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drawings/drawing5.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drawings/drawing6.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theme/themeOverride6.xml" ContentType="application/vnd.openxmlformats-officedocument.themeOverride+xml"/>
  <Override PartName="/xl/drawings/drawing9.xml" ContentType="application/vnd.openxmlformats-officedocument.drawingml.chartshapes+xml"/>
  <Override PartName="/xl/charts/chart8.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theme/themeOverride8.xml" ContentType="application/vnd.openxmlformats-officedocument.themeOverride+xml"/>
  <Override PartName="/xl/drawings/drawing12.xml" ContentType="application/vnd.openxmlformats-officedocument.drawingml.chartshapes+xml"/>
  <Override PartName="/xl/charts/chart10.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ml.chartshapes+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ml.chartshapes+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5.xml" ContentType="application/vnd.openxmlformats-officedocument.drawingml.chartshapes+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6.xml" ContentType="application/vnd.openxmlformats-officedocument.drawingml.chartshapes+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7.xml" ContentType="application/vnd.openxmlformats-officedocument.drawingml.chartshapes+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0.xml" ContentType="application/vnd.openxmlformats-officedocument.drawingml.chartshapes+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1.xml" ContentType="application/vnd.openxmlformats-officedocument.drawingml.chartshapes+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2.xml" ContentType="application/vnd.openxmlformats-officedocument.drawingml.chartshapes+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3.xml" ContentType="application/vnd.openxmlformats-officedocument.drawingml.chartshapes+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4.xml" ContentType="application/vnd.openxmlformats-officedocument.drawingml.chartshapes+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5.xml" ContentType="application/vnd.openxmlformats-officedocument.drawingml.chartshapes+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6.xml" ContentType="application/vnd.openxmlformats-officedocument.drawingml.chartshapes+xml"/>
  <Override PartName="/xl/charts/chart3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7.xml" ContentType="application/vnd.openxmlformats-officedocument.drawingml.chartshapes+xml"/>
  <Override PartName="/xl/charts/chart3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8.xml" ContentType="application/vnd.openxmlformats-officedocument.drawingml.chartshapes+xml"/>
  <Override PartName="/xl/charts/chart3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9.xml" ContentType="application/vnd.openxmlformats-officedocument.drawingml.chartshapes+xml"/>
  <Override PartName="/xl/charts/chart33.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0.xml" ContentType="application/vnd.openxmlformats-officedocument.drawingml.chartshapes+xml"/>
  <Override PartName="/xl/charts/chart3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1.xml" ContentType="application/vnd.openxmlformats-officedocument.drawingml.chartshapes+xml"/>
  <Override PartName="/xl/charts/chart3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2.xml" ContentType="application/vnd.openxmlformats-officedocument.drawingml.chartshapes+xml"/>
  <Override PartName="/xl/charts/chart3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charts/chart3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7.xml" ContentType="application/vnd.openxmlformats-officedocument.drawingml.chartshapes+xml"/>
  <Override PartName="/xl/charts/chart4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8.xml" ContentType="application/vnd.openxmlformats-officedocument.drawingml.chartshapes+xml"/>
  <Override PartName="/xl/charts/chart4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ml.chartshapes+xml"/>
  <Override PartName="/xl/charts/chart4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0.xml" ContentType="application/vnd.openxmlformats-officedocument.drawingml.chartshapes+xml"/>
  <Override PartName="/xl/charts/chart43.xml" ContentType="application/vnd.openxmlformats-officedocument.drawingml.chart+xml"/>
  <Override PartName="/xl/theme/themeOverride10.xml" ContentType="application/vnd.openxmlformats-officedocument.themeOverride+xml"/>
  <Override PartName="/xl/drawings/drawing51.xml" ContentType="application/vnd.openxmlformats-officedocument.drawingml.chartshapes+xml"/>
  <Override PartName="/xl/charts/chart44.xml" ContentType="application/vnd.openxmlformats-officedocument.drawingml.chart+xml"/>
  <Override PartName="/xl/theme/themeOverride11.xml" ContentType="application/vnd.openxmlformats-officedocument.themeOverride+xml"/>
  <Override PartName="/xl/drawings/drawing52.xml" ContentType="application/vnd.openxmlformats-officedocument.drawingml.chartshapes+xml"/>
  <Override PartName="/xl/drawings/drawing53.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4.xml" ContentType="application/vnd.openxmlformats-officedocument.drawingml.chartshapes+xml"/>
  <Override PartName="/xl/charts/chart46.xml" ContentType="application/vnd.openxmlformats-officedocument.drawingml.chart+xml"/>
  <Override PartName="/xl/theme/themeOverride12.xml" ContentType="application/vnd.openxmlformats-officedocument.themeOverride+xml"/>
  <Override PartName="/xl/drawings/drawing55.xml" ContentType="application/vnd.openxmlformats-officedocument.drawingml.chartshapes+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6.xml" ContentType="application/vnd.openxmlformats-officedocument.drawingml.chartshapes+xml"/>
  <Override PartName="/xl/charts/chart48.xml" ContentType="application/vnd.openxmlformats-officedocument.drawingml.chart+xml"/>
  <Override PartName="/xl/theme/themeOverride13.xml" ContentType="application/vnd.openxmlformats-officedocument.themeOverride+xml"/>
  <Override PartName="/xl/drawings/drawing57.xml" ContentType="application/vnd.openxmlformats-officedocument.drawingml.chartshapes+xml"/>
  <Override PartName="/xl/charts/chart49.xml" ContentType="application/vnd.openxmlformats-officedocument.drawingml.chart+xml"/>
  <Override PartName="/xl/theme/themeOverride14.xml" ContentType="application/vnd.openxmlformats-officedocument.themeOverride+xml"/>
  <Override PartName="/xl/drawings/drawing58.xml" ContentType="application/vnd.openxmlformats-officedocument.drawingml.chartshapes+xml"/>
  <Override PartName="/xl/charts/chart50.xml" ContentType="application/vnd.openxmlformats-officedocument.drawingml.chart+xml"/>
  <Override PartName="/xl/theme/themeOverride15.xml" ContentType="application/vnd.openxmlformats-officedocument.themeOverride+xml"/>
  <Override PartName="/xl/drawings/drawing59.xml" ContentType="application/vnd.openxmlformats-officedocument.drawingml.chartshapes+xml"/>
  <Override PartName="/xl/drawings/drawing60.xml" ContentType="application/vnd.openxmlformats-officedocument.drawing+xml"/>
  <Override PartName="/xl/charts/chart51.xml" ContentType="application/vnd.openxmlformats-officedocument.drawingml.chart+xml"/>
  <Override PartName="/xl/drawings/drawing61.xml" ContentType="application/vnd.openxmlformats-officedocument.drawingml.chartshapes+xml"/>
  <Override PartName="/xl/charts/chart52.xml" ContentType="application/vnd.openxmlformats-officedocument.drawingml.chart+xml"/>
  <Override PartName="/xl/drawings/drawing62.xml" ContentType="application/vnd.openxmlformats-officedocument.drawingml.chartshapes+xml"/>
  <Override PartName="/xl/charts/chart53.xml" ContentType="application/vnd.openxmlformats-officedocument.drawingml.chart+xml"/>
  <Override PartName="/xl/drawings/drawing63.xml" ContentType="application/vnd.openxmlformats-officedocument.drawingml.chartshapes+xml"/>
  <Override PartName="/xl/charts/chart54.xml" ContentType="application/vnd.openxmlformats-officedocument.drawingml.chart+xml"/>
  <Override PartName="/xl/drawings/drawing64.xml" ContentType="application/vnd.openxmlformats-officedocument.drawingml.chartshapes+xml"/>
  <Override PartName="/xl/charts/chart55.xml" ContentType="application/vnd.openxmlformats-officedocument.drawingml.chart+xml"/>
  <Override PartName="/xl/theme/themeOverride16.xml" ContentType="application/vnd.openxmlformats-officedocument.themeOverride+xml"/>
  <Override PartName="/xl/drawings/drawing65.xml" ContentType="application/vnd.openxmlformats-officedocument.drawingml.chartshapes+xml"/>
  <Override PartName="/xl/charts/chart56.xml" ContentType="application/vnd.openxmlformats-officedocument.drawingml.chart+xml"/>
  <Override PartName="/xl/theme/themeOverride17.xml" ContentType="application/vnd.openxmlformats-officedocument.themeOverride+xml"/>
  <Override PartName="/xl/drawings/drawing66.xml" ContentType="application/vnd.openxmlformats-officedocument.drawingml.chartshapes+xml"/>
  <Override PartName="/xl/charts/chart57.xml" ContentType="application/vnd.openxmlformats-officedocument.drawingml.chart+xml"/>
  <Override PartName="/xl/theme/themeOverride18.xml" ContentType="application/vnd.openxmlformats-officedocument.themeOverride+xml"/>
  <Override PartName="/xl/drawings/drawing67.xml" ContentType="application/vnd.openxmlformats-officedocument.drawingml.chartshapes+xml"/>
  <Override PartName="/xl/charts/chart5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59.xml" ContentType="application/vnd.openxmlformats-officedocument.drawingml.chart+xml"/>
  <Override PartName="/xl/drawings/drawing70.xml" ContentType="application/vnd.openxmlformats-officedocument.drawingml.chartshapes+xml"/>
  <Override PartName="/xl/charts/chart60.xml" ContentType="application/vnd.openxmlformats-officedocument.drawingml.chart+xml"/>
  <Override PartName="/xl/drawings/drawing71.xml" ContentType="application/vnd.openxmlformats-officedocument.drawingml.chartshapes+xml"/>
  <Override PartName="/xl/charts/chart61.xml" ContentType="application/vnd.openxmlformats-officedocument.drawingml.chart+xml"/>
  <Override PartName="/xl/drawings/drawing72.xml" ContentType="application/vnd.openxmlformats-officedocument.drawingml.chartshapes+xml"/>
  <Override PartName="/xl/charts/chart62.xml" ContentType="application/vnd.openxmlformats-officedocument.drawingml.chart+xml"/>
  <Override PartName="/xl/drawings/drawing73.xml" ContentType="application/vnd.openxmlformats-officedocument.drawingml.chartshapes+xml"/>
  <Override PartName="/xl/charts/chart63.xml" ContentType="application/vnd.openxmlformats-officedocument.drawingml.chart+xml"/>
  <Override PartName="/xl/theme/themeOverride19.xml" ContentType="application/vnd.openxmlformats-officedocument.themeOverride+xml"/>
  <Override PartName="/xl/drawings/drawing74.xml" ContentType="application/vnd.openxmlformats-officedocument.drawingml.chartshapes+xml"/>
  <Override PartName="/xl/charts/chart64.xml" ContentType="application/vnd.openxmlformats-officedocument.drawingml.chart+xml"/>
  <Override PartName="/xl/theme/themeOverride20.xml" ContentType="application/vnd.openxmlformats-officedocument.themeOverride+xml"/>
  <Override PartName="/xl/drawings/drawing75.xml" ContentType="application/vnd.openxmlformats-officedocument.drawingml.chartshapes+xml"/>
  <Override PartName="/xl/charts/chart65.xml" ContentType="application/vnd.openxmlformats-officedocument.drawingml.chart+xml"/>
  <Override PartName="/xl/theme/themeOverride21.xml" ContentType="application/vnd.openxmlformats-officedocument.themeOverride+xml"/>
  <Override PartName="/xl/drawings/drawing76.xml" ContentType="application/vnd.openxmlformats-officedocument.drawingml.chartshapes+xml"/>
  <Override PartName="/xl/charts/chart66.xml" ContentType="application/vnd.openxmlformats-officedocument.drawingml.chart+xml"/>
  <Override PartName="/xl/theme/themeOverride22.xml" ContentType="application/vnd.openxmlformats-officedocument.themeOverride+xml"/>
  <Override PartName="/xl/drawings/drawing77.xml" ContentType="application/vnd.openxmlformats-officedocument.drawingml.chartshapes+xml"/>
  <Override PartName="/xl/drawings/drawing78.xml" ContentType="application/vnd.openxmlformats-officedocument.drawing+xml"/>
  <Override PartName="/xl/charts/chart67.xml" ContentType="application/vnd.openxmlformats-officedocument.drawingml.chart+xml"/>
  <Override PartName="/xl/charts/style39.xml" ContentType="application/vnd.ms-office.chartstyle+xml"/>
  <Override PartName="/xl/charts/colors39.xml" ContentType="application/vnd.ms-office.chartcolorstyle+xml"/>
  <Override PartName="/xl/charts/chart6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9.xml" ContentType="application/vnd.openxmlformats-officedocument.drawing+xml"/>
  <Override PartName="/xl/charts/chart69.xml" ContentType="application/vnd.openxmlformats-officedocument.drawingml.chart+xml"/>
  <Override PartName="/xl/drawings/drawing8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mc:AlternateContent xmlns:mc="http://schemas.openxmlformats.org/markup-compatibility/2006">
    <mc:Choice Requires="x15">
      <x15ac:absPath xmlns:x15ac="http://schemas.microsoft.com/office/spreadsheetml/2010/11/ac" url="\\nds.nies.go.jp\esd\main\b42_温室効果ガスインベントリオフィス\b16gio\2023PJ\GIOウェブサイト\1. JNGI2023_7gas\"/>
    </mc:Choice>
  </mc:AlternateContent>
  <xr:revisionPtr revIDLastSave="0" documentId="13_ncr:1_{A9BA0BBF-53FD-4931-939F-EE55B849F95E}" xr6:coauthVersionLast="47" xr6:coauthVersionMax="47" xr10:uidLastSave="{00000000-0000-0000-0000-000000000000}"/>
  <bookViews>
    <workbookView xWindow="16200" yWindow="1560" windowWidth="16200" windowHeight="23205" tabRatio="767" xr2:uid="{CAEC02A5-A6AA-42D7-B85A-169E25F4D131}"/>
  </bookViews>
  <sheets>
    <sheet name="0.Contents" sheetId="61" r:id="rId1"/>
    <sheet name="Notes" sheetId="99" r:id="rId2"/>
    <sheet name="1.Summary" sheetId="64" r:id="rId3"/>
    <sheet name="2.CO2-Sector" sheetId="65" r:id="rId4"/>
    <sheet name="3.Allocated_CO2-Sector" sheetId="66" r:id="rId5"/>
    <sheet name="4.CO2-Share" sheetId="112" r:id="rId6"/>
    <sheet name="5.CO2-fuel" sheetId="70" r:id="rId7"/>
    <sheet name="6.CH4" sheetId="74" r:id="rId8"/>
    <sheet name="7.N2O" sheetId="76" r:id="rId9"/>
    <sheet name="8.F-gas" sheetId="100" r:id="rId10"/>
    <sheet name="9.GHG-capita" sheetId="117" r:id="rId11"/>
    <sheet name="10.GHG-GDP" sheetId="118" r:id="rId12"/>
    <sheet name="11.Household (per household)" sheetId="97" r:id="rId13"/>
    <sheet name="12.Household (per capita)" sheetId="101" r:id="rId14"/>
    <sheet name="13.NDC-LULUCF" sheetId="116" r:id="rId15"/>
    <sheet name="14.【Annex】GHG-bunker" sheetId="73" r:id="rId16"/>
    <sheet name="15.【Annex】CRF-CO2" sheetId="102" r:id="rId17"/>
    <sheet name="リンク切公表時非表示（グラフの添え物）" sheetId="113" state="hidden" r:id="rId18"/>
  </sheets>
  <definedNames>
    <definedName name="_1__123Graph_Aグラフ_2A" localSheetId="14" hidden="1">#REF!</definedName>
    <definedName name="_1__123Graph_Aグラフ_2A" localSheetId="5" hidden="1">#REF!</definedName>
    <definedName name="_1__123Graph_Aグラフ_2A" localSheetId="17" hidden="1">#REF!</definedName>
    <definedName name="_1__123Graph_Aグラフ_2A" hidden="1">#REF!</definedName>
    <definedName name="_2__123Graph_Bグラフ_2A" localSheetId="14" hidden="1">#REF!</definedName>
    <definedName name="_2__123Graph_Bグラフ_2A" localSheetId="5" hidden="1">#REF!</definedName>
    <definedName name="_2__123Graph_Bグラフ_2A" localSheetId="17" hidden="1">#REF!</definedName>
    <definedName name="_2__123Graph_Bグラフ_2A" hidden="1">#REF!</definedName>
    <definedName name="_3__123Graph_Cグラフ_2A" localSheetId="14" hidden="1">#REF!</definedName>
    <definedName name="_3__123Graph_Cグラフ_2A" localSheetId="5" hidden="1">#REF!</definedName>
    <definedName name="_3__123Graph_Cグラフ_2A" localSheetId="17" hidden="1">#REF!</definedName>
    <definedName name="_3__123Graph_Cグラフ_2A" hidden="1">#REF!</definedName>
    <definedName name="_4__123Graph_Dグラフ_2A" localSheetId="14" hidden="1">#REF!</definedName>
    <definedName name="_4__123Graph_Dグラフ_2A" localSheetId="5" hidden="1">#REF!</definedName>
    <definedName name="_4__123Graph_Dグラフ_2A" localSheetId="17" hidden="1">#REF!</definedName>
    <definedName name="_4__123Graph_Dグラフ_2A" hidden="1">#REF!</definedName>
    <definedName name="_5__123Graph_Eグラフ_2A" localSheetId="14" hidden="1">#REF!</definedName>
    <definedName name="_5__123Graph_Eグラフ_2A" localSheetId="5" hidden="1">#REF!</definedName>
    <definedName name="_5__123Graph_Eグラフ_2A" localSheetId="17" hidden="1">#REF!</definedName>
    <definedName name="_5__123Graph_Eグラフ_2A" hidden="1">#REF!</definedName>
    <definedName name="_6__123Graph_Xグラフ_2A" localSheetId="14" hidden="1">#REF!</definedName>
    <definedName name="_6__123Graph_Xグラフ_2A" localSheetId="5" hidden="1">#REF!</definedName>
    <definedName name="_6__123Graph_Xグラフ_2A" localSheetId="17" hidden="1">#REF!</definedName>
    <definedName name="_6__123Graph_Xグラフ_2A" hidden="1">#REF!</definedName>
    <definedName name="_Fill" localSheetId="14" hidden="1">#REF!</definedName>
    <definedName name="_Fill" localSheetId="5" hidden="1">#REF!</definedName>
    <definedName name="_Fill" localSheetId="17" hidden="1">#REF!</definedName>
    <definedName name="_Fill" hidden="1">#REF!</definedName>
    <definedName name="_Regression_Out" localSheetId="14" hidden="1">#REF!</definedName>
    <definedName name="_Regression_Out" localSheetId="5" hidden="1">#REF!</definedName>
    <definedName name="_Regression_Out" localSheetId="17" hidden="1">#REF!</definedName>
    <definedName name="_Regression_Out" hidden="1">#REF!</definedName>
    <definedName name="_Regression_X" localSheetId="14" hidden="1">#REF!</definedName>
    <definedName name="_Regression_X" localSheetId="5" hidden="1">#REF!</definedName>
    <definedName name="_Regression_X" localSheetId="17" hidden="1">#REF!</definedName>
    <definedName name="_Regression_X" hidden="1">#REF!</definedName>
    <definedName name="_Regression_Y" localSheetId="14" hidden="1">#REF!</definedName>
    <definedName name="_Regression_Y" localSheetId="5" hidden="1">#REF!</definedName>
    <definedName name="_Regression_Y" localSheetId="17" hidden="1">#REF!</definedName>
    <definedName name="_Regression_Y" hidden="1">#REF!</definedName>
    <definedName name="_xlnm.Print_Area" localSheetId="0">'0.Contents'!$A$1:$F$28</definedName>
    <definedName name="_xlnm.Print_Area" localSheetId="5">'4.CO2-Share'!$A$1:$AH$57</definedName>
    <definedName name="_xlnm.Print_Area" localSheetId="7">'6.CH4'!$A$1:$BZ$73</definedName>
    <definedName name="_xlnm.Print_Titles" localSheetId="7">'6.CH4'!$U:$W</definedName>
    <definedName name="regression" localSheetId="5" hidden="1">#REF!</definedName>
    <definedName name="regression" localSheetId="17" hidden="1">#REF!</definedName>
    <definedName name="regression" hidden="1">#REF!</definedName>
    <definedName name="regressiona1" localSheetId="5" hidden="1">#REF!</definedName>
    <definedName name="regressiona1" localSheetId="17" hidden="1">#REF!</definedName>
    <definedName name="regressiona1"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5" i="64" l="1"/>
  <c r="AA5" i="64"/>
  <c r="BF68" i="64"/>
  <c r="BF6" i="116"/>
  <c r="BF67" i="64" s="1"/>
  <c r="BF152" i="66"/>
  <c r="BF59" i="64"/>
  <c r="AB65" i="64"/>
  <c r="AC65" i="64" s="1"/>
  <c r="AD65" i="64" s="1"/>
  <c r="AE65" i="64" s="1"/>
  <c r="AF65" i="64" s="1"/>
  <c r="AG65" i="64" s="1"/>
  <c r="AH65" i="64" s="1"/>
  <c r="AI65" i="64" s="1"/>
  <c r="AJ65" i="64" s="1"/>
  <c r="AK65" i="64" s="1"/>
  <c r="AL65" i="64" s="1"/>
  <c r="AM65" i="64" s="1"/>
  <c r="AN65" i="64" s="1"/>
  <c r="AO65" i="64" s="1"/>
  <c r="AP65" i="64" s="1"/>
  <c r="AQ65" i="64" s="1"/>
  <c r="AR65" i="64" s="1"/>
  <c r="AS65" i="64" s="1"/>
  <c r="AT65" i="64" s="1"/>
  <c r="AU65" i="64" s="1"/>
  <c r="AV65" i="64" s="1"/>
  <c r="AW65" i="64" s="1"/>
  <c r="AX65" i="64" s="1"/>
  <c r="AY65" i="64" s="1"/>
  <c r="AZ65" i="64" s="1"/>
  <c r="BA65" i="64" s="1"/>
  <c r="BB65" i="64" s="1"/>
  <c r="BC65" i="64" s="1"/>
  <c r="BD65" i="64" s="1"/>
  <c r="BE65" i="64" s="1"/>
  <c r="BF65" i="64" s="1"/>
  <c r="BM9" i="116" l="1"/>
  <c r="BM8" i="116"/>
  <c r="BM7" i="116"/>
  <c r="BD10" i="116" l="1"/>
  <c r="AZ10" i="116"/>
  <c r="BF10" i="116"/>
  <c r="BA10" i="116"/>
  <c r="AY10" i="116"/>
  <c r="BE10" i="116"/>
  <c r="BB10" i="116"/>
  <c r="AY6" i="116"/>
  <c r="AY67" i="64" s="1"/>
  <c r="BC10" i="116"/>
  <c r="AZ6" i="116" l="1"/>
  <c r="AZ67" i="64" s="1"/>
  <c r="BA6" i="116"/>
  <c r="BA67" i="64" s="1"/>
  <c r="BB6" i="116"/>
  <c r="BB67" i="64" s="1"/>
  <c r="BC6" i="116"/>
  <c r="BC67" i="64" s="1"/>
  <c r="BD6" i="116"/>
  <c r="BD67" i="64" s="1"/>
  <c r="BE6" i="116"/>
  <c r="BE67" i="64" s="1"/>
  <c r="BN7" i="116"/>
  <c r="BO7" i="116"/>
  <c r="BP7" i="116"/>
  <c r="BQ7" i="116"/>
  <c r="BR7" i="116"/>
  <c r="BS7" i="116"/>
  <c r="BT7" i="116"/>
  <c r="BN8" i="116"/>
  <c r="BO8" i="116"/>
  <c r="BP8" i="116"/>
  <c r="BQ8" i="116"/>
  <c r="BR8" i="116"/>
  <c r="BS8" i="116"/>
  <c r="BT8" i="116"/>
  <c r="BN9" i="116"/>
  <c r="BO9" i="116"/>
  <c r="BP9" i="116"/>
  <c r="BQ9" i="116"/>
  <c r="BR9" i="116"/>
  <c r="BS9" i="116"/>
  <c r="BT9" i="116"/>
  <c r="BN10" i="116"/>
  <c r="BO10" i="116"/>
  <c r="BP10" i="116"/>
  <c r="BQ10" i="116"/>
  <c r="BR10" i="116"/>
  <c r="BS10" i="116"/>
  <c r="BT10" i="116"/>
  <c r="BN11" i="116"/>
  <c r="BO11" i="116"/>
  <c r="BP11" i="116"/>
  <c r="BQ11" i="116"/>
  <c r="BR11" i="116"/>
  <c r="BS11" i="116"/>
  <c r="BT11" i="116"/>
  <c r="BN12" i="116"/>
  <c r="BO12" i="116"/>
  <c r="BP12" i="116"/>
  <c r="BQ12" i="116"/>
  <c r="BR12" i="116"/>
  <c r="BS12" i="116"/>
  <c r="BT12" i="116"/>
  <c r="BN13" i="116"/>
  <c r="BO13" i="116"/>
  <c r="BP13" i="116"/>
  <c r="BQ13" i="116"/>
  <c r="BR13" i="116"/>
  <c r="BS13" i="116"/>
  <c r="BT13" i="116"/>
  <c r="BN14" i="116"/>
  <c r="BO14" i="116"/>
  <c r="BP14" i="116"/>
  <c r="BQ14" i="116"/>
  <c r="BR14" i="116"/>
  <c r="BS14" i="116"/>
  <c r="BT14" i="116"/>
  <c r="BM10" i="116"/>
  <c r="BM11" i="116"/>
  <c r="BM12" i="116"/>
  <c r="BM13" i="116"/>
  <c r="BM14" i="116"/>
  <c r="BF4" i="117" l="1"/>
  <c r="BF10" i="64" l="1"/>
  <c r="BF5" i="64"/>
  <c r="V119" i="100" l="1"/>
  <c r="V85" i="100"/>
  <c r="CA84" i="113"/>
  <c r="CA80" i="113"/>
  <c r="CA75" i="113"/>
  <c r="CA71" i="113"/>
  <c r="AA11" i="101"/>
  <c r="AY34" i="117" l="1"/>
  <c r="AZ34" i="117"/>
  <c r="BA34" i="117"/>
  <c r="BB34" i="117"/>
  <c r="BC34" i="117"/>
  <c r="BD34" i="117"/>
  <c r="BE34" i="117"/>
  <c r="BF34" i="117"/>
  <c r="V51" i="100"/>
  <c r="V16" i="100"/>
  <c r="AD85" i="100"/>
  <c r="AE85" i="100"/>
  <c r="AH85" i="100"/>
  <c r="AI85" i="100"/>
  <c r="AL85" i="100"/>
  <c r="AP85" i="100"/>
  <c r="AT85" i="100"/>
  <c r="AX85" i="100"/>
  <c r="AV85" i="100" l="1"/>
  <c r="AR85" i="100"/>
  <c r="AJ85" i="100"/>
  <c r="AF85" i="100"/>
  <c r="AB85" i="100"/>
  <c r="AN85" i="100"/>
  <c r="AU85" i="100"/>
  <c r="AQ85" i="100"/>
  <c r="AM85" i="100"/>
  <c r="BD85" i="100"/>
  <c r="BD119" i="100"/>
  <c r="AZ85" i="100"/>
  <c r="AZ119" i="100"/>
  <c r="BF85" i="100"/>
  <c r="BF119" i="100"/>
  <c r="BC85" i="100"/>
  <c r="BC119" i="100"/>
  <c r="AY85" i="100"/>
  <c r="AY119" i="100"/>
  <c r="BB85" i="100"/>
  <c r="BB119" i="100"/>
  <c r="BE85" i="100"/>
  <c r="BE119" i="100"/>
  <c r="BA85" i="100"/>
  <c r="BA119" i="100"/>
  <c r="AW85" i="100"/>
  <c r="AS85" i="100"/>
  <c r="AO85" i="100"/>
  <c r="AK85" i="100"/>
  <c r="AG85" i="100"/>
  <c r="AC85" i="100"/>
  <c r="BE5" i="100"/>
  <c r="BE51" i="100" s="1"/>
  <c r="BD5" i="100"/>
  <c r="BD51" i="100" s="1"/>
  <c r="BC5" i="100"/>
  <c r="BC51" i="100" s="1"/>
  <c r="BB5" i="100"/>
  <c r="BB51" i="100" s="1"/>
  <c r="BA5" i="100"/>
  <c r="BA51" i="100" s="1"/>
  <c r="AY5" i="100"/>
  <c r="AY51" i="100" s="1"/>
  <c r="AX5" i="100"/>
  <c r="AX51" i="100" s="1"/>
  <c r="AW5" i="100"/>
  <c r="AW51" i="100" s="1"/>
  <c r="AV5" i="100"/>
  <c r="AV51" i="100" s="1"/>
  <c r="AU5" i="100"/>
  <c r="AU51" i="100" s="1"/>
  <c r="AT5" i="100"/>
  <c r="AT51" i="100" s="1"/>
  <c r="AS5" i="100"/>
  <c r="AS51" i="100" s="1"/>
  <c r="AR5" i="100"/>
  <c r="AR51" i="100" s="1"/>
  <c r="AQ5" i="100"/>
  <c r="AQ51" i="100" s="1"/>
  <c r="AP5" i="100"/>
  <c r="AP51" i="100" s="1"/>
  <c r="AO5" i="100"/>
  <c r="AO51" i="100" s="1"/>
  <c r="AM5" i="100"/>
  <c r="AM51" i="100" s="1"/>
  <c r="AL5" i="100"/>
  <c r="AL51" i="100" s="1"/>
  <c r="AK5" i="100"/>
  <c r="AK51" i="100" s="1"/>
  <c r="AJ5" i="100"/>
  <c r="AJ51" i="100" s="1"/>
  <c r="AI5" i="100"/>
  <c r="AI51" i="100" s="1"/>
  <c r="AH5" i="100"/>
  <c r="AH51" i="100" s="1"/>
  <c r="AG5" i="100"/>
  <c r="AG51" i="100" s="1"/>
  <c r="AF5" i="100"/>
  <c r="AF51" i="100" s="1"/>
  <c r="AD5" i="100"/>
  <c r="AD51" i="100" s="1"/>
  <c r="AC5" i="100"/>
  <c r="AC51" i="100" s="1"/>
  <c r="AB5" i="100"/>
  <c r="AB51" i="100" s="1"/>
  <c r="AA5" i="100"/>
  <c r="AA51" i="100" s="1"/>
  <c r="BF62" i="76"/>
  <c r="BF142" i="66"/>
  <c r="BE76" i="65"/>
  <c r="BF15" i="64"/>
  <c r="BF66" i="64" s="1"/>
  <c r="AZ5" i="100" l="1"/>
  <c r="AZ51" i="100" s="1"/>
  <c r="BF5" i="100"/>
  <c r="BF51" i="100" s="1"/>
  <c r="AN5" i="100"/>
  <c r="AN51" i="100" s="1"/>
  <c r="AE5" i="100"/>
  <c r="AE51" i="100" s="1"/>
  <c r="BF47" i="76"/>
  <c r="BF50" i="100"/>
  <c r="BF17" i="100"/>
  <c r="BF57" i="100" s="1"/>
  <c r="BF43" i="65"/>
  <c r="BF79" i="65" l="1"/>
  <c r="F13" i="112" s="1"/>
  <c r="BF38" i="64" l="1"/>
  <c r="CA38" i="113"/>
  <c r="CA86" i="113"/>
  <c r="CA82" i="113"/>
  <c r="CA77" i="113"/>
  <c r="CA73" i="113"/>
  <c r="CA56" i="113"/>
  <c r="CA54" i="113"/>
  <c r="CA53" i="113"/>
  <c r="CA48" i="113"/>
  <c r="CA46" i="113"/>
  <c r="CA45" i="113"/>
  <c r="CA27" i="113"/>
  <c r="CA7" i="113"/>
  <c r="CA41" i="113"/>
  <c r="CA37" i="113"/>
  <c r="CA30" i="113"/>
  <c r="CA26" i="113"/>
  <c r="CA3" i="113"/>
  <c r="U41" i="99" l="1"/>
  <c r="W2" i="64" l="1"/>
  <c r="BE61" i="65" l="1"/>
  <c r="BF52" i="102" l="1"/>
  <c r="BF76" i="102" s="1"/>
  <c r="BF35" i="102"/>
  <c r="BF73" i="102"/>
  <c r="BF24" i="102"/>
  <c r="BF72" i="102" s="1"/>
  <c r="AB4" i="100"/>
  <c r="AC4" i="100" s="1"/>
  <c r="AD4" i="100" s="1"/>
  <c r="AE4" i="100" s="1"/>
  <c r="AF4" i="100" s="1"/>
  <c r="AG4" i="100" s="1"/>
  <c r="AH4" i="100" s="1"/>
  <c r="AI4" i="100" s="1"/>
  <c r="AJ4" i="100" s="1"/>
  <c r="AK4" i="100" s="1"/>
  <c r="AL4" i="100" s="1"/>
  <c r="AM4" i="100" s="1"/>
  <c r="AN4" i="100" s="1"/>
  <c r="AO4" i="100" s="1"/>
  <c r="AP4" i="100" s="1"/>
  <c r="AQ4" i="100" s="1"/>
  <c r="AR4" i="100" s="1"/>
  <c r="AS4" i="100" s="1"/>
  <c r="AT4" i="100" s="1"/>
  <c r="AU4" i="100" s="1"/>
  <c r="AV4" i="100" s="1"/>
  <c r="AW4" i="100" s="1"/>
  <c r="AX4" i="100" s="1"/>
  <c r="AY4" i="100" s="1"/>
  <c r="AZ4" i="100" s="1"/>
  <c r="BA4" i="100" s="1"/>
  <c r="BB4" i="100" s="1"/>
  <c r="BC4" i="100" s="1"/>
  <c r="BD4" i="100" s="1"/>
  <c r="BE4" i="100" s="1"/>
  <c r="BF4" i="100" s="1"/>
  <c r="BF24" i="100"/>
  <c r="BF64" i="100" s="1"/>
  <c r="BF58" i="100"/>
  <c r="AC4" i="76"/>
  <c r="AD4" i="76" s="1"/>
  <c r="AE4" i="76" s="1"/>
  <c r="AF4" i="76" s="1"/>
  <c r="AG4" i="76" s="1"/>
  <c r="AH4" i="76" s="1"/>
  <c r="AI4" i="76" s="1"/>
  <c r="AJ4" i="76" s="1"/>
  <c r="AK4" i="76" s="1"/>
  <c r="AL4" i="76" s="1"/>
  <c r="AM4" i="76" s="1"/>
  <c r="AN4" i="76" s="1"/>
  <c r="AO4" i="76" s="1"/>
  <c r="AP4" i="76" s="1"/>
  <c r="AQ4" i="76" s="1"/>
  <c r="AR4" i="76" s="1"/>
  <c r="AS4" i="76" s="1"/>
  <c r="AT4" i="76" s="1"/>
  <c r="AU4" i="76" s="1"/>
  <c r="AV4" i="76" s="1"/>
  <c r="AW4" i="76" s="1"/>
  <c r="AX4" i="76" s="1"/>
  <c r="AY4" i="76" s="1"/>
  <c r="AZ4" i="76" s="1"/>
  <c r="BA4" i="76" s="1"/>
  <c r="BB4" i="76" s="1"/>
  <c r="BC4" i="76" s="1"/>
  <c r="BD4" i="76" s="1"/>
  <c r="BE4" i="76" s="1"/>
  <c r="BF4" i="76" s="1"/>
  <c r="AB4" i="76"/>
  <c r="AC4" i="74"/>
  <c r="AD4" i="74" s="1"/>
  <c r="AE4" i="74" s="1"/>
  <c r="AF4" i="74" s="1"/>
  <c r="AG4" i="74" s="1"/>
  <c r="AH4" i="74" s="1"/>
  <c r="AI4" i="74" s="1"/>
  <c r="AJ4" i="74" s="1"/>
  <c r="AK4" i="74" s="1"/>
  <c r="AL4" i="74" s="1"/>
  <c r="AM4" i="74" s="1"/>
  <c r="AN4" i="74" s="1"/>
  <c r="AO4" i="74" s="1"/>
  <c r="AP4" i="74" s="1"/>
  <c r="AQ4" i="74" s="1"/>
  <c r="AR4" i="74" s="1"/>
  <c r="AS4" i="74" s="1"/>
  <c r="AT4" i="74" s="1"/>
  <c r="AU4" i="74" s="1"/>
  <c r="AV4" i="74" s="1"/>
  <c r="AW4" i="74" s="1"/>
  <c r="AX4" i="74" s="1"/>
  <c r="AY4" i="74" s="1"/>
  <c r="AZ4" i="74" s="1"/>
  <c r="BA4" i="74" s="1"/>
  <c r="BB4" i="74" s="1"/>
  <c r="BC4" i="74" s="1"/>
  <c r="BD4" i="74" s="1"/>
  <c r="BE4" i="74" s="1"/>
  <c r="BF4" i="74" s="1"/>
  <c r="AB4" i="74"/>
  <c r="BF147" i="66"/>
  <c r="F23" i="112" s="1"/>
  <c r="BF79" i="66"/>
  <c r="BF146" i="66"/>
  <c r="F22" i="112" s="1"/>
  <c r="AB4" i="66"/>
  <c r="AC4" i="66" s="1"/>
  <c r="AD4" i="66" s="1"/>
  <c r="AE4" i="66" s="1"/>
  <c r="AF4" i="66" s="1"/>
  <c r="AG4" i="66" s="1"/>
  <c r="AH4" i="66" s="1"/>
  <c r="AI4" i="66" s="1"/>
  <c r="AJ4" i="66" s="1"/>
  <c r="AK4" i="66" s="1"/>
  <c r="AL4" i="66" s="1"/>
  <c r="AM4" i="66" s="1"/>
  <c r="AN4" i="66" s="1"/>
  <c r="AO4" i="66" s="1"/>
  <c r="AP4" i="66" s="1"/>
  <c r="AQ4" i="66" s="1"/>
  <c r="AR4" i="66" s="1"/>
  <c r="AS4" i="66" s="1"/>
  <c r="AT4" i="66" s="1"/>
  <c r="AU4" i="66" s="1"/>
  <c r="AV4" i="66" s="1"/>
  <c r="AW4" i="66" s="1"/>
  <c r="AX4" i="66" s="1"/>
  <c r="AY4" i="66" s="1"/>
  <c r="AZ4" i="66" s="1"/>
  <c r="BA4" i="66" s="1"/>
  <c r="BB4" i="66" s="1"/>
  <c r="BC4" i="66" s="1"/>
  <c r="BD4" i="66" s="1"/>
  <c r="BE4" i="66" s="1"/>
  <c r="BF4" i="66" s="1"/>
  <c r="BF135" i="66"/>
  <c r="BF134" i="66"/>
  <c r="BF133" i="66"/>
  <c r="BF132" i="66"/>
  <c r="BF129" i="66"/>
  <c r="BF128" i="66"/>
  <c r="BF127" i="66"/>
  <c r="BF78" i="65"/>
  <c r="F12" i="112" s="1"/>
  <c r="BF125" i="66"/>
  <c r="BF124" i="66"/>
  <c r="BF123" i="66"/>
  <c r="BF52" i="65"/>
  <c r="BF122" i="66" s="1"/>
  <c r="BF121" i="66"/>
  <c r="BF120" i="66"/>
  <c r="BF119" i="66"/>
  <c r="BF118" i="66"/>
  <c r="BF117" i="66"/>
  <c r="BF45" i="65"/>
  <c r="BF114" i="66"/>
  <c r="BF76" i="65"/>
  <c r="F10" i="112" s="1"/>
  <c r="BF35" i="65"/>
  <c r="BF74" i="65" s="1"/>
  <c r="F8" i="112" s="1"/>
  <c r="BF75" i="65"/>
  <c r="F9" i="112" s="1"/>
  <c r="BF7" i="65"/>
  <c r="AB4" i="65"/>
  <c r="AC4" i="65" s="1"/>
  <c r="AD4" i="65" s="1"/>
  <c r="AE4" i="65" s="1"/>
  <c r="AF4" i="65" s="1"/>
  <c r="AG4" i="65" s="1"/>
  <c r="AH4" i="65" s="1"/>
  <c r="AI4" i="65" s="1"/>
  <c r="AJ4" i="65" s="1"/>
  <c r="AK4" i="65" s="1"/>
  <c r="AL4" i="65" s="1"/>
  <c r="AM4" i="65" s="1"/>
  <c r="AN4" i="65" s="1"/>
  <c r="AO4" i="65" s="1"/>
  <c r="AP4" i="65" s="1"/>
  <c r="AQ4" i="65" s="1"/>
  <c r="AR4" i="65" s="1"/>
  <c r="AS4" i="65" s="1"/>
  <c r="AT4" i="65" s="1"/>
  <c r="AU4" i="65" s="1"/>
  <c r="AV4" i="65" s="1"/>
  <c r="AW4" i="65" s="1"/>
  <c r="AX4" i="65" s="1"/>
  <c r="AY4" i="65" s="1"/>
  <c r="AZ4" i="65" s="1"/>
  <c r="BA4" i="65" s="1"/>
  <c r="BB4" i="65" s="1"/>
  <c r="BC4" i="65" s="1"/>
  <c r="BD4" i="65" s="1"/>
  <c r="BE4" i="65" s="1"/>
  <c r="BF4" i="65" s="1"/>
  <c r="BF9" i="73"/>
  <c r="AB4" i="64"/>
  <c r="AC4" i="64" s="1"/>
  <c r="AD4" i="64" s="1"/>
  <c r="AE4" i="64" s="1"/>
  <c r="AF4" i="64" s="1"/>
  <c r="AG4" i="64" s="1"/>
  <c r="AH4" i="64" s="1"/>
  <c r="AI4" i="64" s="1"/>
  <c r="AJ4" i="64" s="1"/>
  <c r="AK4" i="64" s="1"/>
  <c r="AL4" i="64" s="1"/>
  <c r="AM4" i="64" s="1"/>
  <c r="AN4" i="64" s="1"/>
  <c r="AO4" i="64" s="1"/>
  <c r="AP4" i="64" s="1"/>
  <c r="AQ4" i="64" s="1"/>
  <c r="AR4" i="64" s="1"/>
  <c r="AS4" i="64" s="1"/>
  <c r="AT4" i="64" s="1"/>
  <c r="AU4" i="64" s="1"/>
  <c r="AV4" i="64" s="1"/>
  <c r="AW4" i="64" s="1"/>
  <c r="AX4" i="64" s="1"/>
  <c r="AY4" i="64" s="1"/>
  <c r="AZ4" i="64" s="1"/>
  <c r="BA4" i="64" s="1"/>
  <c r="BB4" i="64" s="1"/>
  <c r="BC4" i="64" s="1"/>
  <c r="BD4" i="64" s="1"/>
  <c r="BE4" i="64" s="1"/>
  <c r="BF4" i="64" s="1"/>
  <c r="BF62" i="100" l="1"/>
  <c r="BF64" i="113"/>
  <c r="CA64" i="113" s="1"/>
  <c r="BF65" i="113"/>
  <c r="CA65" i="113" s="1"/>
  <c r="BF63" i="100"/>
  <c r="BF65" i="100"/>
  <c r="BF7" i="73"/>
  <c r="BF7" i="102"/>
  <c r="BF69" i="102" s="1"/>
  <c r="BF19" i="102"/>
  <c r="BF71" i="102" s="1"/>
  <c r="BF41" i="102"/>
  <c r="BF75" i="102" s="1"/>
  <c r="BF26" i="66"/>
  <c r="BF14" i="66" s="1"/>
  <c r="BF144" i="66" s="1"/>
  <c r="F20" i="112" s="1"/>
  <c r="BF131" i="66"/>
  <c r="BF44" i="102"/>
  <c r="BF19" i="65"/>
  <c r="BF14" i="65" s="1"/>
  <c r="BF73" i="65" s="1"/>
  <c r="F7" i="112" s="1"/>
  <c r="BF77" i="65"/>
  <c r="F11" i="112" s="1"/>
  <c r="BF130" i="66"/>
  <c r="BF150" i="66" s="1"/>
  <c r="F26" i="112" s="1"/>
  <c r="BF11" i="70"/>
  <c r="BF15" i="70" s="1"/>
  <c r="BF6" i="76"/>
  <c r="BF25" i="76"/>
  <c r="BF60" i="100"/>
  <c r="BF11" i="102"/>
  <c r="BF70" i="102" s="1"/>
  <c r="BF7" i="66"/>
  <c r="BF6" i="66" s="1"/>
  <c r="BF116" i="66"/>
  <c r="BF115" i="66" s="1"/>
  <c r="BF77" i="66"/>
  <c r="BF145" i="66" s="1"/>
  <c r="F21" i="112" s="1"/>
  <c r="BF30" i="102"/>
  <c r="BF29" i="102" s="1"/>
  <c r="BF74" i="102" s="1"/>
  <c r="BF61" i="65"/>
  <c r="BF126" i="66"/>
  <c r="BF149" i="66" s="1"/>
  <c r="F25" i="112" s="1"/>
  <c r="BF53" i="100"/>
  <c r="BF61" i="100"/>
  <c r="BF31" i="100"/>
  <c r="BF28" i="74"/>
  <c r="BF148" i="66"/>
  <c r="F24" i="112" s="1"/>
  <c r="BF6" i="65"/>
  <c r="BF72" i="65"/>
  <c r="F6" i="112" s="1"/>
  <c r="BF6" i="102" l="1"/>
  <c r="BF58" i="102" s="1"/>
  <c r="BF68" i="113"/>
  <c r="CA68" i="113" s="1"/>
  <c r="BF67" i="113"/>
  <c r="CA67" i="113" s="1"/>
  <c r="BF68" i="100"/>
  <c r="BF67" i="100"/>
  <c r="BF49" i="113"/>
  <c r="CA49" i="113" s="1"/>
  <c r="BF47" i="113"/>
  <c r="CA47" i="113" s="1"/>
  <c r="BF29" i="76"/>
  <c r="BF69" i="100"/>
  <c r="BF61" i="113"/>
  <c r="CA61" i="113" s="1"/>
  <c r="BF62" i="113"/>
  <c r="CA62" i="113" s="1"/>
  <c r="BF55" i="100"/>
  <c r="BF56" i="100"/>
  <c r="BF54" i="100"/>
  <c r="BF42" i="113"/>
  <c r="CA42" i="113" s="1"/>
  <c r="BF39" i="113"/>
  <c r="CA39" i="113" s="1"/>
  <c r="BF58" i="113"/>
  <c r="CA58" i="113" s="1"/>
  <c r="BF59" i="113"/>
  <c r="CA59" i="113" s="1"/>
  <c r="BF48" i="100"/>
  <c r="BF46" i="100"/>
  <c r="BF43" i="100"/>
  <c r="BF41" i="100"/>
  <c r="BF49" i="100"/>
  <c r="BF47" i="100"/>
  <c r="BF45" i="100"/>
  <c r="BF42" i="100"/>
  <c r="BF44" i="100"/>
  <c r="BF32" i="76"/>
  <c r="BF59" i="100"/>
  <c r="BF143" i="66"/>
  <c r="BF31" i="76"/>
  <c r="BF16" i="70"/>
  <c r="BF35" i="74"/>
  <c r="BF30" i="76"/>
  <c r="BF5" i="66"/>
  <c r="BF136" i="66" s="1"/>
  <c r="BF17" i="70"/>
  <c r="BF5" i="65"/>
  <c r="BF20" i="70"/>
  <c r="BF6" i="118"/>
  <c r="BF9" i="118" s="1"/>
  <c r="BF6" i="117"/>
  <c r="BF33" i="74"/>
  <c r="BF32" i="74"/>
  <c r="BF19" i="70"/>
  <c r="BF18" i="70"/>
  <c r="BF113" i="66"/>
  <c r="BF77" i="102"/>
  <c r="BF57" i="102"/>
  <c r="BF56" i="102"/>
  <c r="BF59" i="102"/>
  <c r="BF35" i="100"/>
  <c r="BF36" i="74"/>
  <c r="BF34" i="74"/>
  <c r="BF80" i="65"/>
  <c r="F14" i="112" s="1"/>
  <c r="BF5" i="113"/>
  <c r="CA5" i="113" s="1"/>
  <c r="G7" i="112" l="1"/>
  <c r="G6" i="112"/>
  <c r="BF40" i="100"/>
  <c r="BF33" i="76"/>
  <c r="BF151" i="66"/>
  <c r="F19" i="112"/>
  <c r="BF37" i="74"/>
  <c r="BF21" i="70"/>
  <c r="BF52" i="100"/>
  <c r="BF66" i="100"/>
  <c r="BF31" i="113"/>
  <c r="CA31" i="113" s="1"/>
  <c r="BF28" i="113"/>
  <c r="CA28" i="113" s="1"/>
  <c r="BF10" i="73"/>
  <c r="BF9" i="117"/>
  <c r="BF7" i="117"/>
  <c r="BF66" i="65"/>
  <c r="BF21" i="64"/>
  <c r="BF8" i="113"/>
  <c r="CA8" i="113" s="1"/>
  <c r="BF7" i="118"/>
  <c r="BF10" i="118" s="1"/>
  <c r="BF5" i="117"/>
  <c r="BF5" i="118"/>
  <c r="BF8" i="118" s="1"/>
  <c r="BF31" i="64"/>
  <c r="BF22" i="64"/>
  <c r="BF27" i="64"/>
  <c r="BF24" i="64"/>
  <c r="BF30" i="64"/>
  <c r="BF25" i="64"/>
  <c r="BF29" i="64"/>
  <c r="BF23" i="64"/>
  <c r="BF28" i="64"/>
  <c r="BF26" i="64"/>
  <c r="F27" i="112" l="1"/>
  <c r="G19" i="112" s="1"/>
  <c r="BF8" i="117"/>
  <c r="BF10" i="117"/>
  <c r="BF45" i="76" l="1"/>
  <c r="BF60" i="76"/>
  <c r="BF53" i="74" l="1"/>
  <c r="BF51" i="74"/>
  <c r="BF70" i="74"/>
  <c r="BF68" i="74"/>
  <c r="T3" i="102" l="1"/>
  <c r="X2" i="73"/>
  <c r="V3" i="101"/>
  <c r="V3" i="97"/>
  <c r="R2" i="118"/>
  <c r="R2" i="117"/>
  <c r="U2" i="100"/>
  <c r="W2" i="70"/>
  <c r="S2" i="64"/>
  <c r="X3" i="102"/>
  <c r="Z2" i="73"/>
  <c r="Y3" i="101"/>
  <c r="Y3" i="97"/>
  <c r="W2" i="118"/>
  <c r="W2" i="117"/>
  <c r="X2" i="100"/>
  <c r="X2" i="76"/>
  <c r="X2" i="74"/>
  <c r="Y2" i="70"/>
  <c r="R3" i="112"/>
  <c r="V2" i="66"/>
  <c r="V2" i="65"/>
  <c r="C3" i="112"/>
  <c r="U46" i="99" l="1"/>
  <c r="U45" i="99"/>
  <c r="U42" i="99" l="1"/>
  <c r="AA79" i="66" l="1"/>
  <c r="AQ79" i="66"/>
  <c r="AY79" i="66"/>
  <c r="AI79" i="66"/>
  <c r="AB79" i="66"/>
  <c r="AX79" i="66"/>
  <c r="AP79" i="66"/>
  <c r="AH79" i="66"/>
  <c r="AJ79" i="66"/>
  <c r="BE79" i="66"/>
  <c r="AW79" i="66"/>
  <c r="AO79" i="66"/>
  <c r="AG79" i="66"/>
  <c r="AZ79" i="66"/>
  <c r="BD79" i="66"/>
  <c r="AV79" i="66"/>
  <c r="AN79" i="66"/>
  <c r="AF79" i="66"/>
  <c r="BC79" i="66"/>
  <c r="AU79" i="66"/>
  <c r="AM79" i="66"/>
  <c r="AE79" i="66"/>
  <c r="BB79" i="66"/>
  <c r="AT79" i="66"/>
  <c r="AL79" i="66"/>
  <c r="AD79" i="66"/>
  <c r="AR79" i="66"/>
  <c r="BA79" i="66"/>
  <c r="AS79" i="66"/>
  <c r="AK79" i="66"/>
  <c r="AC79" i="66"/>
  <c r="AN37" i="76"/>
  <c r="AV37" i="76"/>
  <c r="BF52" i="76"/>
  <c r="BF37" i="76"/>
  <c r="BF53" i="76"/>
  <c r="BF38" i="76"/>
  <c r="BF54" i="76"/>
  <c r="BF39" i="76"/>
  <c r="BF55" i="76"/>
  <c r="BF40" i="76"/>
  <c r="BF56" i="76"/>
  <c r="BF41" i="76"/>
  <c r="BF57" i="76"/>
  <c r="BF42" i="76"/>
  <c r="BF58" i="76"/>
  <c r="BF43" i="76"/>
  <c r="BF59" i="76"/>
  <c r="BF44" i="76"/>
  <c r="BF61" i="76"/>
  <c r="BF46" i="76"/>
  <c r="BF52" i="74"/>
  <c r="BF69" i="74"/>
  <c r="BF50" i="74"/>
  <c r="BF67" i="74"/>
  <c r="BF49" i="74"/>
  <c r="BD66" i="74"/>
  <c r="BF66" i="74"/>
  <c r="BF46" i="74"/>
  <c r="BF63" i="74"/>
  <c r="BF47" i="74"/>
  <c r="BF64" i="74"/>
  <c r="BF45" i="74"/>
  <c r="BF62" i="74"/>
  <c r="BD57" i="76" l="1"/>
  <c r="AF37" i="76"/>
  <c r="AR37" i="76"/>
  <c r="AJ37" i="76"/>
  <c r="AH52" i="74"/>
  <c r="AU37" i="76"/>
  <c r="AM37" i="76"/>
  <c r="AE37" i="76"/>
  <c r="AO37" i="76"/>
  <c r="AG37" i="76"/>
  <c r="AS37" i="76"/>
  <c r="AK37" i="76"/>
  <c r="AC37" i="76"/>
  <c r="AW37" i="76"/>
  <c r="BA37" i="76"/>
  <c r="BA52" i="76"/>
  <c r="AZ37" i="76"/>
  <c r="AZ52" i="76"/>
  <c r="AY37" i="76"/>
  <c r="AY52" i="76"/>
  <c r="AQ37" i="76"/>
  <c r="AI37" i="76"/>
  <c r="AX37" i="76"/>
  <c r="AP37" i="76"/>
  <c r="AH37" i="76"/>
  <c r="BE52" i="76"/>
  <c r="BE37" i="76"/>
  <c r="BD52" i="76"/>
  <c r="BD37" i="76"/>
  <c r="BC37" i="76"/>
  <c r="BC52" i="76"/>
  <c r="BB37" i="76"/>
  <c r="BB52" i="76"/>
  <c r="AT37" i="76"/>
  <c r="AL37" i="76"/>
  <c r="AD37" i="76"/>
  <c r="BD61" i="76"/>
  <c r="BB61" i="76"/>
  <c r="AZ59" i="76"/>
  <c r="BB56" i="76"/>
  <c r="AZ55" i="76"/>
  <c r="AZ53" i="76"/>
  <c r="AY59" i="76"/>
  <c r="AY55" i="76"/>
  <c r="AY53" i="76"/>
  <c r="AI45" i="74"/>
  <c r="AQ45" i="74"/>
  <c r="AY45" i="74"/>
  <c r="AC46" i="74"/>
  <c r="AK46" i="74"/>
  <c r="BA46" i="74"/>
  <c r="AE49" i="74"/>
  <c r="AM49" i="74"/>
  <c r="AU49" i="74"/>
  <c r="BC49" i="74"/>
  <c r="AF50" i="74"/>
  <c r="AN50" i="74"/>
  <c r="BE59" i="76"/>
  <c r="BE55" i="76"/>
  <c r="BE53" i="76"/>
  <c r="AV50" i="74"/>
  <c r="BD50" i="74"/>
  <c r="AE45" i="74"/>
  <c r="AM45" i="74"/>
  <c r="AU45" i="74"/>
  <c r="BC45" i="74"/>
  <c r="AG46" i="74"/>
  <c r="AO46" i="74"/>
  <c r="AW46" i="74"/>
  <c r="BE46" i="74"/>
  <c r="AI49" i="74"/>
  <c r="AQ49" i="74"/>
  <c r="AY49" i="74"/>
  <c r="AB50" i="74"/>
  <c r="AJ50" i="74"/>
  <c r="AZ66" i="74"/>
  <c r="AC45" i="74"/>
  <c r="AK45" i="74"/>
  <c r="AS45" i="74"/>
  <c r="AE46" i="74"/>
  <c r="AM46" i="74"/>
  <c r="BC46" i="74"/>
  <c r="BA67" i="74"/>
  <c r="AD52" i="74"/>
  <c r="AL52" i="74"/>
  <c r="AT52" i="74"/>
  <c r="BB52" i="74"/>
  <c r="BE62" i="74"/>
  <c r="AY63" i="74"/>
  <c r="BA66" i="74"/>
  <c r="BB67" i="74"/>
  <c r="BA61" i="76"/>
  <c r="BE58" i="76"/>
  <c r="BC57" i="76"/>
  <c r="BA56" i="76"/>
  <c r="BE54" i="76"/>
  <c r="AZ63" i="74"/>
  <c r="BB66" i="74"/>
  <c r="AZ61" i="76"/>
  <c r="BB57" i="76"/>
  <c r="AZ56" i="76"/>
  <c r="AY61" i="76"/>
  <c r="BC58" i="76"/>
  <c r="BA57" i="76"/>
  <c r="AY56" i="76"/>
  <c r="BC54" i="76"/>
  <c r="BB63" i="74"/>
  <c r="BE67" i="74"/>
  <c r="AQ52" i="74"/>
  <c r="AY52" i="74"/>
  <c r="AX46" i="76"/>
  <c r="AP46" i="76"/>
  <c r="AH46" i="76"/>
  <c r="BD40" i="76"/>
  <c r="AV40" i="76"/>
  <c r="AN40" i="76"/>
  <c r="AF40" i="76"/>
  <c r="BB39" i="76"/>
  <c r="AT39" i="76"/>
  <c r="AL39" i="76"/>
  <c r="AD39" i="76"/>
  <c r="BA45" i="74"/>
  <c r="AY67" i="74"/>
  <c r="AB52" i="74"/>
  <c r="BB44" i="76"/>
  <c r="AT44" i="76"/>
  <c r="AL44" i="76"/>
  <c r="AD44" i="76"/>
  <c r="AZ43" i="76"/>
  <c r="AR43" i="76"/>
  <c r="AJ43" i="76"/>
  <c r="AX42" i="76"/>
  <c r="AP42" i="76"/>
  <c r="AH42" i="76"/>
  <c r="BD41" i="76"/>
  <c r="AV41" i="76"/>
  <c r="AN41" i="76"/>
  <c r="AF41" i="76"/>
  <c r="BB40" i="76"/>
  <c r="AT40" i="76"/>
  <c r="AL40" i="76"/>
  <c r="AD40" i="76"/>
  <c r="AZ39" i="76"/>
  <c r="AR39" i="76"/>
  <c r="AJ39" i="76"/>
  <c r="BB38" i="76"/>
  <c r="AT38" i="76"/>
  <c r="BB64" i="74"/>
  <c r="AU46" i="74"/>
  <c r="AG49" i="74"/>
  <c r="AO49" i="74"/>
  <c r="AW49" i="74"/>
  <c r="BE49" i="74"/>
  <c r="AH50" i="74"/>
  <c r="AP50" i="74"/>
  <c r="AX50" i="74"/>
  <c r="AY69" i="74"/>
  <c r="BE61" i="76"/>
  <c r="BC59" i="76"/>
  <c r="BA58" i="76"/>
  <c r="AY57" i="76"/>
  <c r="BE56" i="76"/>
  <c r="BC55" i="76"/>
  <c r="BA54" i="76"/>
  <c r="BC53" i="76"/>
  <c r="BB62" i="74"/>
  <c r="BC64" i="74"/>
  <c r="BD63" i="74"/>
  <c r="AJ52" i="74"/>
  <c r="AR52" i="74"/>
  <c r="AZ52" i="74"/>
  <c r="AL38" i="76"/>
  <c r="AD38" i="76"/>
  <c r="BD64" i="74"/>
  <c r="AR50" i="74"/>
  <c r="AZ50" i="74"/>
  <c r="BA69" i="74"/>
  <c r="BC61" i="76"/>
  <c r="BA59" i="76"/>
  <c r="BE57" i="76"/>
  <c r="BC56" i="76"/>
  <c r="BA55" i="76"/>
  <c r="AY54" i="76"/>
  <c r="BA53" i="76"/>
  <c r="BD62" i="74"/>
  <c r="BE64" i="74"/>
  <c r="AI47" i="74"/>
  <c r="AQ47" i="74"/>
  <c r="AY47" i="74"/>
  <c r="BC67" i="74"/>
  <c r="BD69" i="74"/>
  <c r="BD58" i="76"/>
  <c r="BD54" i="76"/>
  <c r="AB47" i="74"/>
  <c r="AJ47" i="74"/>
  <c r="AR47" i="74"/>
  <c r="AZ47" i="74"/>
  <c r="BE69" i="74"/>
  <c r="AZ62" i="74"/>
  <c r="BA64" i="74"/>
  <c r="BD59" i="76"/>
  <c r="BB58" i="76"/>
  <c r="AZ57" i="76"/>
  <c r="BD53" i="76"/>
  <c r="AZ64" i="74"/>
  <c r="BC62" i="74"/>
  <c r="BD55" i="76"/>
  <c r="BB54" i="76"/>
  <c r="AY64" i="74"/>
  <c r="BE63" i="74"/>
  <c r="BE66" i="74"/>
  <c r="BA62" i="74"/>
  <c r="BB59" i="76"/>
  <c r="AZ58" i="76"/>
  <c r="BD56" i="76"/>
  <c r="BB55" i="76"/>
  <c r="AZ54" i="76"/>
  <c r="AY66" i="74"/>
  <c r="AZ69" i="74"/>
  <c r="BC63" i="74"/>
  <c r="BC66" i="74"/>
  <c r="AE52" i="74"/>
  <c r="AM52" i="74"/>
  <c r="AU52" i="74"/>
  <c r="BC52" i="74"/>
  <c r="AZ67" i="74"/>
  <c r="BC69" i="74"/>
  <c r="BA63" i="74"/>
  <c r="BB69" i="74"/>
  <c r="BD67" i="74"/>
  <c r="BB53" i="76"/>
  <c r="AY62" i="74"/>
  <c r="AZ46" i="76"/>
  <c r="AR46" i="76"/>
  <c r="AJ46" i="76"/>
  <c r="BB43" i="76"/>
  <c r="AT43" i="76"/>
  <c r="AL43" i="76"/>
  <c r="AD43" i="76"/>
  <c r="AZ42" i="76"/>
  <c r="AR42" i="76"/>
  <c r="AJ42" i="76"/>
  <c r="AX41" i="76"/>
  <c r="AP41" i="76"/>
  <c r="AH41" i="76"/>
  <c r="AX39" i="76"/>
  <c r="AP39" i="76"/>
  <c r="AH39" i="76"/>
  <c r="AB44" i="76"/>
  <c r="AT46" i="76"/>
  <c r="AX44" i="76"/>
  <c r="AP44" i="76"/>
  <c r="AH44" i="76"/>
  <c r="BD43" i="76"/>
  <c r="AV43" i="76"/>
  <c r="AN43" i="76"/>
  <c r="AF43" i="76"/>
  <c r="BB42" i="76"/>
  <c r="AT42" i="76"/>
  <c r="AL42" i="76"/>
  <c r="AD42" i="76"/>
  <c r="AZ41" i="76"/>
  <c r="AR41" i="76"/>
  <c r="AJ41" i="76"/>
  <c r="AX40" i="76"/>
  <c r="AP40" i="76"/>
  <c r="AH40" i="76"/>
  <c r="BD39" i="76"/>
  <c r="AV39" i="76"/>
  <c r="AN39" i="76"/>
  <c r="AF39" i="76"/>
  <c r="AX38" i="76"/>
  <c r="AP38" i="76"/>
  <c r="AH38" i="76"/>
  <c r="AY42" i="76"/>
  <c r="AQ42" i="76"/>
  <c r="AI42" i="76"/>
  <c r="BC38" i="76"/>
  <c r="AU38" i="76"/>
  <c r="AM38" i="76"/>
  <c r="AE38" i="76"/>
  <c r="AB25" i="76"/>
  <c r="BE46" i="76"/>
  <c r="AW46" i="76"/>
  <c r="AO46" i="76"/>
  <c r="AG46" i="76"/>
  <c r="BA44" i="76"/>
  <c r="AS44" i="76"/>
  <c r="AK44" i="76"/>
  <c r="AC44" i="76"/>
  <c r="AY43" i="76"/>
  <c r="AQ43" i="76"/>
  <c r="AI43" i="76"/>
  <c r="BE42" i="76"/>
  <c r="AW42" i="76"/>
  <c r="AO42" i="76"/>
  <c r="AG42" i="76"/>
  <c r="BC41" i="76"/>
  <c r="AU41" i="76"/>
  <c r="AM41" i="76"/>
  <c r="AE41" i="76"/>
  <c r="BA40" i="76"/>
  <c r="AS40" i="76"/>
  <c r="AK40" i="76"/>
  <c r="AC40" i="76"/>
  <c r="AY39" i="76"/>
  <c r="AQ39" i="76"/>
  <c r="AI39" i="76"/>
  <c r="BA38" i="76"/>
  <c r="AS38" i="76"/>
  <c r="AK38" i="76"/>
  <c r="AC38" i="76"/>
  <c r="AL25" i="76"/>
  <c r="AY44" i="76"/>
  <c r="AQ44" i="76"/>
  <c r="AI44" i="76"/>
  <c r="BE43" i="76"/>
  <c r="AW43" i="76"/>
  <c r="AO43" i="76"/>
  <c r="AG43" i="76"/>
  <c r="BC42" i="76"/>
  <c r="AU42" i="76"/>
  <c r="AM42" i="76"/>
  <c r="AE42" i="76"/>
  <c r="BA41" i="76"/>
  <c r="AS41" i="76"/>
  <c r="AK41" i="76"/>
  <c r="AC41" i="76"/>
  <c r="AY40" i="76"/>
  <c r="AQ40" i="76"/>
  <c r="AI40" i="76"/>
  <c r="BE39" i="76"/>
  <c r="AW39" i="76"/>
  <c r="AO39" i="76"/>
  <c r="AG39" i="76"/>
  <c r="AY38" i="76"/>
  <c r="AQ38" i="76"/>
  <c r="AI38" i="76"/>
  <c r="BA46" i="76"/>
  <c r="AS46" i="76"/>
  <c r="AK46" i="76"/>
  <c r="AC46" i="76"/>
  <c r="BE44" i="76"/>
  <c r="AW44" i="76"/>
  <c r="AO44" i="76"/>
  <c r="AG44" i="76"/>
  <c r="BC43" i="76"/>
  <c r="AU43" i="76"/>
  <c r="AM43" i="76"/>
  <c r="AE43" i="76"/>
  <c r="BA42" i="76"/>
  <c r="AS42" i="76"/>
  <c r="AK42" i="76"/>
  <c r="AC42" i="76"/>
  <c r="AY41" i="76"/>
  <c r="AQ41" i="76"/>
  <c r="AI41" i="76"/>
  <c r="BE38" i="76"/>
  <c r="AW38" i="76"/>
  <c r="AO38" i="76"/>
  <c r="AG38" i="76"/>
  <c r="AD25" i="76"/>
  <c r="BD46" i="76"/>
  <c r="AV46" i="76"/>
  <c r="AN46" i="76"/>
  <c r="AF46" i="76"/>
  <c r="AZ44" i="76"/>
  <c r="AR44" i="76"/>
  <c r="AJ44" i="76"/>
  <c r="AX43" i="76"/>
  <c r="AP43" i="76"/>
  <c r="AH43" i="76"/>
  <c r="BD42" i="76"/>
  <c r="AV42" i="76"/>
  <c r="AN42" i="76"/>
  <c r="AF42" i="76"/>
  <c r="BB41" i="76"/>
  <c r="AT41" i="76"/>
  <c r="AL41" i="76"/>
  <c r="AD41" i="76"/>
  <c r="AZ40" i="76"/>
  <c r="AR40" i="76"/>
  <c r="AJ40" i="76"/>
  <c r="AZ38" i="76"/>
  <c r="AR38" i="76"/>
  <c r="AJ38" i="76"/>
  <c r="BE25" i="76"/>
  <c r="BC46" i="76"/>
  <c r="AM46" i="76"/>
  <c r="AE46" i="76"/>
  <c r="BB25" i="76"/>
  <c r="BE40" i="76"/>
  <c r="AW40" i="76"/>
  <c r="AO40" i="76"/>
  <c r="AG40" i="76"/>
  <c r="AM39" i="76"/>
  <c r="AT25" i="76"/>
  <c r="AB46" i="76"/>
  <c r="BD44" i="76"/>
  <c r="AV44" i="76"/>
  <c r="AN44" i="76"/>
  <c r="AF44" i="76"/>
  <c r="BD38" i="76"/>
  <c r="AV38" i="76"/>
  <c r="AN38" i="76"/>
  <c r="AF38" i="76"/>
  <c r="AR25" i="76"/>
  <c r="AY46" i="76"/>
  <c r="AQ46" i="76"/>
  <c r="AI46" i="76"/>
  <c r="BC44" i="76"/>
  <c r="AU44" i="76"/>
  <c r="AM44" i="76"/>
  <c r="AE44" i="76"/>
  <c r="BA43" i="76"/>
  <c r="AS43" i="76"/>
  <c r="AK43" i="76"/>
  <c r="AC43" i="76"/>
  <c r="BE41" i="76"/>
  <c r="AW41" i="76"/>
  <c r="AO41" i="76"/>
  <c r="AG41" i="76"/>
  <c r="BC40" i="76"/>
  <c r="AU40" i="76"/>
  <c r="AM40" i="76"/>
  <c r="AE40" i="76"/>
  <c r="BA39" i="76"/>
  <c r="AS39" i="76"/>
  <c r="AK39" i="76"/>
  <c r="AC39" i="76"/>
  <c r="AU46" i="76"/>
  <c r="BC25" i="76"/>
  <c r="AU25" i="76"/>
  <c r="AE25" i="76"/>
  <c r="BB46" i="76"/>
  <c r="AL46" i="76"/>
  <c r="AD46" i="76"/>
  <c r="AW25" i="76"/>
  <c r="AO25" i="76"/>
  <c r="AG25" i="76"/>
  <c r="AM25" i="76"/>
  <c r="BC39" i="76"/>
  <c r="AU39" i="76"/>
  <c r="AE39" i="76"/>
  <c r="AB40" i="76"/>
  <c r="AZ25" i="76"/>
  <c r="AJ25" i="76"/>
  <c r="AB41" i="76"/>
  <c r="BD25" i="76"/>
  <c r="AV25" i="76"/>
  <c r="AN25" i="76"/>
  <c r="AF25" i="76"/>
  <c r="AX25" i="76"/>
  <c r="BF63" i="76" s="1"/>
  <c r="AP25" i="76"/>
  <c r="AH25" i="76"/>
  <c r="AB42" i="76"/>
  <c r="BA6" i="76"/>
  <c r="AS6" i="76"/>
  <c r="AY6" i="76"/>
  <c r="AQ6" i="76"/>
  <c r="AI6" i="76"/>
  <c r="BE6" i="76"/>
  <c r="AW6" i="76"/>
  <c r="AO6" i="76"/>
  <c r="AG6" i="76"/>
  <c r="BD6" i="76"/>
  <c r="AV6" i="76"/>
  <c r="AN6" i="76"/>
  <c r="AF6" i="76"/>
  <c r="AX6" i="76"/>
  <c r="BA25" i="76"/>
  <c r="AS25" i="76"/>
  <c r="AK25" i="76"/>
  <c r="AC25" i="76"/>
  <c r="AK6" i="76"/>
  <c r="BC6" i="76"/>
  <c r="AU6" i="76"/>
  <c r="AM6" i="76"/>
  <c r="AE6" i="76"/>
  <c r="BB6" i="76"/>
  <c r="AT6" i="76"/>
  <c r="AL6" i="76"/>
  <c r="AD6" i="76"/>
  <c r="AA6" i="76"/>
  <c r="AY25" i="76"/>
  <c r="AQ25" i="76"/>
  <c r="AI25" i="76"/>
  <c r="AH6" i="76"/>
  <c r="AZ6" i="76"/>
  <c r="AR6" i="76"/>
  <c r="AJ6" i="76"/>
  <c r="AB6" i="76"/>
  <c r="AP6" i="76"/>
  <c r="AC6" i="76"/>
  <c r="AB45" i="74"/>
  <c r="AJ45" i="74"/>
  <c r="AR45" i="74"/>
  <c r="AZ45" i="74"/>
  <c r="AC47" i="74"/>
  <c r="AK47" i="74"/>
  <c r="AS47" i="74"/>
  <c r="BA47" i="74"/>
  <c r="AD47" i="74"/>
  <c r="AL47" i="74"/>
  <c r="AT47" i="74"/>
  <c r="BB47" i="74"/>
  <c r="AK50" i="74"/>
  <c r="AS50" i="74"/>
  <c r="AI46" i="74"/>
  <c r="AQ46" i="74"/>
  <c r="AY46" i="74"/>
  <c r="AC49" i="74"/>
  <c r="AK49" i="74"/>
  <c r="AS49" i="74"/>
  <c r="AV52" i="74"/>
  <c r="BD52" i="74"/>
  <c r="AD45" i="74"/>
  <c r="AL45" i="74"/>
  <c r="AT45" i="74"/>
  <c r="BB45" i="74"/>
  <c r="AH49" i="74"/>
  <c r="AP49" i="74"/>
  <c r="AX49" i="74"/>
  <c r="AF45" i="74"/>
  <c r="AN45" i="74"/>
  <c r="AV45" i="74"/>
  <c r="BD45" i="74"/>
  <c r="AH46" i="74"/>
  <c r="AP46" i="74"/>
  <c r="AX46" i="74"/>
  <c r="AC50" i="74"/>
  <c r="BA50" i="74"/>
  <c r="BA49" i="74"/>
  <c r="AD50" i="74"/>
  <c r="AL50" i="74"/>
  <c r="AT50" i="74"/>
  <c r="BB50" i="74"/>
  <c r="AF52" i="74"/>
  <c r="AN52" i="74"/>
  <c r="AB46" i="74"/>
  <c r="AJ46" i="74"/>
  <c r="AR46" i="74"/>
  <c r="AZ46" i="74"/>
  <c r="AD46" i="74"/>
  <c r="AL46" i="74"/>
  <c r="AT46" i="74"/>
  <c r="BB46" i="74"/>
  <c r="AF49" i="74"/>
  <c r="AN49" i="74"/>
  <c r="AV49" i="74"/>
  <c r="BD49" i="74"/>
  <c r="AE47" i="74"/>
  <c r="AM47" i="74"/>
  <c r="AU47" i="74"/>
  <c r="BC47" i="74"/>
  <c r="AF46" i="74"/>
  <c r="AN46" i="74"/>
  <c r="AV46" i="74"/>
  <c r="BD46" i="74"/>
  <c r="AI50" i="74"/>
  <c r="AQ50" i="74"/>
  <c r="AY50" i="74"/>
  <c r="AC52" i="74"/>
  <c r="AK52" i="74"/>
  <c r="AS52" i="74"/>
  <c r="BA52" i="74"/>
  <c r="AF47" i="74"/>
  <c r="AN47" i="74"/>
  <c r="AV47" i="74"/>
  <c r="BD47" i="74"/>
  <c r="AG47" i="74"/>
  <c r="AO47" i="74"/>
  <c r="AW47" i="74"/>
  <c r="BE47" i="74"/>
  <c r="AB49" i="74"/>
  <c r="AJ49" i="74"/>
  <c r="AR49" i="74"/>
  <c r="AZ49" i="74"/>
  <c r="AG45" i="74"/>
  <c r="AO45" i="74"/>
  <c r="AW45" i="74"/>
  <c r="BE45" i="74"/>
  <c r="AH47" i="74"/>
  <c r="AP47" i="74"/>
  <c r="AX47" i="74"/>
  <c r="AH45" i="74"/>
  <c r="AP45" i="74"/>
  <c r="AX45" i="74"/>
  <c r="AD49" i="74"/>
  <c r="AL49" i="74"/>
  <c r="AT49" i="74"/>
  <c r="BB49" i="74"/>
  <c r="AE50" i="74"/>
  <c r="AM50" i="74"/>
  <c r="AU50" i="74"/>
  <c r="BC50" i="74"/>
  <c r="AG52" i="74"/>
  <c r="AO52" i="74"/>
  <c r="AW52" i="74"/>
  <c r="BE52" i="74"/>
  <c r="AS46" i="74"/>
  <c r="AG50" i="74"/>
  <c r="AO50" i="74"/>
  <c r="AW50" i="74"/>
  <c r="BE50" i="74"/>
  <c r="AI52" i="74"/>
  <c r="AX52" i="74"/>
  <c r="AP52" i="74"/>
  <c r="BF48" i="76" l="1"/>
  <c r="BE47" i="113"/>
  <c r="BE49" i="113"/>
  <c r="AS48" i="76"/>
  <c r="AK48" i="76"/>
  <c r="AV48" i="76"/>
  <c r="BA63" i="76"/>
  <c r="AC48" i="76"/>
  <c r="BB63" i="76"/>
  <c r="AZ63" i="76"/>
  <c r="AY63" i="76"/>
  <c r="BE63" i="76"/>
  <c r="BD48" i="76"/>
  <c r="BD63" i="76"/>
  <c r="BC63" i="76"/>
  <c r="AY48" i="76"/>
  <c r="AF48" i="76"/>
  <c r="AM48" i="76"/>
  <c r="AE48" i="76"/>
  <c r="AQ48" i="76"/>
  <c r="BC48" i="76"/>
  <c r="BA48" i="76"/>
  <c r="BB48" i="76"/>
  <c r="BE48" i="76"/>
  <c r="AU48" i="76"/>
  <c r="AI48" i="76"/>
  <c r="AN48" i="76"/>
  <c r="AG48" i="76"/>
  <c r="AO48" i="76"/>
  <c r="AW48" i="76"/>
  <c r="AH48" i="76"/>
  <c r="AJ48" i="76"/>
  <c r="AP48" i="76"/>
  <c r="AZ48" i="76"/>
  <c r="AR48" i="76"/>
  <c r="AD48" i="76"/>
  <c r="AX48" i="76"/>
  <c r="AT48" i="76"/>
  <c r="AL48" i="76"/>
  <c r="AB17" i="118"/>
  <c r="AC17" i="118" s="1"/>
  <c r="AD17" i="118" s="1"/>
  <c r="AE17" i="118" s="1"/>
  <c r="AF17" i="118" s="1"/>
  <c r="AG17" i="118" s="1"/>
  <c r="AH17" i="118" s="1"/>
  <c r="AI17" i="118" s="1"/>
  <c r="AJ17" i="118" s="1"/>
  <c r="AK17" i="118" s="1"/>
  <c r="AL17" i="118" s="1"/>
  <c r="AM17" i="118" s="1"/>
  <c r="AN17" i="118" s="1"/>
  <c r="AO17" i="118" s="1"/>
  <c r="AP17" i="118" s="1"/>
  <c r="AQ17" i="118" s="1"/>
  <c r="AR17" i="118" s="1"/>
  <c r="AS17" i="118" s="1"/>
  <c r="AT17" i="118" s="1"/>
  <c r="AU17" i="118" s="1"/>
  <c r="AV17" i="118" s="1"/>
  <c r="AW17" i="118" s="1"/>
  <c r="AX17" i="118" s="1"/>
  <c r="AY17" i="118" s="1"/>
  <c r="AZ17" i="118" s="1"/>
  <c r="BA17" i="118" s="1"/>
  <c r="BB17" i="118" s="1"/>
  <c r="BC17" i="118" s="1"/>
  <c r="BD17" i="118" s="1"/>
  <c r="BE17" i="118" s="1"/>
  <c r="BF17" i="118" s="1"/>
  <c r="AB27" i="118"/>
  <c r="AC27" i="118" s="1"/>
  <c r="AD27" i="118" s="1"/>
  <c r="AE27" i="118" s="1"/>
  <c r="AF27" i="118" s="1"/>
  <c r="AG27" i="118" s="1"/>
  <c r="AH27" i="118" s="1"/>
  <c r="AI27" i="118" s="1"/>
  <c r="AJ27" i="118" s="1"/>
  <c r="AK27" i="118" s="1"/>
  <c r="AL27" i="118" s="1"/>
  <c r="AM27" i="118" s="1"/>
  <c r="AN27" i="118" s="1"/>
  <c r="AO27" i="118" s="1"/>
  <c r="AP27" i="118" s="1"/>
  <c r="AQ27" i="118" s="1"/>
  <c r="AR27" i="118" s="1"/>
  <c r="AS27" i="118" s="1"/>
  <c r="AT27" i="118" s="1"/>
  <c r="AU27" i="118" s="1"/>
  <c r="AV27" i="118" s="1"/>
  <c r="AW27" i="118" s="1"/>
  <c r="AX27" i="118" s="1"/>
  <c r="AY27" i="118" s="1"/>
  <c r="AZ27" i="118" s="1"/>
  <c r="BA27" i="118" s="1"/>
  <c r="BB27" i="118" s="1"/>
  <c r="BC27" i="118" s="1"/>
  <c r="BD27" i="118" s="1"/>
  <c r="BE27" i="118" s="1"/>
  <c r="BF27" i="118" s="1"/>
  <c r="BF24" i="118"/>
  <c r="BF34" i="118"/>
  <c r="AB4" i="118"/>
  <c r="AC4" i="118" s="1"/>
  <c r="AD4" i="118" s="1"/>
  <c r="AE4" i="118" s="1"/>
  <c r="AF4" i="118" s="1"/>
  <c r="AG4" i="118" s="1"/>
  <c r="AH4" i="118" s="1"/>
  <c r="AI4" i="118" s="1"/>
  <c r="AJ4" i="118" s="1"/>
  <c r="AK4" i="118" s="1"/>
  <c r="AL4" i="118" s="1"/>
  <c r="AM4" i="118" s="1"/>
  <c r="AN4" i="118" s="1"/>
  <c r="AO4" i="118" s="1"/>
  <c r="AP4" i="118" s="1"/>
  <c r="AQ4" i="118" s="1"/>
  <c r="AR4" i="118" s="1"/>
  <c r="AS4" i="118" s="1"/>
  <c r="AT4" i="118" s="1"/>
  <c r="AU4" i="118" s="1"/>
  <c r="AV4" i="118" s="1"/>
  <c r="AW4" i="118" s="1"/>
  <c r="AX4" i="118" s="1"/>
  <c r="AY4" i="118" s="1"/>
  <c r="AZ4" i="118" s="1"/>
  <c r="BA4" i="118" s="1"/>
  <c r="BB4" i="118" s="1"/>
  <c r="BC4" i="118" s="1"/>
  <c r="BD4" i="118" s="1"/>
  <c r="BE4" i="118" s="1"/>
  <c r="BF4" i="118" s="1"/>
  <c r="AB17" i="117"/>
  <c r="AC17" i="117" s="1"/>
  <c r="AD17" i="117" s="1"/>
  <c r="AE17" i="117" s="1"/>
  <c r="AF17" i="117" s="1"/>
  <c r="AG17" i="117" s="1"/>
  <c r="AH17" i="117" s="1"/>
  <c r="AI17" i="117" s="1"/>
  <c r="AJ17" i="117" s="1"/>
  <c r="AK17" i="117" s="1"/>
  <c r="AL17" i="117" s="1"/>
  <c r="AM17" i="117" s="1"/>
  <c r="AN17" i="117" s="1"/>
  <c r="AO17" i="117" s="1"/>
  <c r="AP17" i="117" s="1"/>
  <c r="AQ17" i="117" s="1"/>
  <c r="AR17" i="117" s="1"/>
  <c r="AS17" i="117" s="1"/>
  <c r="AT17" i="117" s="1"/>
  <c r="AU17" i="117" s="1"/>
  <c r="AV17" i="117" s="1"/>
  <c r="AW17" i="117" s="1"/>
  <c r="AX17" i="117" s="1"/>
  <c r="AY17" i="117" s="1"/>
  <c r="AZ17" i="117" s="1"/>
  <c r="BA17" i="117" s="1"/>
  <c r="BB17" i="117" s="1"/>
  <c r="BC17" i="117" s="1"/>
  <c r="BD17" i="117" s="1"/>
  <c r="BE17" i="117" s="1"/>
  <c r="BF17" i="117" s="1"/>
  <c r="AB27" i="117"/>
  <c r="AC27" i="117" s="1"/>
  <c r="AD27" i="117" s="1"/>
  <c r="AE27" i="117" s="1"/>
  <c r="AF27" i="117" s="1"/>
  <c r="AG27" i="117" s="1"/>
  <c r="AH27" i="117" s="1"/>
  <c r="AI27" i="117" s="1"/>
  <c r="AJ27" i="117" s="1"/>
  <c r="AK27" i="117" s="1"/>
  <c r="AL27" i="117" s="1"/>
  <c r="AM27" i="117" s="1"/>
  <c r="AN27" i="117" s="1"/>
  <c r="AO27" i="117" s="1"/>
  <c r="AP27" i="117" s="1"/>
  <c r="AQ27" i="117" s="1"/>
  <c r="AR27" i="117" s="1"/>
  <c r="AS27" i="117" s="1"/>
  <c r="AT27" i="117" s="1"/>
  <c r="AU27" i="117" s="1"/>
  <c r="AV27" i="117" s="1"/>
  <c r="AW27" i="117" s="1"/>
  <c r="AX27" i="117" s="1"/>
  <c r="AY27" i="117" s="1"/>
  <c r="AZ27" i="117" s="1"/>
  <c r="BA27" i="117" s="1"/>
  <c r="BB27" i="117" s="1"/>
  <c r="BC27" i="117" s="1"/>
  <c r="BD27" i="117" s="1"/>
  <c r="BE27" i="117" s="1"/>
  <c r="BF27" i="117" s="1"/>
  <c r="BF24" i="117"/>
  <c r="AB4" i="117"/>
  <c r="AC4" i="117" s="1"/>
  <c r="AD4" i="117" s="1"/>
  <c r="AE4" i="117" s="1"/>
  <c r="AF4" i="117" s="1"/>
  <c r="AG4" i="117" s="1"/>
  <c r="AH4" i="117" s="1"/>
  <c r="AI4" i="117" s="1"/>
  <c r="AJ4" i="117" s="1"/>
  <c r="AK4" i="117" s="1"/>
  <c r="AL4" i="117" s="1"/>
  <c r="AM4" i="117" s="1"/>
  <c r="AN4" i="117" s="1"/>
  <c r="AO4" i="117" s="1"/>
  <c r="AP4" i="117" s="1"/>
  <c r="AQ4" i="117" s="1"/>
  <c r="AR4" i="117" s="1"/>
  <c r="AS4" i="117" s="1"/>
  <c r="AT4" i="117" s="1"/>
  <c r="AU4" i="117" s="1"/>
  <c r="AV4" i="117" s="1"/>
  <c r="AW4" i="117" s="1"/>
  <c r="AX4" i="117" s="1"/>
  <c r="AY4" i="117" s="1"/>
  <c r="AZ4" i="117" s="1"/>
  <c r="BA4" i="117" s="1"/>
  <c r="BB4" i="117" s="1"/>
  <c r="BC4" i="117" s="1"/>
  <c r="BD4" i="117" s="1"/>
  <c r="BE4" i="117" s="1"/>
  <c r="Y154" i="113"/>
  <c r="X154" i="113"/>
  <c r="X146" i="113" s="1"/>
  <c r="X148" i="113" s="1"/>
  <c r="AX24" i="118" l="1"/>
  <c r="AK24" i="118"/>
  <c r="AS24" i="118"/>
  <c r="BA24" i="118"/>
  <c r="AG24" i="118"/>
  <c r="AO24" i="118"/>
  <c r="AW24" i="118"/>
  <c r="BE24" i="118"/>
  <c r="AJ24" i="118"/>
  <c r="AR24" i="118"/>
  <c r="AN24" i="117"/>
  <c r="AV24" i="117"/>
  <c r="AF24" i="117"/>
  <c r="BD24" i="117"/>
  <c r="AG24" i="117"/>
  <c r="AO24" i="117"/>
  <c r="AW24" i="117"/>
  <c r="BE24" i="117"/>
  <c r="AH24" i="117"/>
  <c r="AL24" i="118"/>
  <c r="AT24" i="118"/>
  <c r="BB24" i="118"/>
  <c r="AP24" i="117"/>
  <c r="AM24" i="118"/>
  <c r="AU24" i="118"/>
  <c r="BC24" i="118"/>
  <c r="AX24" i="117"/>
  <c r="AF24" i="118"/>
  <c r="AN24" i="118"/>
  <c r="AV24" i="118"/>
  <c r="BD24" i="118"/>
  <c r="AH24" i="118"/>
  <c r="AP24" i="118"/>
  <c r="AY34" i="118"/>
  <c r="AI24" i="118"/>
  <c r="AQ24" i="118"/>
  <c r="AY24" i="118"/>
  <c r="AZ34" i="118"/>
  <c r="AZ24" i="118"/>
  <c r="BA34" i="118"/>
  <c r="BB34" i="118"/>
  <c r="BC34" i="118"/>
  <c r="BD34" i="118"/>
  <c r="BE34" i="118"/>
  <c r="AB24" i="117"/>
  <c r="AJ24" i="117"/>
  <c r="AR24" i="117"/>
  <c r="AZ24" i="117"/>
  <c r="AI24" i="117"/>
  <c r="AQ24" i="117"/>
  <c r="AY24" i="117"/>
  <c r="AC24" i="117"/>
  <c r="AK24" i="117"/>
  <c r="AS24" i="117"/>
  <c r="BA24" i="117"/>
  <c r="AD24" i="117"/>
  <c r="AL24" i="117"/>
  <c r="AT24" i="117"/>
  <c r="BB24" i="117"/>
  <c r="AE24" i="117"/>
  <c r="AM24" i="117"/>
  <c r="AU24" i="117"/>
  <c r="BC24" i="117"/>
  <c r="BO6" i="116" l="1"/>
  <c r="BN6" i="116"/>
  <c r="BR6" i="116"/>
  <c r="BM6" i="116"/>
  <c r="BQ6" i="116"/>
  <c r="BP6" i="116"/>
  <c r="BS6" i="116" l="1"/>
  <c r="BT6" i="116" l="1"/>
  <c r="AV45" i="76"/>
  <c r="AG45" i="76"/>
  <c r="AO45" i="76"/>
  <c r="AW45" i="76"/>
  <c r="AC47" i="76"/>
  <c r="AK47" i="76"/>
  <c r="AS47" i="76"/>
  <c r="AH45" i="76"/>
  <c r="AP45" i="76"/>
  <c r="AX45" i="76"/>
  <c r="AB45" i="76"/>
  <c r="AJ45" i="76"/>
  <c r="AR45" i="76"/>
  <c r="AF47" i="76"/>
  <c r="AN47" i="76"/>
  <c r="AV47" i="76"/>
  <c r="AC45" i="76"/>
  <c r="AK45" i="76"/>
  <c r="AS45" i="76"/>
  <c r="AG47" i="76"/>
  <c r="AO47" i="76"/>
  <c r="AW47" i="76"/>
  <c r="AL45" i="76"/>
  <c r="AT45" i="76"/>
  <c r="AH47" i="76"/>
  <c r="AP47" i="76"/>
  <c r="AX47" i="76"/>
  <c r="BE79" i="65"/>
  <c r="BF91" i="65" s="1"/>
  <c r="BE35" i="102" l="1"/>
  <c r="AI53" i="74"/>
  <c r="AG51" i="74"/>
  <c r="AR47" i="76"/>
  <c r="AE47" i="76"/>
  <c r="AQ45" i="76"/>
  <c r="AJ47" i="76"/>
  <c r="AW51" i="74"/>
  <c r="AJ53" i="74"/>
  <c r="AD45" i="76"/>
  <c r="AI45" i="76"/>
  <c r="AO51" i="74"/>
  <c r="AU47" i="76"/>
  <c r="AL47" i="76"/>
  <c r="AF45" i="76"/>
  <c r="AM45" i="76"/>
  <c r="AQ53" i="74"/>
  <c r="AZ70" i="74"/>
  <c r="AZ53" i="74"/>
  <c r="BA53" i="74"/>
  <c r="BA70" i="74"/>
  <c r="BB70" i="74"/>
  <c r="BB53" i="74"/>
  <c r="BC53" i="74"/>
  <c r="BC70" i="74"/>
  <c r="BD53" i="74"/>
  <c r="BD70" i="74"/>
  <c r="BE53" i="74"/>
  <c r="BE70" i="74"/>
  <c r="BA62" i="76"/>
  <c r="BA47" i="76"/>
  <c r="AZ47" i="76"/>
  <c r="AZ62" i="76"/>
  <c r="AE45" i="76"/>
  <c r="AY53" i="74"/>
  <c r="AY70" i="74"/>
  <c r="AB51" i="74"/>
  <c r="AC51" i="74"/>
  <c r="AD51" i="74"/>
  <c r="AE51" i="74"/>
  <c r="AF51" i="74"/>
  <c r="BB62" i="76"/>
  <c r="BB47" i="76"/>
  <c r="AH51" i="74"/>
  <c r="AI51" i="74"/>
  <c r="AJ51" i="74"/>
  <c r="AK51" i="74"/>
  <c r="AL51" i="74"/>
  <c r="AM51" i="74"/>
  <c r="AN51" i="74"/>
  <c r="BE62" i="76"/>
  <c r="BE47" i="76"/>
  <c r="BD62" i="76"/>
  <c r="BD47" i="76"/>
  <c r="BC62" i="76"/>
  <c r="BC47" i="76"/>
  <c r="AT47" i="76"/>
  <c r="AY62" i="76"/>
  <c r="AY47" i="76"/>
  <c r="AP51" i="74"/>
  <c r="AQ51" i="74"/>
  <c r="AR51" i="74"/>
  <c r="AS51" i="74"/>
  <c r="AT51" i="74"/>
  <c r="AU51" i="74"/>
  <c r="AV51" i="74"/>
  <c r="AB47" i="76"/>
  <c r="AQ47" i="76"/>
  <c r="AX51" i="74"/>
  <c r="AY51" i="74"/>
  <c r="AY68" i="74"/>
  <c r="AZ68" i="74"/>
  <c r="AZ51" i="74"/>
  <c r="BA51" i="74"/>
  <c r="BA68" i="74"/>
  <c r="BB51" i="74"/>
  <c r="BB68" i="74"/>
  <c r="BC68" i="74"/>
  <c r="BC51" i="74"/>
  <c r="BD68" i="74"/>
  <c r="BD51" i="74"/>
  <c r="AM47" i="76"/>
  <c r="AD47" i="76"/>
  <c r="BE60" i="76"/>
  <c r="BE45" i="76"/>
  <c r="BD45" i="76"/>
  <c r="BD60" i="76"/>
  <c r="AI47" i="76"/>
  <c r="BE51" i="74"/>
  <c r="BE68" i="74"/>
  <c r="AB53" i="74"/>
  <c r="AC53" i="74"/>
  <c r="AD53" i="74"/>
  <c r="AE53" i="74"/>
  <c r="AF53" i="74"/>
  <c r="AG53" i="74"/>
  <c r="AH53" i="74"/>
  <c r="BC60" i="76"/>
  <c r="BC45" i="76"/>
  <c r="AK53" i="74"/>
  <c r="AL53" i="74"/>
  <c r="AM53" i="74"/>
  <c r="AN53" i="74"/>
  <c r="AO53" i="74"/>
  <c r="AP53" i="74"/>
  <c r="BB60" i="76"/>
  <c r="BB45" i="76"/>
  <c r="BA60" i="76"/>
  <c r="BA45" i="76"/>
  <c r="AZ60" i="76"/>
  <c r="AZ45" i="76"/>
  <c r="AY60" i="76"/>
  <c r="AY45" i="76"/>
  <c r="AN45" i="76"/>
  <c r="AU45" i="76"/>
  <c r="AR53" i="74"/>
  <c r="AS53" i="74"/>
  <c r="AT53" i="74"/>
  <c r="AU53" i="74"/>
  <c r="AV53" i="74"/>
  <c r="AW53" i="74"/>
  <c r="AX53" i="74"/>
  <c r="BE52" i="102"/>
  <c r="BE24" i="102"/>
  <c r="BE44" i="102"/>
  <c r="BE19" i="102"/>
  <c r="BE41" i="102"/>
  <c r="BE30" i="102"/>
  <c r="BE11" i="102"/>
  <c r="BE7" i="102"/>
  <c r="BE29" i="102" l="1"/>
  <c r="BE6" i="102"/>
  <c r="BE56" i="102" l="1"/>
  <c r="BE59" i="102"/>
  <c r="BE57" i="102"/>
  <c r="BE58" i="102"/>
  <c r="BF103" i="100" l="1"/>
  <c r="BF137" i="100"/>
  <c r="BF102" i="100"/>
  <c r="BF136" i="100"/>
  <c r="BF101" i="100"/>
  <c r="BF135" i="100"/>
  <c r="BF99" i="100"/>
  <c r="BF133" i="100"/>
  <c r="BF98" i="100"/>
  <c r="BF132" i="100"/>
  <c r="BF97" i="100"/>
  <c r="BF131" i="100"/>
  <c r="BF96" i="100"/>
  <c r="BF130" i="100"/>
  <c r="BF95" i="100"/>
  <c r="BF129" i="100"/>
  <c r="BF94" i="100"/>
  <c r="BF128" i="100"/>
  <c r="BF92" i="100"/>
  <c r="BF126" i="100"/>
  <c r="BF91" i="100"/>
  <c r="BF125" i="100"/>
  <c r="BF90" i="100"/>
  <c r="BF124" i="100"/>
  <c r="BF89" i="100"/>
  <c r="BF123" i="100"/>
  <c r="BF88" i="100"/>
  <c r="BF122" i="100"/>
  <c r="BF87" i="100"/>
  <c r="BF121" i="100"/>
  <c r="BF84" i="100"/>
  <c r="BF118" i="100"/>
  <c r="BF83" i="100"/>
  <c r="BF117" i="100"/>
  <c r="BF82" i="100"/>
  <c r="BF116" i="100"/>
  <c r="BF81" i="100"/>
  <c r="BF115" i="100"/>
  <c r="BF80" i="100"/>
  <c r="BF114" i="100"/>
  <c r="BF79" i="100"/>
  <c r="BF113" i="100"/>
  <c r="BF78" i="100"/>
  <c r="BF112" i="100"/>
  <c r="BF77" i="100"/>
  <c r="BF111" i="100"/>
  <c r="BF76" i="100"/>
  <c r="BF110" i="100"/>
  <c r="BF75" i="100"/>
  <c r="BF109" i="100"/>
  <c r="AB37" i="76"/>
  <c r="BF43" i="74"/>
  <c r="BF60" i="74"/>
  <c r="BF42" i="74"/>
  <c r="BF59" i="74"/>
  <c r="BF41" i="74"/>
  <c r="BF58" i="74"/>
  <c r="BF48" i="74"/>
  <c r="BF65" i="74"/>
  <c r="BF44" i="74"/>
  <c r="BF61" i="74"/>
  <c r="BF44" i="64"/>
  <c r="BF58" i="64"/>
  <c r="BF43" i="64"/>
  <c r="BF57" i="64"/>
  <c r="BF42" i="64"/>
  <c r="BF56" i="64"/>
  <c r="BF41" i="64"/>
  <c r="BF55" i="64"/>
  <c r="BF39" i="64"/>
  <c r="BF53" i="64"/>
  <c r="BF52" i="64"/>
  <c r="BF37" i="64"/>
  <c r="BF51" i="64"/>
  <c r="BF36" i="64"/>
  <c r="BF50" i="64"/>
  <c r="AA28" i="74" l="1"/>
  <c r="AB39" i="76"/>
  <c r="AA25" i="76"/>
  <c r="AD44" i="74"/>
  <c r="BE58" i="74"/>
  <c r="BD61" i="74"/>
  <c r="BE61" i="74"/>
  <c r="AU44" i="74"/>
  <c r="AF48" i="74"/>
  <c r="AN48" i="74"/>
  <c r="AV48" i="74"/>
  <c r="AP42" i="74"/>
  <c r="AI43" i="74"/>
  <c r="AQ43" i="74"/>
  <c r="BE65" i="74"/>
  <c r="BA60" i="74"/>
  <c r="BB60" i="74"/>
  <c r="AG26" i="66"/>
  <c r="AO26" i="66"/>
  <c r="AW26" i="66"/>
  <c r="BE26" i="66"/>
  <c r="BC60" i="74"/>
  <c r="AP26" i="66"/>
  <c r="AX26" i="66"/>
  <c r="BD60" i="74"/>
  <c r="BC44" i="74"/>
  <c r="BC61" i="74"/>
  <c r="BD48" i="74"/>
  <c r="BD65" i="74"/>
  <c r="AH41" i="74"/>
  <c r="AX41" i="74"/>
  <c r="AQ42" i="74"/>
  <c r="AB43" i="74"/>
  <c r="AR43" i="74"/>
  <c r="AY65" i="74"/>
  <c r="AZ58" i="74"/>
  <c r="AZ65" i="74"/>
  <c r="BA58" i="74"/>
  <c r="AZ61" i="74"/>
  <c r="BA65" i="74"/>
  <c r="BB58" i="74"/>
  <c r="BB61" i="74"/>
  <c r="BC65" i="74"/>
  <c r="BD58" i="74"/>
  <c r="BE59" i="74"/>
  <c r="AY43" i="74"/>
  <c r="AY60" i="74"/>
  <c r="AI42" i="74"/>
  <c r="AY42" i="74"/>
  <c r="AY59" i="74"/>
  <c r="AJ43" i="74"/>
  <c r="AZ43" i="74"/>
  <c r="AZ60" i="74"/>
  <c r="AY58" i="74"/>
  <c r="AZ59" i="74"/>
  <c r="BA59" i="74"/>
  <c r="AY61" i="74"/>
  <c r="BB59" i="74"/>
  <c r="BC59" i="74"/>
  <c r="BA61" i="74"/>
  <c r="BB65" i="74"/>
  <c r="BC58" i="74"/>
  <c r="BD59" i="74"/>
  <c r="BE60" i="74"/>
  <c r="AN42" i="74"/>
  <c r="AV42" i="74"/>
  <c r="BD42" i="74"/>
  <c r="AG43" i="74"/>
  <c r="AW43" i="74"/>
  <c r="BE43" i="74"/>
  <c r="AL44" i="74"/>
  <c r="AH44" i="74"/>
  <c r="AP44" i="74"/>
  <c r="AX44" i="74"/>
  <c r="AI48" i="74"/>
  <c r="AQ48" i="74"/>
  <c r="AY48" i="74"/>
  <c r="AB41" i="74"/>
  <c r="AJ41" i="74"/>
  <c r="AR41" i="74"/>
  <c r="AZ41" i="74"/>
  <c r="AC42" i="74"/>
  <c r="AK42" i="74"/>
  <c r="AS42" i="74"/>
  <c r="BA42" i="74"/>
  <c r="AD43" i="74"/>
  <c r="AL43" i="74"/>
  <c r="AT43" i="74"/>
  <c r="BB43" i="74"/>
  <c r="AT44" i="74"/>
  <c r="BB44" i="74"/>
  <c r="AE48" i="74"/>
  <c r="AM48" i="74"/>
  <c r="AU48" i="74"/>
  <c r="AG44" i="74"/>
  <c r="AO44" i="74"/>
  <c r="AW44" i="74"/>
  <c r="BE44" i="74"/>
  <c r="AH48" i="74"/>
  <c r="AP48" i="74"/>
  <c r="AX48" i="74"/>
  <c r="AQ41" i="74"/>
  <c r="BC48" i="74"/>
  <c r="AF41" i="74"/>
  <c r="AN41" i="74"/>
  <c r="AV41" i="74"/>
  <c r="BD41" i="74"/>
  <c r="AG42" i="74"/>
  <c r="AE44" i="74"/>
  <c r="AG41" i="74"/>
  <c r="AQ44" i="74"/>
  <c r="AR48" i="74"/>
  <c r="AS41" i="74"/>
  <c r="AM43" i="74"/>
  <c r="AF44" i="74"/>
  <c r="AN44" i="74"/>
  <c r="AV44" i="74"/>
  <c r="BD44" i="74"/>
  <c r="AG48" i="74"/>
  <c r="AO48" i="74"/>
  <c r="AW48" i="74"/>
  <c r="BE48" i="74"/>
  <c r="AP41" i="74"/>
  <c r="AY44" i="74"/>
  <c r="AZ48" i="74"/>
  <c r="BA41" i="74"/>
  <c r="AE43" i="74"/>
  <c r="AI41" i="74"/>
  <c r="AY41" i="74"/>
  <c r="AB42" i="74"/>
  <c r="AJ42" i="74"/>
  <c r="AR42" i="74"/>
  <c r="AZ42" i="74"/>
  <c r="AC43" i="74"/>
  <c r="AK43" i="74"/>
  <c r="AS43" i="74"/>
  <c r="BA43" i="74"/>
  <c r="AT42" i="74"/>
  <c r="AB44" i="74"/>
  <c r="AJ44" i="74"/>
  <c r="AR44" i="74"/>
  <c r="AZ44" i="74"/>
  <c r="AC48" i="74"/>
  <c r="AK48" i="74"/>
  <c r="AS48" i="74"/>
  <c r="BA48" i="74"/>
  <c r="AD41" i="74"/>
  <c r="AL41" i="74"/>
  <c r="AT41" i="74"/>
  <c r="BB41" i="74"/>
  <c r="AE42" i="74"/>
  <c r="AM42" i="74"/>
  <c r="AU42" i="74"/>
  <c r="BC42" i="74"/>
  <c r="AF43" i="74"/>
  <c r="AN43" i="74"/>
  <c r="AV43" i="74"/>
  <c r="BD43" i="74"/>
  <c r="AI44" i="74"/>
  <c r="BB42" i="74"/>
  <c r="AC44" i="74"/>
  <c r="AK44" i="74"/>
  <c r="AS44" i="74"/>
  <c r="BA44" i="74"/>
  <c r="AD48" i="74"/>
  <c r="AL48" i="74"/>
  <c r="AT48" i="74"/>
  <c r="BB48" i="74"/>
  <c r="AE41" i="74"/>
  <c r="AM41" i="74"/>
  <c r="AU41" i="74"/>
  <c r="BC41" i="74"/>
  <c r="AF42" i="74"/>
  <c r="AO43" i="74"/>
  <c r="AJ48" i="74"/>
  <c r="AK41" i="74"/>
  <c r="AL42" i="74"/>
  <c r="AU43" i="74"/>
  <c r="AO42" i="74"/>
  <c r="AW42" i="74"/>
  <c r="BE42" i="74"/>
  <c r="AH43" i="74"/>
  <c r="AP43" i="74"/>
  <c r="AX43" i="74"/>
  <c r="AB48" i="74"/>
  <c r="AC41" i="74"/>
  <c r="AD42" i="74"/>
  <c r="BC43" i="74"/>
  <c r="AM44" i="74"/>
  <c r="AO41" i="74"/>
  <c r="AW41" i="74"/>
  <c r="BE41" i="74"/>
  <c r="AH42" i="74"/>
  <c r="AX42" i="74"/>
  <c r="AF28" i="74"/>
  <c r="AN28" i="74"/>
  <c r="AV28" i="74"/>
  <c r="AE28" i="74"/>
  <c r="AM28" i="74"/>
  <c r="BD28" i="74"/>
  <c r="AU28" i="74"/>
  <c r="BC28" i="74"/>
  <c r="AG28" i="74"/>
  <c r="AG54" i="74" s="1"/>
  <c r="AO28" i="74"/>
  <c r="AW28" i="74"/>
  <c r="BE28" i="74"/>
  <c r="AP28" i="74"/>
  <c r="AI28" i="74"/>
  <c r="AQ28" i="74"/>
  <c r="AY28" i="74"/>
  <c r="AX28" i="74"/>
  <c r="BF71" i="74" s="1"/>
  <c r="AB28" i="74"/>
  <c r="AJ28" i="74"/>
  <c r="AR28" i="74"/>
  <c r="AZ28" i="74"/>
  <c r="AC28" i="74"/>
  <c r="AK28" i="74"/>
  <c r="AS28" i="74"/>
  <c r="BA28" i="74"/>
  <c r="AD28" i="74"/>
  <c r="AL28" i="74"/>
  <c r="AT28" i="74"/>
  <c r="BB28" i="74"/>
  <c r="AH28" i="74"/>
  <c r="AI26" i="66"/>
  <c r="AQ26" i="66"/>
  <c r="AY26" i="66"/>
  <c r="AH26" i="66"/>
  <c r="AC26" i="66"/>
  <c r="AK26" i="66"/>
  <c r="AS26" i="66"/>
  <c r="BA26" i="66"/>
  <c r="AE26" i="66"/>
  <c r="AM26" i="66"/>
  <c r="AU26" i="66"/>
  <c r="BC26" i="66"/>
  <c r="AB26" i="66"/>
  <c r="AJ26" i="66"/>
  <c r="AR26" i="66"/>
  <c r="AZ26" i="66"/>
  <c r="AD26" i="66"/>
  <c r="AL26" i="66"/>
  <c r="AT26" i="66"/>
  <c r="BB26" i="66"/>
  <c r="AF26" i="66"/>
  <c r="AN26" i="66"/>
  <c r="AV26" i="66"/>
  <c r="BD26" i="66"/>
  <c r="AA24" i="102"/>
  <c r="AZ118" i="100"/>
  <c r="BE39" i="113" l="1"/>
  <c r="BE42" i="113"/>
  <c r="AO54" i="74"/>
  <c r="BE32" i="74"/>
  <c r="BF54" i="74"/>
  <c r="BA71" i="74"/>
  <c r="AT54" i="74"/>
  <c r="BB71" i="74"/>
  <c r="AZ71" i="74"/>
  <c r="AR54" i="74"/>
  <c r="AP54" i="74"/>
  <c r="BE71" i="74"/>
  <c r="AY71" i="74"/>
  <c r="BC71" i="74"/>
  <c r="BD71" i="74"/>
  <c r="AJ54" i="74"/>
  <c r="AD54" i="74"/>
  <c r="AV54" i="74"/>
  <c r="AL54" i="74"/>
  <c r="AW54" i="74"/>
  <c r="AM54" i="74"/>
  <c r="AB54" i="74"/>
  <c r="BA54" i="74"/>
  <c r="BE54" i="74"/>
  <c r="AE54" i="74"/>
  <c r="AH54" i="74"/>
  <c r="AX54" i="74"/>
  <c r="AN54" i="74"/>
  <c r="AS54" i="74"/>
  <c r="AY54" i="74"/>
  <c r="AF54" i="74"/>
  <c r="AK54" i="74"/>
  <c r="AQ54" i="74"/>
  <c r="BC54" i="74"/>
  <c r="AC54" i="74"/>
  <c r="AI54" i="74"/>
  <c r="AU54" i="74"/>
  <c r="BB54" i="74"/>
  <c r="AZ54" i="74"/>
  <c r="BD54" i="74"/>
  <c r="BE78" i="65" l="1"/>
  <c r="BE77" i="65"/>
  <c r="BE75" i="65"/>
  <c r="BF87" i="65" l="1"/>
  <c r="BF89" i="65"/>
  <c r="U11" i="112"/>
  <c r="BF88" i="65"/>
  <c r="U10" i="112"/>
  <c r="BF90" i="65"/>
  <c r="U12" i="112"/>
  <c r="U13" i="112"/>
  <c r="U9" i="112"/>
  <c r="BE17" i="100"/>
  <c r="BE24" i="100"/>
  <c r="BE31" i="100"/>
  <c r="BD17" i="100"/>
  <c r="BD24" i="100"/>
  <c r="BD31" i="100"/>
  <c r="BD67" i="100" s="1"/>
  <c r="BE103" i="100"/>
  <c r="BE102" i="100"/>
  <c r="BE101" i="100"/>
  <c r="BE99" i="100"/>
  <c r="BE98" i="100"/>
  <c r="BE97" i="100"/>
  <c r="BE96" i="100"/>
  <c r="BE95" i="100"/>
  <c r="BE94" i="100"/>
  <c r="BE92" i="100"/>
  <c r="BE91" i="100"/>
  <c r="BE90" i="100"/>
  <c r="BE89" i="100"/>
  <c r="BE88" i="100"/>
  <c r="BE87" i="100"/>
  <c r="BE84" i="100"/>
  <c r="BE83" i="100"/>
  <c r="BE82" i="100"/>
  <c r="BE81" i="100"/>
  <c r="BE80" i="100"/>
  <c r="BE79" i="100"/>
  <c r="BE78" i="100"/>
  <c r="BE77" i="100"/>
  <c r="BE76" i="100"/>
  <c r="BE75" i="100"/>
  <c r="AX17" i="100"/>
  <c r="AX24" i="100"/>
  <c r="BF127" i="100" s="1"/>
  <c r="AX31" i="100"/>
  <c r="BE137" i="100"/>
  <c r="BE136" i="100"/>
  <c r="BE135" i="100"/>
  <c r="BE133" i="100"/>
  <c r="BE132" i="100"/>
  <c r="BE131" i="100"/>
  <c r="BE130" i="100"/>
  <c r="BE129" i="100"/>
  <c r="BE128" i="100"/>
  <c r="BE126" i="100"/>
  <c r="BE125" i="100"/>
  <c r="BE124" i="100"/>
  <c r="BE123" i="100"/>
  <c r="BE122" i="100"/>
  <c r="BE121" i="100"/>
  <c r="BE118" i="100"/>
  <c r="BE117" i="100"/>
  <c r="BE116" i="100"/>
  <c r="BE115" i="100"/>
  <c r="BE114" i="100"/>
  <c r="BE113" i="100"/>
  <c r="BE112" i="100"/>
  <c r="BE111" i="100"/>
  <c r="BE110" i="100"/>
  <c r="BE109" i="100"/>
  <c r="AP45" i="100"/>
  <c r="AP17" i="100"/>
  <c r="AP55" i="100" s="1"/>
  <c r="AP24" i="100"/>
  <c r="AP63" i="100" s="1"/>
  <c r="AP31" i="100"/>
  <c r="AP67" i="113" s="1"/>
  <c r="AA47" i="100"/>
  <c r="AA17" i="100"/>
  <c r="AA56" i="100" s="1"/>
  <c r="AA24" i="100"/>
  <c r="AA61" i="100" s="1"/>
  <c r="AA31" i="100"/>
  <c r="BE58" i="100"/>
  <c r="BE32" i="76"/>
  <c r="BD29" i="76"/>
  <c r="BE33" i="74"/>
  <c r="AP32" i="74"/>
  <c r="AX36" i="74"/>
  <c r="BE7" i="66"/>
  <c r="BE6" i="66" s="1"/>
  <c r="BE14" i="66"/>
  <c r="BE144" i="66" s="1"/>
  <c r="BE77" i="66"/>
  <c r="BE145" i="66" s="1"/>
  <c r="BE114" i="66"/>
  <c r="BE148" i="66" s="1"/>
  <c r="BE126" i="66"/>
  <c r="BE149" i="66" s="1"/>
  <c r="BE130" i="66"/>
  <c r="BE150" i="66" s="1"/>
  <c r="BE116" i="66"/>
  <c r="BE117" i="66"/>
  <c r="BE118" i="66"/>
  <c r="BE119" i="66"/>
  <c r="BE120" i="66"/>
  <c r="BE121" i="66"/>
  <c r="BE52" i="65"/>
  <c r="BE123" i="66"/>
  <c r="BE124" i="66"/>
  <c r="BE125" i="66"/>
  <c r="BE127" i="66"/>
  <c r="BE128" i="66"/>
  <c r="BE129" i="66"/>
  <c r="BE132" i="66"/>
  <c r="BE133" i="66"/>
  <c r="BE134" i="66"/>
  <c r="BE135" i="66"/>
  <c r="BE142" i="66"/>
  <c r="BE146" i="66"/>
  <c r="BE147" i="66"/>
  <c r="AA114" i="66"/>
  <c r="AA148" i="66" s="1"/>
  <c r="AA126" i="66"/>
  <c r="AA130" i="66"/>
  <c r="AA150" i="66" s="1"/>
  <c r="AP7" i="66"/>
  <c r="AP143" i="66" s="1"/>
  <c r="AP14" i="66"/>
  <c r="AP144" i="66" s="1"/>
  <c r="AP77" i="66"/>
  <c r="AP145" i="66" s="1"/>
  <c r="AP146" i="66"/>
  <c r="AP147" i="66"/>
  <c r="AP114" i="66"/>
  <c r="AP148" i="66" s="1"/>
  <c r="AP126" i="66"/>
  <c r="AP130" i="66"/>
  <c r="AP150" i="66" s="1"/>
  <c r="AP142" i="66"/>
  <c r="AX7" i="66"/>
  <c r="AX143" i="66" s="1"/>
  <c r="BF169" i="66" s="1"/>
  <c r="AX14" i="66"/>
  <c r="AX144" i="66" s="1"/>
  <c r="BF170" i="66" s="1"/>
  <c r="AX77" i="66"/>
  <c r="AX145" i="66" s="1"/>
  <c r="BF171" i="66" s="1"/>
  <c r="AX146" i="66"/>
  <c r="AX147" i="66"/>
  <c r="BF173" i="66" s="1"/>
  <c r="AX114" i="66"/>
  <c r="AX148" i="66" s="1"/>
  <c r="BF174" i="66" s="1"/>
  <c r="AX126" i="66"/>
  <c r="AX149" i="66" s="1"/>
  <c r="BF175" i="66" s="1"/>
  <c r="AX130" i="66"/>
  <c r="AX150" i="66" s="1"/>
  <c r="BF176" i="66" s="1"/>
  <c r="AX142" i="66"/>
  <c r="BD7" i="66"/>
  <c r="BD143" i="66" s="1"/>
  <c r="BD14" i="66"/>
  <c r="BD144" i="66" s="1"/>
  <c r="BD77" i="66"/>
  <c r="BD145" i="66" s="1"/>
  <c r="BD146" i="66"/>
  <c r="BD147" i="66"/>
  <c r="BD114" i="66"/>
  <c r="BD148" i="66" s="1"/>
  <c r="BD126" i="66"/>
  <c r="BD149" i="66" s="1"/>
  <c r="BD130" i="66"/>
  <c r="BD142" i="66"/>
  <c r="BE7" i="65"/>
  <c r="BE72" i="65" s="1"/>
  <c r="BE19" i="65"/>
  <c r="BE35" i="65"/>
  <c r="BE74" i="65" s="1"/>
  <c r="BE43" i="65"/>
  <c r="BE45" i="65"/>
  <c r="AA77" i="65"/>
  <c r="AA78" i="65"/>
  <c r="AA79" i="65"/>
  <c r="AP7" i="65"/>
  <c r="AP19" i="65"/>
  <c r="AP14" i="65" s="1"/>
  <c r="AP73" i="65" s="1"/>
  <c r="AP35" i="65"/>
  <c r="AP74" i="65" s="1"/>
  <c r="AP75" i="65"/>
  <c r="AP76" i="65"/>
  <c r="AP77" i="65"/>
  <c r="AP78" i="65"/>
  <c r="AP79" i="65"/>
  <c r="AX7" i="65"/>
  <c r="AX72" i="65" s="1"/>
  <c r="BF96" i="65" s="1"/>
  <c r="AX19" i="65"/>
  <c r="AX14" i="65" s="1"/>
  <c r="AX73" i="65" s="1"/>
  <c r="BF97" i="65" s="1"/>
  <c r="AX35" i="65"/>
  <c r="AX74" i="65" s="1"/>
  <c r="BF98" i="65" s="1"/>
  <c r="AX75" i="65"/>
  <c r="BF99" i="65" s="1"/>
  <c r="AX76" i="65"/>
  <c r="BF100" i="65" s="1"/>
  <c r="AX77" i="65"/>
  <c r="BF101" i="65" s="1"/>
  <c r="AX78" i="65"/>
  <c r="BF102" i="65" s="1"/>
  <c r="AX79" i="65"/>
  <c r="BD7" i="65"/>
  <c r="BD72" i="65" s="1"/>
  <c r="BD19" i="65"/>
  <c r="BD14" i="65" s="1"/>
  <c r="BD35" i="65"/>
  <c r="BD74" i="65" s="1"/>
  <c r="BD98" i="65" s="1"/>
  <c r="BD75" i="65"/>
  <c r="BD76" i="65"/>
  <c r="BD77" i="65"/>
  <c r="BE89" i="65" s="1"/>
  <c r="BD78" i="65"/>
  <c r="BD79" i="65"/>
  <c r="BE91" i="65" s="1"/>
  <c r="BE5" i="64"/>
  <c r="BF35" i="64" s="1"/>
  <c r="BE10" i="64"/>
  <c r="BF40" i="64" s="1"/>
  <c r="AA10" i="64"/>
  <c r="AP5" i="64"/>
  <c r="AP10" i="64"/>
  <c r="AX5" i="64"/>
  <c r="BE50" i="64"/>
  <c r="BE51" i="64"/>
  <c r="BE52" i="64"/>
  <c r="BE53" i="64"/>
  <c r="AX10" i="64"/>
  <c r="BF54" i="64" s="1"/>
  <c r="BE55" i="64"/>
  <c r="BE56" i="64"/>
  <c r="BE57" i="64"/>
  <c r="BE58" i="64"/>
  <c r="BD5" i="64"/>
  <c r="BE36" i="64"/>
  <c r="BE37" i="64"/>
  <c r="BE38" i="64"/>
  <c r="BE39" i="64"/>
  <c r="BD10" i="64"/>
  <c r="BE41" i="64"/>
  <c r="BE42" i="64"/>
  <c r="BE43" i="64"/>
  <c r="BE44" i="64"/>
  <c r="AB5" i="64"/>
  <c r="AC5" i="64"/>
  <c r="AE5" i="64"/>
  <c r="AF5" i="64"/>
  <c r="AG5" i="64"/>
  <c r="AH5" i="64"/>
  <c r="AI5" i="64"/>
  <c r="AJ5" i="64"/>
  <c r="AK5" i="64"/>
  <c r="AL5" i="64"/>
  <c r="AM5" i="64"/>
  <c r="AN5" i="64"/>
  <c r="AO5" i="64"/>
  <c r="AQ5" i="64"/>
  <c r="AR5" i="64"/>
  <c r="AS5" i="64"/>
  <c r="AT5" i="64"/>
  <c r="AU5" i="64"/>
  <c r="AV5" i="64"/>
  <c r="AW5" i="64"/>
  <c r="AY5" i="64"/>
  <c r="AZ5" i="64"/>
  <c r="BA5" i="64"/>
  <c r="BB5" i="64"/>
  <c r="BC5" i="64"/>
  <c r="AB7" i="102"/>
  <c r="AB69" i="102" s="1"/>
  <c r="AB11" i="102"/>
  <c r="AB70" i="102" s="1"/>
  <c r="AB19" i="102"/>
  <c r="AB71" i="102" s="1"/>
  <c r="AB24" i="102"/>
  <c r="AB72" i="102" s="1"/>
  <c r="AB30" i="102"/>
  <c r="AB35" i="102"/>
  <c r="AB41" i="102"/>
  <c r="AB75" i="102" s="1"/>
  <c r="AB52" i="102"/>
  <c r="AB76" i="102" s="1"/>
  <c r="AC7" i="102"/>
  <c r="AC69" i="102" s="1"/>
  <c r="AC11" i="102"/>
  <c r="AC70" i="102" s="1"/>
  <c r="AC94" i="102" s="1"/>
  <c r="AC19" i="102"/>
  <c r="AC71" i="102" s="1"/>
  <c r="AC24" i="102"/>
  <c r="AC72" i="102" s="1"/>
  <c r="AC30" i="102"/>
  <c r="AC35" i="102"/>
  <c r="AC41" i="102"/>
  <c r="AC75" i="102" s="1"/>
  <c r="AC52" i="102"/>
  <c r="AC76" i="102" s="1"/>
  <c r="AD7" i="102"/>
  <c r="AD69" i="102" s="1"/>
  <c r="AD11" i="102"/>
  <c r="AD70" i="102" s="1"/>
  <c r="AD94" i="102" s="1"/>
  <c r="AD19" i="102"/>
  <c r="AD71" i="102" s="1"/>
  <c r="AD24" i="102"/>
  <c r="AD72" i="102" s="1"/>
  <c r="AD30" i="102"/>
  <c r="AD35" i="102"/>
  <c r="AD41" i="102"/>
  <c r="AD75" i="102" s="1"/>
  <c r="AD52" i="102"/>
  <c r="AD76" i="102" s="1"/>
  <c r="AD100" i="102" s="1"/>
  <c r="AE7" i="102"/>
  <c r="AE69" i="102" s="1"/>
  <c r="AE93" i="102" s="1"/>
  <c r="AE11" i="102"/>
  <c r="AE70" i="102" s="1"/>
  <c r="AE19" i="102"/>
  <c r="AE71" i="102" s="1"/>
  <c r="AE24" i="102"/>
  <c r="AE72" i="102" s="1"/>
  <c r="AE30" i="102"/>
  <c r="AE35" i="102"/>
  <c r="AE41" i="102"/>
  <c r="AE75" i="102" s="1"/>
  <c r="AE52" i="102"/>
  <c r="AE76" i="102" s="1"/>
  <c r="AF7" i="102"/>
  <c r="AF69" i="102" s="1"/>
  <c r="AF11" i="102"/>
  <c r="AF70" i="102" s="1"/>
  <c r="AF19" i="102"/>
  <c r="AF71" i="102" s="1"/>
  <c r="AF24" i="102"/>
  <c r="AF72" i="102" s="1"/>
  <c r="AF30" i="102"/>
  <c r="AF35" i="102"/>
  <c r="AF41" i="102"/>
  <c r="AF75" i="102" s="1"/>
  <c r="AF52" i="102"/>
  <c r="AF76" i="102" s="1"/>
  <c r="AG7" i="102"/>
  <c r="AG69" i="102" s="1"/>
  <c r="AG11" i="102"/>
  <c r="AG70" i="102" s="1"/>
  <c r="AG19" i="102"/>
  <c r="AG71" i="102" s="1"/>
  <c r="AG24" i="102"/>
  <c r="AG72" i="102" s="1"/>
  <c r="AG30" i="102"/>
  <c r="AG35" i="102"/>
  <c r="AG41" i="102"/>
  <c r="AG75" i="102" s="1"/>
  <c r="AG52" i="102"/>
  <c r="AG76" i="102" s="1"/>
  <c r="AG100" i="102" s="1"/>
  <c r="AH7" i="102"/>
  <c r="AH69" i="102" s="1"/>
  <c r="AH11" i="102"/>
  <c r="AH70" i="102" s="1"/>
  <c r="AH19" i="102"/>
  <c r="AH71" i="102" s="1"/>
  <c r="AH24" i="102"/>
  <c r="AH72" i="102" s="1"/>
  <c r="AH30" i="102"/>
  <c r="AH35" i="102"/>
  <c r="AH41" i="102"/>
  <c r="AH75" i="102" s="1"/>
  <c r="AH52" i="102"/>
  <c r="AH76" i="102" s="1"/>
  <c r="AI7" i="102"/>
  <c r="AI69" i="102" s="1"/>
  <c r="AI11" i="102"/>
  <c r="AI70" i="102" s="1"/>
  <c r="AI19" i="102"/>
  <c r="AI71" i="102" s="1"/>
  <c r="AI24" i="102"/>
  <c r="AI72" i="102" s="1"/>
  <c r="AI30" i="102"/>
  <c r="AI35" i="102"/>
  <c r="AI41" i="102"/>
  <c r="AI75" i="102" s="1"/>
  <c r="AI52" i="102"/>
  <c r="AI76" i="102" s="1"/>
  <c r="AJ7" i="102"/>
  <c r="AJ69" i="102" s="1"/>
  <c r="AJ11" i="102"/>
  <c r="AJ70" i="102" s="1"/>
  <c r="AJ19" i="102"/>
  <c r="AJ71" i="102" s="1"/>
  <c r="AJ24" i="102"/>
  <c r="AJ72" i="102" s="1"/>
  <c r="AJ30" i="102"/>
  <c r="AJ35" i="102"/>
  <c r="AJ41" i="102"/>
  <c r="AJ75" i="102" s="1"/>
  <c r="AJ52" i="102"/>
  <c r="AJ76" i="102" s="1"/>
  <c r="AK7" i="102"/>
  <c r="AK69" i="102" s="1"/>
  <c r="AK11" i="102"/>
  <c r="AK70" i="102" s="1"/>
  <c r="AK19" i="102"/>
  <c r="AK71" i="102" s="1"/>
  <c r="AK24" i="102"/>
  <c r="AK72" i="102" s="1"/>
  <c r="AK96" i="102" s="1"/>
  <c r="AK30" i="102"/>
  <c r="AK35" i="102"/>
  <c r="AK41" i="102"/>
  <c r="AK75" i="102" s="1"/>
  <c r="AK52" i="102"/>
  <c r="AK76" i="102" s="1"/>
  <c r="AL7" i="102"/>
  <c r="AL69" i="102" s="1"/>
  <c r="AL11" i="102"/>
  <c r="AL70" i="102" s="1"/>
  <c r="AL19" i="102"/>
  <c r="AL71" i="102" s="1"/>
  <c r="AL24" i="102"/>
  <c r="AL72" i="102" s="1"/>
  <c r="AL30" i="102"/>
  <c r="AL35" i="102"/>
  <c r="AL41" i="102"/>
  <c r="AL75" i="102" s="1"/>
  <c r="AL52" i="102"/>
  <c r="AL76" i="102" s="1"/>
  <c r="AM7" i="102"/>
  <c r="AM69" i="102" s="1"/>
  <c r="AM11" i="102"/>
  <c r="AM70" i="102" s="1"/>
  <c r="AM19" i="102"/>
  <c r="AM71" i="102" s="1"/>
  <c r="AM24" i="102"/>
  <c r="AM72" i="102" s="1"/>
  <c r="AM30" i="102"/>
  <c r="AM35" i="102"/>
  <c r="AM41" i="102"/>
  <c r="AM75" i="102" s="1"/>
  <c r="AM52" i="102"/>
  <c r="AM76" i="102" s="1"/>
  <c r="AN7" i="102"/>
  <c r="AN69" i="102" s="1"/>
  <c r="AN11" i="102"/>
  <c r="AN70" i="102" s="1"/>
  <c r="AN19" i="102"/>
  <c r="AN71" i="102" s="1"/>
  <c r="AN24" i="102"/>
  <c r="AN72" i="102" s="1"/>
  <c r="AN30" i="102"/>
  <c r="AN35" i="102"/>
  <c r="AN41" i="102"/>
  <c r="AN75" i="102" s="1"/>
  <c r="AN52" i="102"/>
  <c r="AN76" i="102" s="1"/>
  <c r="AO7" i="102"/>
  <c r="AO69" i="102" s="1"/>
  <c r="AO11" i="102"/>
  <c r="AO70" i="102" s="1"/>
  <c r="AO19" i="102"/>
  <c r="AO71" i="102" s="1"/>
  <c r="AO24" i="102"/>
  <c r="AO72" i="102" s="1"/>
  <c r="AO30" i="102"/>
  <c r="AO35" i="102"/>
  <c r="AO41" i="102"/>
  <c r="AO75" i="102" s="1"/>
  <c r="AO52" i="102"/>
  <c r="AO76" i="102" s="1"/>
  <c r="AP7" i="102"/>
  <c r="AP69" i="102" s="1"/>
  <c r="AP11" i="102"/>
  <c r="AP70" i="102" s="1"/>
  <c r="AP19" i="102"/>
  <c r="AP71" i="102" s="1"/>
  <c r="AP24" i="102"/>
  <c r="AP72" i="102" s="1"/>
  <c r="AP30" i="102"/>
  <c r="AP35" i="102"/>
  <c r="AP41" i="102"/>
  <c r="AP75" i="102" s="1"/>
  <c r="AP52" i="102"/>
  <c r="AP76" i="102" s="1"/>
  <c r="AQ7" i="102"/>
  <c r="AQ69" i="102" s="1"/>
  <c r="AQ11" i="102"/>
  <c r="AQ70" i="102" s="1"/>
  <c r="AQ94" i="102" s="1"/>
  <c r="AQ19" i="102"/>
  <c r="AQ71" i="102" s="1"/>
  <c r="AQ24" i="102"/>
  <c r="AQ72" i="102" s="1"/>
  <c r="AQ30" i="102"/>
  <c r="AQ35" i="102"/>
  <c r="AQ41" i="102"/>
  <c r="AQ75" i="102" s="1"/>
  <c r="AQ52" i="102"/>
  <c r="AQ76" i="102" s="1"/>
  <c r="AQ100" i="102" s="1"/>
  <c r="AR7" i="102"/>
  <c r="AR69" i="102" s="1"/>
  <c r="AR11" i="102"/>
  <c r="AR70" i="102" s="1"/>
  <c r="AR19" i="102"/>
  <c r="AR71" i="102" s="1"/>
  <c r="AR24" i="102"/>
  <c r="AR72" i="102" s="1"/>
  <c r="AR30" i="102"/>
  <c r="AR35" i="102"/>
  <c r="AR41" i="102"/>
  <c r="AR75" i="102" s="1"/>
  <c r="AR52" i="102"/>
  <c r="AR76" i="102" s="1"/>
  <c r="AS7" i="102"/>
  <c r="AS69" i="102" s="1"/>
  <c r="AS11" i="102"/>
  <c r="AS70" i="102" s="1"/>
  <c r="AS94" i="102" s="1"/>
  <c r="AS19" i="102"/>
  <c r="AS71" i="102" s="1"/>
  <c r="AS24" i="102"/>
  <c r="AS72" i="102" s="1"/>
  <c r="AS96" i="102" s="1"/>
  <c r="AS30" i="102"/>
  <c r="AS35" i="102"/>
  <c r="AS41" i="102"/>
  <c r="AS75" i="102" s="1"/>
  <c r="AS52" i="102"/>
  <c r="AS76" i="102" s="1"/>
  <c r="AT7" i="102"/>
  <c r="AT69" i="102" s="1"/>
  <c r="AT11" i="102"/>
  <c r="AT70" i="102" s="1"/>
  <c r="AT19" i="102"/>
  <c r="AT71" i="102" s="1"/>
  <c r="AT24" i="102"/>
  <c r="AT72" i="102" s="1"/>
  <c r="AT96" i="102" s="1"/>
  <c r="AT30" i="102"/>
  <c r="AT35" i="102"/>
  <c r="AT41" i="102"/>
  <c r="AT75" i="102" s="1"/>
  <c r="AT52" i="102"/>
  <c r="AT76" i="102" s="1"/>
  <c r="AU7" i="102"/>
  <c r="AU69" i="102" s="1"/>
  <c r="AU11" i="102"/>
  <c r="AU70" i="102" s="1"/>
  <c r="AU19" i="102"/>
  <c r="AU71" i="102" s="1"/>
  <c r="AU24" i="102"/>
  <c r="AU72" i="102" s="1"/>
  <c r="AU96" i="102" s="1"/>
  <c r="AU30" i="102"/>
  <c r="AU35" i="102"/>
  <c r="AU41" i="102"/>
  <c r="AU75" i="102" s="1"/>
  <c r="AU52" i="102"/>
  <c r="AU76" i="102" s="1"/>
  <c r="AV7" i="102"/>
  <c r="AV69" i="102" s="1"/>
  <c r="AV11" i="102"/>
  <c r="AV70" i="102" s="1"/>
  <c r="AV19" i="102"/>
  <c r="AV71" i="102" s="1"/>
  <c r="AV24" i="102"/>
  <c r="AV72" i="102" s="1"/>
  <c r="AV96" i="102" s="1"/>
  <c r="AV30" i="102"/>
  <c r="AV35" i="102"/>
  <c r="AV41" i="102"/>
  <c r="AV75" i="102" s="1"/>
  <c r="AV52" i="102"/>
  <c r="AV76" i="102" s="1"/>
  <c r="AW7" i="102"/>
  <c r="AW69" i="102" s="1"/>
  <c r="AW93" i="102" s="1"/>
  <c r="AW11" i="102"/>
  <c r="AW70" i="102" s="1"/>
  <c r="AW19" i="102"/>
  <c r="AW71" i="102" s="1"/>
  <c r="AW24" i="102"/>
  <c r="AW72" i="102" s="1"/>
  <c r="AW96" i="102" s="1"/>
  <c r="AW30" i="102"/>
  <c r="AW35" i="102"/>
  <c r="AW41" i="102"/>
  <c r="AW75" i="102" s="1"/>
  <c r="AW52" i="102"/>
  <c r="AW76" i="102" s="1"/>
  <c r="AX7" i="102"/>
  <c r="AX69" i="102" s="1"/>
  <c r="AX11" i="102"/>
  <c r="AX70" i="102" s="1"/>
  <c r="AX19" i="102"/>
  <c r="AX71" i="102" s="1"/>
  <c r="AX24" i="102"/>
  <c r="AX72" i="102" s="1"/>
  <c r="AX30" i="102"/>
  <c r="AX35" i="102"/>
  <c r="AX41" i="102"/>
  <c r="AX75" i="102" s="1"/>
  <c r="AX52" i="102"/>
  <c r="AX76" i="102" s="1"/>
  <c r="AY7" i="102"/>
  <c r="AY69" i="102" s="1"/>
  <c r="AY11" i="102"/>
  <c r="AY70" i="102" s="1"/>
  <c r="AY19" i="102"/>
  <c r="AY71" i="102" s="1"/>
  <c r="AY24" i="102"/>
  <c r="AY72" i="102" s="1"/>
  <c r="AY30" i="102"/>
  <c r="AY35" i="102"/>
  <c r="AY41" i="102"/>
  <c r="AY75" i="102" s="1"/>
  <c r="AY52" i="102"/>
  <c r="AY76" i="102" s="1"/>
  <c r="AZ7" i="102"/>
  <c r="AZ69" i="102" s="1"/>
  <c r="AZ11" i="102"/>
  <c r="AZ70" i="102" s="1"/>
  <c r="AZ19" i="102"/>
  <c r="AZ71" i="102" s="1"/>
  <c r="AZ24" i="102"/>
  <c r="AZ72" i="102" s="1"/>
  <c r="AZ96" i="102" s="1"/>
  <c r="AZ30" i="102"/>
  <c r="AZ35" i="102"/>
  <c r="AZ41" i="102"/>
  <c r="AZ75" i="102" s="1"/>
  <c r="AZ52" i="102"/>
  <c r="AZ76" i="102" s="1"/>
  <c r="BA7" i="102"/>
  <c r="BA69" i="102" s="1"/>
  <c r="BA11" i="102"/>
  <c r="BA70" i="102" s="1"/>
  <c r="BA19" i="102"/>
  <c r="BA71" i="102" s="1"/>
  <c r="BA24" i="102"/>
  <c r="BA72" i="102" s="1"/>
  <c r="BA30" i="102"/>
  <c r="BA35" i="102"/>
  <c r="BA41" i="102"/>
  <c r="BA75" i="102" s="1"/>
  <c r="BA52" i="102"/>
  <c r="BA76" i="102" s="1"/>
  <c r="BA100" i="102" s="1"/>
  <c r="BB7" i="102"/>
  <c r="BB69" i="102" s="1"/>
  <c r="BB11" i="102"/>
  <c r="BB70" i="102" s="1"/>
  <c r="BB19" i="102"/>
  <c r="BB71" i="102" s="1"/>
  <c r="BB24" i="102"/>
  <c r="BB72" i="102" s="1"/>
  <c r="BB30" i="102"/>
  <c r="BB35" i="102"/>
  <c r="BB41" i="102"/>
  <c r="BB75" i="102" s="1"/>
  <c r="BB52" i="102"/>
  <c r="BB76" i="102" s="1"/>
  <c r="BC7" i="102"/>
  <c r="BC69" i="102" s="1"/>
  <c r="BC11" i="102"/>
  <c r="BC70" i="102" s="1"/>
  <c r="BC19" i="102"/>
  <c r="BC71" i="102" s="1"/>
  <c r="BC24" i="102"/>
  <c r="BC72" i="102" s="1"/>
  <c r="BC30" i="102"/>
  <c r="BC35" i="102"/>
  <c r="BC41" i="102"/>
  <c r="BC75" i="102" s="1"/>
  <c r="BC52" i="102"/>
  <c r="BC76" i="102" s="1"/>
  <c r="BD7" i="102"/>
  <c r="BD69" i="102" s="1"/>
  <c r="BD11" i="102"/>
  <c r="BD70" i="102" s="1"/>
  <c r="BD19" i="102"/>
  <c r="BD71" i="102" s="1"/>
  <c r="BD24" i="102"/>
  <c r="BD72" i="102" s="1"/>
  <c r="BD30" i="102"/>
  <c r="BD35" i="102"/>
  <c r="BD41" i="102"/>
  <c r="BD75" i="102" s="1"/>
  <c r="BD52" i="102"/>
  <c r="BD76" i="102" s="1"/>
  <c r="AA7" i="102"/>
  <c r="AA69" i="102" s="1"/>
  <c r="BF81" i="102" s="1"/>
  <c r="AA11" i="102"/>
  <c r="AA70" i="102" s="1"/>
  <c r="BF82" i="102" s="1"/>
  <c r="AA19" i="102"/>
  <c r="AA71" i="102" s="1"/>
  <c r="BF83" i="102" s="1"/>
  <c r="AA72" i="102"/>
  <c r="BF84" i="102" s="1"/>
  <c r="AA30" i="102"/>
  <c r="AA35" i="102"/>
  <c r="AA41" i="102"/>
  <c r="AA75" i="102" s="1"/>
  <c r="BF87" i="102" s="1"/>
  <c r="AA52" i="102"/>
  <c r="AA76" i="102" s="1"/>
  <c r="BF88" i="102" s="1"/>
  <c r="BD44" i="102"/>
  <c r="AE7" i="65"/>
  <c r="AE6" i="65" s="1"/>
  <c r="AE19" i="65"/>
  <c r="AE14" i="65" s="1"/>
  <c r="AE73" i="65" s="1"/>
  <c r="AE35" i="65"/>
  <c r="AE74" i="65" s="1"/>
  <c r="BC7" i="65"/>
  <c r="BC19" i="65"/>
  <c r="BC14" i="65" s="1"/>
  <c r="BC73" i="65" s="1"/>
  <c r="BC35" i="65"/>
  <c r="BC74" i="65" s="1"/>
  <c r="BB7" i="65"/>
  <c r="BB6" i="65" s="1"/>
  <c r="BB19" i="65"/>
  <c r="BB14" i="65" s="1"/>
  <c r="BB73" i="65" s="1"/>
  <c r="BB35" i="65"/>
  <c r="BB74" i="65" s="1"/>
  <c r="BA7" i="65"/>
  <c r="BA19" i="65"/>
  <c r="BA14" i="65" s="1"/>
  <c r="BA73" i="65" s="1"/>
  <c r="BA35" i="65"/>
  <c r="BA74" i="65" s="1"/>
  <c r="AZ7" i="65"/>
  <c r="AZ6" i="65" s="1"/>
  <c r="AZ19" i="65"/>
  <c r="AZ14" i="65" s="1"/>
  <c r="AZ73" i="65" s="1"/>
  <c r="AZ35" i="65"/>
  <c r="AZ74" i="65" s="1"/>
  <c r="AY7" i="65"/>
  <c r="AY6" i="65" s="1"/>
  <c r="AY19" i="65"/>
  <c r="AY14" i="65" s="1"/>
  <c r="AY73" i="65" s="1"/>
  <c r="AY35" i="65"/>
  <c r="AY74" i="65" s="1"/>
  <c r="AW7" i="65"/>
  <c r="AW19" i="65"/>
  <c r="AW14" i="65" s="1"/>
  <c r="AW73" i="65" s="1"/>
  <c r="AW35" i="65"/>
  <c r="AW74" i="65" s="1"/>
  <c r="AV7" i="65"/>
  <c r="AV6" i="65" s="1"/>
  <c r="AV19" i="65"/>
  <c r="AV14" i="65" s="1"/>
  <c r="AV73" i="65" s="1"/>
  <c r="AV35" i="65"/>
  <c r="AV74" i="65" s="1"/>
  <c r="AU7" i="65"/>
  <c r="AU19" i="65"/>
  <c r="AU14" i="65" s="1"/>
  <c r="AU73" i="65" s="1"/>
  <c r="AU35" i="65"/>
  <c r="AU74" i="65" s="1"/>
  <c r="AT7" i="65"/>
  <c r="AT6" i="65" s="1"/>
  <c r="AT19" i="65"/>
  <c r="AT14" i="65" s="1"/>
  <c r="AT73" i="65" s="1"/>
  <c r="AT35" i="65"/>
  <c r="AT74" i="65" s="1"/>
  <c r="AS7" i="65"/>
  <c r="AS6" i="65" s="1"/>
  <c r="AS19" i="65"/>
  <c r="AS14" i="65" s="1"/>
  <c r="AS73" i="65" s="1"/>
  <c r="AS35" i="65"/>
  <c r="AS74" i="65" s="1"/>
  <c r="AR7" i="65"/>
  <c r="AR19" i="65"/>
  <c r="AR14" i="65" s="1"/>
  <c r="AR73" i="65" s="1"/>
  <c r="AR35" i="65"/>
  <c r="AR74" i="65" s="1"/>
  <c r="AQ7" i="65"/>
  <c r="AQ6" i="65" s="1"/>
  <c r="AQ19" i="65"/>
  <c r="AQ14" i="65" s="1"/>
  <c r="AQ73" i="65" s="1"/>
  <c r="AQ35" i="65"/>
  <c r="AQ74" i="65" s="1"/>
  <c r="AO7" i="65"/>
  <c r="AO6" i="65" s="1"/>
  <c r="AO19" i="65"/>
  <c r="AO14" i="65" s="1"/>
  <c r="AO73" i="65" s="1"/>
  <c r="AO35" i="65"/>
  <c r="AO74" i="65" s="1"/>
  <c r="AN7" i="65"/>
  <c r="AN19" i="65"/>
  <c r="AN14" i="65" s="1"/>
  <c r="AN73" i="65" s="1"/>
  <c r="AN35" i="65"/>
  <c r="AN74" i="65" s="1"/>
  <c r="AM7" i="65"/>
  <c r="AM6" i="65" s="1"/>
  <c r="AM19" i="65"/>
  <c r="AM14" i="65" s="1"/>
  <c r="AM73" i="65" s="1"/>
  <c r="AM35" i="65"/>
  <c r="AM74" i="65" s="1"/>
  <c r="AL7" i="65"/>
  <c r="AL19" i="65"/>
  <c r="AL14" i="65" s="1"/>
  <c r="AL73" i="65" s="1"/>
  <c r="AL35" i="65"/>
  <c r="AL74" i="65" s="1"/>
  <c r="AK7" i="65"/>
  <c r="AK6" i="65" s="1"/>
  <c r="AK19" i="65"/>
  <c r="AK14" i="65" s="1"/>
  <c r="AK73" i="65" s="1"/>
  <c r="AK35" i="65"/>
  <c r="AK74" i="65" s="1"/>
  <c r="AJ7" i="65"/>
  <c r="AJ6" i="65" s="1"/>
  <c r="AJ19" i="65"/>
  <c r="AJ14" i="65" s="1"/>
  <c r="AJ73" i="65" s="1"/>
  <c r="AJ35" i="65"/>
  <c r="AJ74" i="65" s="1"/>
  <c r="AI7" i="65"/>
  <c r="AI19" i="65"/>
  <c r="AI14" i="65" s="1"/>
  <c r="AI73" i="65" s="1"/>
  <c r="AI35" i="65"/>
  <c r="AI74" i="65" s="1"/>
  <c r="AH7" i="65"/>
  <c r="AH6" i="65" s="1"/>
  <c r="AH19" i="65"/>
  <c r="AH14" i="65" s="1"/>
  <c r="AH73" i="65" s="1"/>
  <c r="AH35" i="65"/>
  <c r="AH74" i="65" s="1"/>
  <c r="AG7" i="65"/>
  <c r="AG6" i="65" s="1"/>
  <c r="AG19" i="65"/>
  <c r="AG14" i="65" s="1"/>
  <c r="AG73" i="65" s="1"/>
  <c r="AG35" i="65"/>
  <c r="AG74" i="65" s="1"/>
  <c r="AF7" i="65"/>
  <c r="AF19" i="65"/>
  <c r="AF14" i="65" s="1"/>
  <c r="AF35" i="65"/>
  <c r="AF74" i="65" s="1"/>
  <c r="AB7" i="65"/>
  <c r="AB6" i="65" s="1"/>
  <c r="AB19" i="65"/>
  <c r="AB14" i="65" s="1"/>
  <c r="AB73" i="65" s="1"/>
  <c r="AB35" i="65"/>
  <c r="AB74" i="65" s="1"/>
  <c r="AC7" i="65"/>
  <c r="AC19" i="65"/>
  <c r="AC14" i="65" s="1"/>
  <c r="AC73" i="65" s="1"/>
  <c r="AC35" i="65"/>
  <c r="AC74" i="65" s="1"/>
  <c r="AD7" i="65"/>
  <c r="AD19" i="65"/>
  <c r="AD14" i="65" s="1"/>
  <c r="AD73" i="65" s="1"/>
  <c r="AD35" i="65"/>
  <c r="AD74" i="65" s="1"/>
  <c r="BD7" i="73"/>
  <c r="AG73" i="100"/>
  <c r="AH73" i="100" s="1"/>
  <c r="AI73" i="100" s="1"/>
  <c r="AJ73" i="100" s="1"/>
  <c r="AK73" i="100" s="1"/>
  <c r="AL73" i="100" s="1"/>
  <c r="AM73" i="100" s="1"/>
  <c r="AN73" i="100" s="1"/>
  <c r="AO73" i="100" s="1"/>
  <c r="AP73" i="100" s="1"/>
  <c r="AQ73" i="100" s="1"/>
  <c r="AR73" i="100" s="1"/>
  <c r="AS73" i="100" s="1"/>
  <c r="AT73" i="100" s="1"/>
  <c r="AU73" i="100" s="1"/>
  <c r="AV73" i="100" s="1"/>
  <c r="AW73" i="100" s="1"/>
  <c r="AX73" i="100" s="1"/>
  <c r="AY73" i="100" s="1"/>
  <c r="AZ73" i="100" s="1"/>
  <c r="BA73" i="100" s="1"/>
  <c r="BB73" i="100" s="1"/>
  <c r="BC73" i="100" s="1"/>
  <c r="BD73" i="100" s="1"/>
  <c r="BE73" i="100" s="1"/>
  <c r="BF73" i="100" s="1"/>
  <c r="AG107" i="100"/>
  <c r="AH107" i="100" s="1"/>
  <c r="AI107" i="100" s="1"/>
  <c r="AJ107" i="100" s="1"/>
  <c r="AK107" i="100" s="1"/>
  <c r="AL107" i="100" s="1"/>
  <c r="AM107" i="100" s="1"/>
  <c r="AN107" i="100" s="1"/>
  <c r="AO107" i="100" s="1"/>
  <c r="AP107" i="100" s="1"/>
  <c r="AQ107" i="100" s="1"/>
  <c r="AR107" i="100" s="1"/>
  <c r="AS107" i="100" s="1"/>
  <c r="AT107" i="100" s="1"/>
  <c r="AU107" i="100" s="1"/>
  <c r="AV107" i="100" s="1"/>
  <c r="AW107" i="100" s="1"/>
  <c r="AX107" i="100" s="1"/>
  <c r="AY107" i="100" s="1"/>
  <c r="AZ107" i="100" s="1"/>
  <c r="BA107" i="100" s="1"/>
  <c r="BB107" i="100" s="1"/>
  <c r="BC107" i="100" s="1"/>
  <c r="BD107" i="100" s="1"/>
  <c r="BE107" i="100" s="1"/>
  <c r="BF107" i="100" s="1"/>
  <c r="AG39" i="100"/>
  <c r="AH39" i="100" s="1"/>
  <c r="AI39" i="100" s="1"/>
  <c r="AJ39" i="100" s="1"/>
  <c r="AK39" i="100" s="1"/>
  <c r="AL39" i="100" s="1"/>
  <c r="AM39" i="100" s="1"/>
  <c r="AN39" i="100" s="1"/>
  <c r="AO39" i="100" s="1"/>
  <c r="AP39" i="100" s="1"/>
  <c r="AQ39" i="100" s="1"/>
  <c r="AR39" i="100" s="1"/>
  <c r="AS39" i="100" s="1"/>
  <c r="AT39" i="100" s="1"/>
  <c r="AU39" i="100" s="1"/>
  <c r="AV39" i="100" s="1"/>
  <c r="AW39" i="100" s="1"/>
  <c r="AX39" i="100" s="1"/>
  <c r="AY39" i="100" s="1"/>
  <c r="AZ39" i="100" s="1"/>
  <c r="BA39" i="100" s="1"/>
  <c r="BB39" i="100" s="1"/>
  <c r="BC39" i="100" s="1"/>
  <c r="BD39" i="100" s="1"/>
  <c r="BE39" i="100" s="1"/>
  <c r="BF39" i="100" s="1"/>
  <c r="U17" i="112"/>
  <c r="BD125" i="66"/>
  <c r="BD124" i="66"/>
  <c r="BD11" i="70"/>
  <c r="BD58" i="100"/>
  <c r="BD31" i="76"/>
  <c r="BD52" i="65"/>
  <c r="BD133" i="66"/>
  <c r="BD123" i="66"/>
  <c r="BD134" i="66"/>
  <c r="BD116" i="66"/>
  <c r="BD135" i="66"/>
  <c r="BD117" i="66"/>
  <c r="BD127" i="66"/>
  <c r="BD118" i="66"/>
  <c r="BD128" i="66"/>
  <c r="BD119" i="66"/>
  <c r="BD129" i="66"/>
  <c r="BD120" i="66"/>
  <c r="BD121" i="66"/>
  <c r="BD61" i="65"/>
  <c r="BD132" i="66"/>
  <c r="BD43" i="65"/>
  <c r="BD45" i="65"/>
  <c r="BD73" i="102"/>
  <c r="AZ7" i="73"/>
  <c r="AR7" i="73"/>
  <c r="AJ7" i="73"/>
  <c r="AB7" i="73"/>
  <c r="AX7" i="73"/>
  <c r="AP7" i="73"/>
  <c r="AH7" i="73"/>
  <c r="BD103" i="100"/>
  <c r="BD137" i="100"/>
  <c r="BD102" i="100"/>
  <c r="BD136" i="100"/>
  <c r="BD101" i="100"/>
  <c r="BD135" i="100"/>
  <c r="BD99" i="100"/>
  <c r="BD133" i="100"/>
  <c r="BD98" i="100"/>
  <c r="BD132" i="100"/>
  <c r="BD97" i="100"/>
  <c r="BD131" i="100"/>
  <c r="BD96" i="100"/>
  <c r="BD130" i="100"/>
  <c r="BD95" i="100"/>
  <c r="BD129" i="100"/>
  <c r="BD94" i="100"/>
  <c r="BD128" i="100"/>
  <c r="BD92" i="100"/>
  <c r="BD126" i="100"/>
  <c r="BD91" i="100"/>
  <c r="BD125" i="100"/>
  <c r="BD90" i="100"/>
  <c r="BD124" i="100"/>
  <c r="BD89" i="100"/>
  <c r="BD123" i="100"/>
  <c r="BD88" i="100"/>
  <c r="BD122" i="100"/>
  <c r="BD87" i="100"/>
  <c r="BD121" i="100"/>
  <c r="BD84" i="100"/>
  <c r="BD118" i="100"/>
  <c r="BD83" i="100"/>
  <c r="BD117" i="100"/>
  <c r="BD82" i="100"/>
  <c r="BD116" i="100"/>
  <c r="BD79" i="100"/>
  <c r="BD113" i="100"/>
  <c r="BD78" i="100"/>
  <c r="BD112" i="100"/>
  <c r="BD81" i="100"/>
  <c r="BD115" i="100"/>
  <c r="BD80" i="100"/>
  <c r="BD114" i="100"/>
  <c r="BD77" i="100"/>
  <c r="BD111" i="100"/>
  <c r="BD76" i="100"/>
  <c r="BD110" i="100"/>
  <c r="BD75" i="100"/>
  <c r="BD109" i="100"/>
  <c r="BD44" i="64"/>
  <c r="BD58" i="64"/>
  <c r="BD43" i="64"/>
  <c r="BD57" i="64"/>
  <c r="BD42" i="64"/>
  <c r="BD56" i="64"/>
  <c r="BD41" i="64"/>
  <c r="BD55" i="64"/>
  <c r="BD39" i="64"/>
  <c r="BD53" i="64"/>
  <c r="BD38" i="64"/>
  <c r="BD52" i="64"/>
  <c r="BD37" i="64"/>
  <c r="BD51" i="64"/>
  <c r="BD36" i="64"/>
  <c r="BD50" i="64"/>
  <c r="BB58" i="100"/>
  <c r="BA58" i="100"/>
  <c r="AZ58" i="100"/>
  <c r="AA57" i="100"/>
  <c r="AU50" i="100"/>
  <c r="AT50" i="100"/>
  <c r="AS50" i="100"/>
  <c r="AR50" i="100"/>
  <c r="AQ50" i="100"/>
  <c r="AP50" i="100"/>
  <c r="AO50" i="100"/>
  <c r="AN50" i="100"/>
  <c r="AM50" i="100"/>
  <c r="AL50" i="100"/>
  <c r="AK50" i="100"/>
  <c r="AJ50" i="100"/>
  <c r="AI50" i="100"/>
  <c r="AH50" i="100"/>
  <c r="AG50" i="100"/>
  <c r="AF50" i="100"/>
  <c r="AE50" i="100"/>
  <c r="AD50" i="100"/>
  <c r="AC50" i="100"/>
  <c r="AB50" i="100"/>
  <c r="AA50" i="100"/>
  <c r="AE49" i="100"/>
  <c r="AD49" i="100"/>
  <c r="AC49" i="100"/>
  <c r="AB49" i="100"/>
  <c r="AA49" i="100"/>
  <c r="AB45" i="100"/>
  <c r="AM44" i="100"/>
  <c r="AL44" i="100"/>
  <c r="AJ44" i="100"/>
  <c r="AI44" i="100"/>
  <c r="AH44" i="100"/>
  <c r="AG44" i="100"/>
  <c r="AF44" i="100"/>
  <c r="AE44" i="100"/>
  <c r="AD44" i="100"/>
  <c r="AB44" i="100"/>
  <c r="AA44" i="100"/>
  <c r="AB46" i="100"/>
  <c r="AB43" i="100"/>
  <c r="AA43" i="100"/>
  <c r="AB42" i="100"/>
  <c r="AB41" i="100"/>
  <c r="AU43" i="64"/>
  <c r="BB37" i="64"/>
  <c r="AN39" i="64"/>
  <c r="AH36" i="64"/>
  <c r="AP36" i="64"/>
  <c r="AX36" i="64"/>
  <c r="AJ38" i="64"/>
  <c r="AC39" i="64"/>
  <c r="AD44" i="64"/>
  <c r="AO39" i="64"/>
  <c r="AP44" i="64"/>
  <c r="AG36" i="64"/>
  <c r="AO36" i="64"/>
  <c r="AP37" i="64"/>
  <c r="AB39" i="64"/>
  <c r="AR38" i="64"/>
  <c r="AF36" i="64"/>
  <c r="AN36" i="64"/>
  <c r="AJ37" i="64"/>
  <c r="AK38" i="64"/>
  <c r="AS38" i="64"/>
  <c r="BB39" i="64"/>
  <c r="AW43" i="64"/>
  <c r="AN37" i="64"/>
  <c r="AX39" i="64"/>
  <c r="AP38" i="64"/>
  <c r="AQ39" i="64"/>
  <c r="AA41" i="100"/>
  <c r="AF75" i="100"/>
  <c r="AN75" i="100"/>
  <c r="AV75" i="100"/>
  <c r="AG76" i="100"/>
  <c r="AO76" i="100"/>
  <c r="AW76" i="100"/>
  <c r="AX77" i="100"/>
  <c r="AI80" i="100"/>
  <c r="AQ80" i="100"/>
  <c r="AY80" i="100"/>
  <c r="AB81" i="100"/>
  <c r="AB47" i="100"/>
  <c r="AJ81" i="100"/>
  <c r="AR81" i="100"/>
  <c r="AZ81" i="100"/>
  <c r="AC78" i="100"/>
  <c r="AC44" i="100"/>
  <c r="AK78" i="100"/>
  <c r="AK44" i="100"/>
  <c r="AS78" i="100"/>
  <c r="BA78" i="100"/>
  <c r="AD79" i="100"/>
  <c r="AL79" i="100"/>
  <c r="AT79" i="100"/>
  <c r="BB79" i="100"/>
  <c r="AE82" i="100"/>
  <c r="AM82" i="100"/>
  <c r="AU82" i="100"/>
  <c r="BC82" i="100"/>
  <c r="AF83" i="100"/>
  <c r="AF49" i="100"/>
  <c r="AN83" i="100"/>
  <c r="AW84" i="100"/>
  <c r="AX87" i="100"/>
  <c r="AI88" i="100"/>
  <c r="AQ88" i="100"/>
  <c r="AY88" i="100"/>
  <c r="AB89" i="100"/>
  <c r="AJ89" i="100"/>
  <c r="AR89" i="100"/>
  <c r="AZ89" i="100"/>
  <c r="AC90" i="100"/>
  <c r="AK90" i="100"/>
  <c r="AS90" i="100"/>
  <c r="BA90" i="100"/>
  <c r="AD91" i="100"/>
  <c r="AL91" i="100"/>
  <c r="AT91" i="100"/>
  <c r="BB91" i="100"/>
  <c r="AE92" i="100"/>
  <c r="AM92" i="100"/>
  <c r="AU92" i="100"/>
  <c r="BC92" i="100"/>
  <c r="BC58" i="100"/>
  <c r="AV94" i="100"/>
  <c r="AW95" i="100"/>
  <c r="AX96" i="100"/>
  <c r="AI97" i="100"/>
  <c r="AQ97" i="100"/>
  <c r="AY97" i="100"/>
  <c r="AB98" i="100"/>
  <c r="AJ98" i="100"/>
  <c r="AR98" i="100"/>
  <c r="AZ98" i="100"/>
  <c r="AC99" i="100"/>
  <c r="AK99" i="100"/>
  <c r="AS99" i="100"/>
  <c r="BA99" i="100"/>
  <c r="AD101" i="100"/>
  <c r="AL101" i="100"/>
  <c r="AT101" i="100"/>
  <c r="BB101" i="100"/>
  <c r="AE102" i="100"/>
  <c r="AM102" i="100"/>
  <c r="AH75" i="100"/>
  <c r="AP75" i="100"/>
  <c r="BC103" i="100"/>
  <c r="AR76" i="100"/>
  <c r="AS77" i="100"/>
  <c r="BB80" i="100"/>
  <c r="BC81" i="100"/>
  <c r="AO79" i="100"/>
  <c r="AX82" i="100"/>
  <c r="AJ84" i="100"/>
  <c r="AK87" i="100"/>
  <c r="AT88" i="100"/>
  <c r="AU89" i="100"/>
  <c r="AV90" i="100"/>
  <c r="AI94" i="100"/>
  <c r="AJ95" i="100"/>
  <c r="AS96" i="100"/>
  <c r="BB97" i="100"/>
  <c r="BC98" i="100"/>
  <c r="AO101" i="100"/>
  <c r="AX102" i="100"/>
  <c r="AL75" i="100"/>
  <c r="AT75" i="100"/>
  <c r="BB75" i="100"/>
  <c r="AE76" i="100"/>
  <c r="AM76" i="100"/>
  <c r="AU76" i="100"/>
  <c r="BC76" i="100"/>
  <c r="AF77" i="100"/>
  <c r="AN77" i="100"/>
  <c r="AG80" i="100"/>
  <c r="AO80" i="100"/>
  <c r="AX81" i="100"/>
  <c r="AI78" i="100"/>
  <c r="AQ78" i="100"/>
  <c r="AY78" i="100"/>
  <c r="AB79" i="100"/>
  <c r="AJ79" i="100"/>
  <c r="AR79" i="100"/>
  <c r="AZ79" i="100"/>
  <c r="AC82" i="100"/>
  <c r="AK82" i="100"/>
  <c r="BA82" i="100"/>
  <c r="AD83" i="100"/>
  <c r="AL83" i="100"/>
  <c r="BB83" i="100"/>
  <c r="AU84" i="100"/>
  <c r="BC84" i="100"/>
  <c r="AF87" i="100"/>
  <c r="AN87" i="100"/>
  <c r="AG88" i="100"/>
  <c r="AO88" i="100"/>
  <c r="AX89" i="100"/>
  <c r="AI90" i="100"/>
  <c r="AQ90" i="100"/>
  <c r="AY90" i="100"/>
  <c r="AB91" i="100"/>
  <c r="AJ91" i="100"/>
  <c r="AR91" i="100"/>
  <c r="AZ91" i="100"/>
  <c r="AC92" i="100"/>
  <c r="AK92" i="100"/>
  <c r="BA92" i="100"/>
  <c r="AT94" i="100"/>
  <c r="BB94" i="100"/>
  <c r="AU95" i="100"/>
  <c r="BC95" i="100"/>
  <c r="AF96" i="100"/>
  <c r="AN96" i="100"/>
  <c r="AG97" i="100"/>
  <c r="AO97" i="100"/>
  <c r="AX98" i="100"/>
  <c r="AI99" i="100"/>
  <c r="AQ99" i="100"/>
  <c r="AY99" i="100"/>
  <c r="AB101" i="100"/>
  <c r="AJ101" i="100"/>
  <c r="AR101" i="100"/>
  <c r="AZ101" i="100"/>
  <c r="AC102" i="100"/>
  <c r="AK102" i="100"/>
  <c r="AS102" i="100"/>
  <c r="BA102" i="100"/>
  <c r="AD103" i="100"/>
  <c r="AL103" i="100"/>
  <c r="AT103" i="100"/>
  <c r="BB103" i="100"/>
  <c r="AY75" i="100"/>
  <c r="AZ76" i="100"/>
  <c r="BA77" i="100"/>
  <c r="AT80" i="100"/>
  <c r="AU81" i="100"/>
  <c r="AV78" i="100"/>
  <c r="AW79" i="100"/>
  <c r="AP82" i="100"/>
  <c r="AQ83" i="100"/>
  <c r="AB84" i="100"/>
  <c r="AC87" i="100"/>
  <c r="AD88" i="100"/>
  <c r="AE89" i="100"/>
  <c r="AF90" i="100"/>
  <c r="AW91" i="100"/>
  <c r="AX92" i="100"/>
  <c r="AB95" i="100"/>
  <c r="AC96" i="100"/>
  <c r="AD97" i="100"/>
  <c r="AE98" i="100"/>
  <c r="AN99" i="100"/>
  <c r="AI103" i="100"/>
  <c r="AB76" i="100"/>
  <c r="AC77" i="100"/>
  <c r="AD80" i="100"/>
  <c r="AE81" i="100"/>
  <c r="AF78" i="100"/>
  <c r="AG79" i="100"/>
  <c r="AH82" i="100"/>
  <c r="AI83" i="100"/>
  <c r="AY83" i="100"/>
  <c r="AZ84" i="100"/>
  <c r="BA87" i="100"/>
  <c r="BB88" i="100"/>
  <c r="BC89" i="100"/>
  <c r="AG91" i="100"/>
  <c r="AH92" i="100"/>
  <c r="AY94" i="100"/>
  <c r="AR95" i="100"/>
  <c r="AK96" i="100"/>
  <c r="AL97" i="100"/>
  <c r="AM98" i="100"/>
  <c r="AF99" i="100"/>
  <c r="AG101" i="100"/>
  <c r="AP102" i="100"/>
  <c r="AZ103" i="100"/>
  <c r="AU102" i="100"/>
  <c r="BC102" i="100"/>
  <c r="AJ76" i="100"/>
  <c r="AK77" i="100"/>
  <c r="AL80" i="100"/>
  <c r="AM81" i="100"/>
  <c r="AN78" i="100"/>
  <c r="AR84" i="100"/>
  <c r="AS87" i="100"/>
  <c r="AL88" i="100"/>
  <c r="AM89" i="100"/>
  <c r="AN90" i="100"/>
  <c r="AO91" i="100"/>
  <c r="AP92" i="100"/>
  <c r="AZ95" i="100"/>
  <c r="BA96" i="100"/>
  <c r="AT97" i="100"/>
  <c r="AU98" i="100"/>
  <c r="AV99" i="100"/>
  <c r="AW101" i="100"/>
  <c r="AH102" i="100"/>
  <c r="AY103" i="100"/>
  <c r="AI75" i="100"/>
  <c r="AQ75" i="100"/>
  <c r="AJ75" i="100"/>
  <c r="AR75" i="100"/>
  <c r="AZ75" i="100"/>
  <c r="AC76" i="100"/>
  <c r="AK76" i="100"/>
  <c r="AS76" i="100"/>
  <c r="BA76" i="100"/>
  <c r="AD77" i="100"/>
  <c r="AL77" i="100"/>
  <c r="AT77" i="100"/>
  <c r="AV77" i="100"/>
  <c r="AW80" i="100"/>
  <c r="AH81" i="100"/>
  <c r="AP81" i="100"/>
  <c r="AS82" i="100"/>
  <c r="AT83" i="100"/>
  <c r="AE84" i="100"/>
  <c r="AM84" i="100"/>
  <c r="AV87" i="100"/>
  <c r="AW88" i="100"/>
  <c r="AH89" i="100"/>
  <c r="AP89" i="100"/>
  <c r="AS92" i="100"/>
  <c r="AD94" i="100"/>
  <c r="AL94" i="100"/>
  <c r="AE95" i="100"/>
  <c r="AM95" i="100"/>
  <c r="AV96" i="100"/>
  <c r="AW97" i="100"/>
  <c r="AH98" i="100"/>
  <c r="AP98" i="100"/>
  <c r="AE75" i="100"/>
  <c r="AM75" i="100"/>
  <c r="AU75" i="100"/>
  <c r="BC75" i="100"/>
  <c r="AF76" i="100"/>
  <c r="AN76" i="100"/>
  <c r="AV76" i="100"/>
  <c r="AG77" i="100"/>
  <c r="AO77" i="100"/>
  <c r="AW77" i="100"/>
  <c r="AH80" i="100"/>
  <c r="AP80" i="100"/>
  <c r="AX80" i="100"/>
  <c r="AI81" i="100"/>
  <c r="AQ81" i="100"/>
  <c r="AY81" i="100"/>
  <c r="AB78" i="100"/>
  <c r="AJ78" i="100"/>
  <c r="AR78" i="100"/>
  <c r="AZ78" i="100"/>
  <c r="AC79" i="100"/>
  <c r="AK79" i="100"/>
  <c r="AS79" i="100"/>
  <c r="BA79" i="100"/>
  <c r="AH77" i="100"/>
  <c r="AP77" i="100"/>
  <c r="AV83" i="100"/>
  <c r="AG84" i="100"/>
  <c r="AO84" i="100"/>
  <c r="AH87" i="100"/>
  <c r="AP87" i="100"/>
  <c r="AG75" i="100"/>
  <c r="AO75" i="100"/>
  <c r="AW75" i="100"/>
  <c r="AH76" i="100"/>
  <c r="AP76" i="100"/>
  <c r="AX76" i="100"/>
  <c r="AI77" i="100"/>
  <c r="AQ77" i="100"/>
  <c r="AY77" i="100"/>
  <c r="AX75" i="100"/>
  <c r="AI76" i="100"/>
  <c r="AQ76" i="100"/>
  <c r="AY76" i="100"/>
  <c r="AB77" i="100"/>
  <c r="AJ77" i="100"/>
  <c r="AR77" i="100"/>
  <c r="AZ77" i="100"/>
  <c r="AC80" i="100"/>
  <c r="AK80" i="100"/>
  <c r="AS80" i="100"/>
  <c r="BA80" i="100"/>
  <c r="AD81" i="100"/>
  <c r="AL81" i="100"/>
  <c r="AT81" i="100"/>
  <c r="BB81" i="100"/>
  <c r="AE78" i="100"/>
  <c r="AM78" i="100"/>
  <c r="AU78" i="100"/>
  <c r="BC78" i="100"/>
  <c r="AF79" i="100"/>
  <c r="AN79" i="100"/>
  <c r="AV79" i="100"/>
  <c r="AG82" i="100"/>
  <c r="AO82" i="100"/>
  <c r="AW82" i="100"/>
  <c r="AH83" i="100"/>
  <c r="AP83" i="100"/>
  <c r="AX83" i="100"/>
  <c r="AI84" i="100"/>
  <c r="AQ84" i="100"/>
  <c r="AY84" i="100"/>
  <c r="AB87" i="100"/>
  <c r="AJ87" i="100"/>
  <c r="AR87" i="100"/>
  <c r="AZ87" i="100"/>
  <c r="AC88" i="100"/>
  <c r="AK88" i="100"/>
  <c r="AS88" i="100"/>
  <c r="BA88" i="100"/>
  <c r="AD89" i="100"/>
  <c r="AL89" i="100"/>
  <c r="AT89" i="100"/>
  <c r="BB89" i="100"/>
  <c r="AE90" i="100"/>
  <c r="AM90" i="100"/>
  <c r="AU90" i="100"/>
  <c r="BC90" i="100"/>
  <c r="AF91" i="100"/>
  <c r="AN91" i="100"/>
  <c r="AV91" i="100"/>
  <c r="AG92" i="100"/>
  <c r="AO92" i="100"/>
  <c r="AW92" i="100"/>
  <c r="AH94" i="100"/>
  <c r="AP94" i="100"/>
  <c r="AX94" i="100"/>
  <c r="AI95" i="100"/>
  <c r="AQ95" i="100"/>
  <c r="AY95" i="100"/>
  <c r="AB96" i="100"/>
  <c r="AJ96" i="100"/>
  <c r="AR96" i="100"/>
  <c r="AZ96" i="100"/>
  <c r="AC97" i="100"/>
  <c r="AK97" i="100"/>
  <c r="AS97" i="100"/>
  <c r="BA97" i="100"/>
  <c r="AD98" i="100"/>
  <c r="AL98" i="100"/>
  <c r="AT98" i="100"/>
  <c r="BB98" i="100"/>
  <c r="AE99" i="100"/>
  <c r="AM99" i="100"/>
  <c r="AU99" i="100"/>
  <c r="BC99" i="100"/>
  <c r="AF101" i="100"/>
  <c r="AN101" i="100"/>
  <c r="AV101" i="100"/>
  <c r="AG102" i="100"/>
  <c r="AO102" i="100"/>
  <c r="AW102" i="100"/>
  <c r="AH103" i="100"/>
  <c r="AP103" i="100"/>
  <c r="AX103" i="100"/>
  <c r="AQ94" i="100"/>
  <c r="AQ103" i="100"/>
  <c r="BB77" i="100"/>
  <c r="AE80" i="100"/>
  <c r="AM80" i="100"/>
  <c r="AU80" i="100"/>
  <c r="BC80" i="100"/>
  <c r="AF81" i="100"/>
  <c r="AN81" i="100"/>
  <c r="AV81" i="100"/>
  <c r="AG78" i="100"/>
  <c r="AO78" i="100"/>
  <c r="AW78" i="100"/>
  <c r="AH79" i="100"/>
  <c r="AP79" i="100"/>
  <c r="AX79" i="100"/>
  <c r="AI82" i="100"/>
  <c r="AQ82" i="100"/>
  <c r="AY82" i="100"/>
  <c r="AB83" i="100"/>
  <c r="AJ83" i="100"/>
  <c r="AR83" i="100"/>
  <c r="AZ83" i="100"/>
  <c r="AC84" i="100"/>
  <c r="AK84" i="100"/>
  <c r="AS84" i="100"/>
  <c r="BA84" i="100"/>
  <c r="AD87" i="100"/>
  <c r="AL87" i="100"/>
  <c r="AT87" i="100"/>
  <c r="BB87" i="100"/>
  <c r="AE88" i="100"/>
  <c r="AM88" i="100"/>
  <c r="AU88" i="100"/>
  <c r="BC88" i="100"/>
  <c r="AF89" i="100"/>
  <c r="AN89" i="100"/>
  <c r="AV89" i="100"/>
  <c r="AG90" i="100"/>
  <c r="AO90" i="100"/>
  <c r="AW90" i="100"/>
  <c r="AH91" i="100"/>
  <c r="AP91" i="100"/>
  <c r="AX91" i="100"/>
  <c r="AI92" i="100"/>
  <c r="AQ92" i="100"/>
  <c r="AY92" i="100"/>
  <c r="AB94" i="100"/>
  <c r="AJ94" i="100"/>
  <c r="AR94" i="100"/>
  <c r="AZ94" i="100"/>
  <c r="AC95" i="100"/>
  <c r="AK95" i="100"/>
  <c r="AS95" i="100"/>
  <c r="BA95" i="100"/>
  <c r="AD96" i="100"/>
  <c r="AL96" i="100"/>
  <c r="AT96" i="100"/>
  <c r="BB96" i="100"/>
  <c r="AE97" i="100"/>
  <c r="AM97" i="100"/>
  <c r="AU97" i="100"/>
  <c r="BC97" i="100"/>
  <c r="AF98" i="100"/>
  <c r="AN98" i="100"/>
  <c r="AV98" i="100"/>
  <c r="AG99" i="100"/>
  <c r="AO99" i="100"/>
  <c r="AW99" i="100"/>
  <c r="AH101" i="100"/>
  <c r="AP101" i="100"/>
  <c r="AX101" i="100"/>
  <c r="AI102" i="100"/>
  <c r="AQ102" i="100"/>
  <c r="AY102" i="100"/>
  <c r="AB103" i="100"/>
  <c r="AJ103" i="100"/>
  <c r="AR103" i="100"/>
  <c r="AK75" i="100"/>
  <c r="AS75" i="100"/>
  <c r="BA75" i="100"/>
  <c r="AD76" i="100"/>
  <c r="AL76" i="100"/>
  <c r="AT76" i="100"/>
  <c r="BB76" i="100"/>
  <c r="AE77" i="100"/>
  <c r="AM77" i="100"/>
  <c r="AU77" i="100"/>
  <c r="BC77" i="100"/>
  <c r="AF80" i="100"/>
  <c r="AN80" i="100"/>
  <c r="AV80" i="100"/>
  <c r="AG81" i="100"/>
  <c r="AO81" i="100"/>
  <c r="AW81" i="100"/>
  <c r="AH78" i="100"/>
  <c r="AP78" i="100"/>
  <c r="AX78" i="100"/>
  <c r="AI79" i="100"/>
  <c r="AQ79" i="100"/>
  <c r="AY79" i="100"/>
  <c r="AB82" i="100"/>
  <c r="AJ82" i="100"/>
  <c r="AR82" i="100"/>
  <c r="AZ82" i="100"/>
  <c r="AC83" i="100"/>
  <c r="AK83" i="100"/>
  <c r="AS83" i="100"/>
  <c r="BA83" i="100"/>
  <c r="AD84" i="100"/>
  <c r="AL84" i="100"/>
  <c r="AT84" i="100"/>
  <c r="BB84" i="100"/>
  <c r="AE87" i="100"/>
  <c r="AM87" i="100"/>
  <c r="AU87" i="100"/>
  <c r="BC87" i="100"/>
  <c r="AF88" i="100"/>
  <c r="AN88" i="100"/>
  <c r="AV88" i="100"/>
  <c r="AG89" i="100"/>
  <c r="AO89" i="100"/>
  <c r="AW89" i="100"/>
  <c r="AH90" i="100"/>
  <c r="AP90" i="100"/>
  <c r="AX90" i="100"/>
  <c r="AI91" i="100"/>
  <c r="AQ91" i="100"/>
  <c r="AY91" i="100"/>
  <c r="AB92" i="100"/>
  <c r="AJ92" i="100"/>
  <c r="AR92" i="100"/>
  <c r="AZ92" i="100"/>
  <c r="AC94" i="100"/>
  <c r="AK94" i="100"/>
  <c r="AS94" i="100"/>
  <c r="BA94" i="100"/>
  <c r="AD95" i="100"/>
  <c r="AL95" i="100"/>
  <c r="AT95" i="100"/>
  <c r="BB95" i="100"/>
  <c r="AE96" i="100"/>
  <c r="AM96" i="100"/>
  <c r="AU96" i="100"/>
  <c r="BC96" i="100"/>
  <c r="AF97" i="100"/>
  <c r="AN97" i="100"/>
  <c r="AV97" i="100"/>
  <c r="AG98" i="100"/>
  <c r="AO98" i="100"/>
  <c r="AW98" i="100"/>
  <c r="AH99" i="100"/>
  <c r="AP99" i="100"/>
  <c r="AX99" i="100"/>
  <c r="AI101" i="100"/>
  <c r="AQ101" i="100"/>
  <c r="AY101" i="100"/>
  <c r="AB102" i="100"/>
  <c r="AJ102" i="100"/>
  <c r="AR102" i="100"/>
  <c r="AZ102" i="100"/>
  <c r="AC103" i="100"/>
  <c r="AK103" i="100"/>
  <c r="AS103" i="100"/>
  <c r="BA103" i="100"/>
  <c r="AD82" i="100"/>
  <c r="AL82" i="100"/>
  <c r="AT82" i="100"/>
  <c r="BB82" i="100"/>
  <c r="AE83" i="100"/>
  <c r="AM83" i="100"/>
  <c r="AU83" i="100"/>
  <c r="BC83" i="100"/>
  <c r="AF84" i="100"/>
  <c r="AN84" i="100"/>
  <c r="AV84" i="100"/>
  <c r="AG87" i="100"/>
  <c r="AO87" i="100"/>
  <c r="AW87" i="100"/>
  <c r="AH88" i="100"/>
  <c r="AP88" i="100"/>
  <c r="AX88" i="100"/>
  <c r="AI89" i="100"/>
  <c r="AQ89" i="100"/>
  <c r="AY89" i="100"/>
  <c r="AB90" i="100"/>
  <c r="AJ90" i="100"/>
  <c r="AR90" i="100"/>
  <c r="AZ90" i="100"/>
  <c r="AC91" i="100"/>
  <c r="AK91" i="100"/>
  <c r="AS91" i="100"/>
  <c r="BA91" i="100"/>
  <c r="AD92" i="100"/>
  <c r="AL92" i="100"/>
  <c r="AT92" i="100"/>
  <c r="BB92" i="100"/>
  <c r="AE94" i="100"/>
  <c r="AM94" i="100"/>
  <c r="AU94" i="100"/>
  <c r="BC94" i="100"/>
  <c r="AF95" i="100"/>
  <c r="AN95" i="100"/>
  <c r="AV95" i="100"/>
  <c r="AG96" i="100"/>
  <c r="AO96" i="100"/>
  <c r="AW96" i="100"/>
  <c r="AH97" i="100"/>
  <c r="AP97" i="100"/>
  <c r="AX97" i="100"/>
  <c r="AI98" i="100"/>
  <c r="AQ98" i="100"/>
  <c r="AY98" i="100"/>
  <c r="AB99" i="100"/>
  <c r="AJ99" i="100"/>
  <c r="AR99" i="100"/>
  <c r="AZ99" i="100"/>
  <c r="AC101" i="100"/>
  <c r="AK101" i="100"/>
  <c r="AS101" i="100"/>
  <c r="BA101" i="100"/>
  <c r="AD102" i="100"/>
  <c r="AL102" i="100"/>
  <c r="AT102" i="100"/>
  <c r="BB102" i="100"/>
  <c r="AE103" i="100"/>
  <c r="AM103" i="100"/>
  <c r="AU103" i="100"/>
  <c r="AF94" i="100"/>
  <c r="AN94" i="100"/>
  <c r="AG95" i="100"/>
  <c r="AO95" i="100"/>
  <c r="AH96" i="100"/>
  <c r="AP96" i="100"/>
  <c r="AF103" i="100"/>
  <c r="AN103" i="100"/>
  <c r="AV103" i="100"/>
  <c r="AB80" i="100"/>
  <c r="AJ80" i="100"/>
  <c r="AR80" i="100"/>
  <c r="AZ80" i="100"/>
  <c r="AC81" i="100"/>
  <c r="AK81" i="100"/>
  <c r="AS81" i="100"/>
  <c r="BA81" i="100"/>
  <c r="AD78" i="100"/>
  <c r="AL78" i="100"/>
  <c r="AT78" i="100"/>
  <c r="BB78" i="100"/>
  <c r="AE79" i="100"/>
  <c r="AM79" i="100"/>
  <c r="AU79" i="100"/>
  <c r="BC79" i="100"/>
  <c r="AF82" i="100"/>
  <c r="AN82" i="100"/>
  <c r="AV82" i="100"/>
  <c r="AG83" i="100"/>
  <c r="AO83" i="100"/>
  <c r="AW83" i="100"/>
  <c r="AH84" i="100"/>
  <c r="AP84" i="100"/>
  <c r="AX84" i="100"/>
  <c r="AI87" i="100"/>
  <c r="AQ87" i="100"/>
  <c r="AY87" i="100"/>
  <c r="AB88" i="100"/>
  <c r="AJ88" i="100"/>
  <c r="AR88" i="100"/>
  <c r="AZ88" i="100"/>
  <c r="AC89" i="100"/>
  <c r="AK89" i="100"/>
  <c r="AS89" i="100"/>
  <c r="BA89" i="100"/>
  <c r="AD90" i="100"/>
  <c r="AL90" i="100"/>
  <c r="AT90" i="100"/>
  <c r="BB90" i="100"/>
  <c r="AE91" i="100"/>
  <c r="AM91" i="100"/>
  <c r="AU91" i="100"/>
  <c r="BC91" i="100"/>
  <c r="AF92" i="100"/>
  <c r="AN92" i="100"/>
  <c r="AV92" i="100"/>
  <c r="AG94" i="100"/>
  <c r="AO94" i="100"/>
  <c r="AW94" i="100"/>
  <c r="AH95" i="100"/>
  <c r="AP95" i="100"/>
  <c r="AX95" i="100"/>
  <c r="AI96" i="100"/>
  <c r="AQ96" i="100"/>
  <c r="AY96" i="100"/>
  <c r="AB97" i="100"/>
  <c r="AJ97" i="100"/>
  <c r="AR97" i="100"/>
  <c r="AZ97" i="100"/>
  <c r="AC98" i="100"/>
  <c r="AK98" i="100"/>
  <c r="AS98" i="100"/>
  <c r="BA98" i="100"/>
  <c r="AD99" i="100"/>
  <c r="AL99" i="100"/>
  <c r="AT99" i="100"/>
  <c r="BB99" i="100"/>
  <c r="AE101" i="100"/>
  <c r="AM101" i="100"/>
  <c r="AU101" i="100"/>
  <c r="BC101" i="100"/>
  <c r="AF102" i="100"/>
  <c r="AN102" i="100"/>
  <c r="AV102" i="100"/>
  <c r="AG103" i="100"/>
  <c r="AO103" i="100"/>
  <c r="AW103" i="100"/>
  <c r="AZ109" i="100"/>
  <c r="BB111" i="100"/>
  <c r="AY116" i="100"/>
  <c r="AZ117" i="100"/>
  <c r="BA129" i="100"/>
  <c r="AY136" i="100"/>
  <c r="AZ137" i="100"/>
  <c r="BB110" i="100"/>
  <c r="BC111" i="100"/>
  <c r="AY113" i="100"/>
  <c r="AZ116" i="100"/>
  <c r="BA117" i="100"/>
  <c r="BB118" i="100"/>
  <c r="BC121" i="100"/>
  <c r="AY125" i="100"/>
  <c r="AZ126" i="100"/>
  <c r="BA128" i="100"/>
  <c r="BB129" i="100"/>
  <c r="BC130" i="100"/>
  <c r="AY135" i="100"/>
  <c r="AZ136" i="100"/>
  <c r="BA137" i="100"/>
  <c r="BB130" i="100"/>
  <c r="BA109" i="100"/>
  <c r="AD75" i="100"/>
  <c r="BB109" i="100"/>
  <c r="BC110" i="100"/>
  <c r="AY112" i="100"/>
  <c r="AZ113" i="100"/>
  <c r="BA116" i="100"/>
  <c r="BB117" i="100"/>
  <c r="BC118" i="100"/>
  <c r="AY124" i="100"/>
  <c r="AZ125" i="100"/>
  <c r="BA126" i="100"/>
  <c r="BB128" i="100"/>
  <c r="BC129" i="100"/>
  <c r="AY133" i="100"/>
  <c r="AZ135" i="100"/>
  <c r="BA136" i="100"/>
  <c r="BB137" i="100"/>
  <c r="BC109" i="100"/>
  <c r="AY115" i="100"/>
  <c r="AZ112" i="100"/>
  <c r="BA113" i="100"/>
  <c r="BB116" i="100"/>
  <c r="BC117" i="100"/>
  <c r="AY123" i="100"/>
  <c r="AZ124" i="100"/>
  <c r="BA125" i="100"/>
  <c r="BB126" i="100"/>
  <c r="BC128" i="100"/>
  <c r="AY132" i="100"/>
  <c r="AZ133" i="100"/>
  <c r="BA135" i="100"/>
  <c r="BB136" i="100"/>
  <c r="BC137" i="100"/>
  <c r="AY114" i="100"/>
  <c r="AZ115" i="100"/>
  <c r="BA112" i="100"/>
  <c r="BB113" i="100"/>
  <c r="BC116" i="100"/>
  <c r="AY122" i="100"/>
  <c r="AZ123" i="100"/>
  <c r="BA124" i="100"/>
  <c r="BB125" i="100"/>
  <c r="BC126" i="100"/>
  <c r="AY131" i="100"/>
  <c r="AZ132" i="100"/>
  <c r="BA133" i="100"/>
  <c r="BB135" i="100"/>
  <c r="BC136" i="100"/>
  <c r="AZ128" i="100"/>
  <c r="BC131" i="100"/>
  <c r="AC75" i="100"/>
  <c r="AY111" i="100"/>
  <c r="AZ114" i="100"/>
  <c r="BA115" i="100"/>
  <c r="BB112" i="100"/>
  <c r="BC113" i="100"/>
  <c r="AY121" i="100"/>
  <c r="AZ122" i="100"/>
  <c r="BA123" i="100"/>
  <c r="BB124" i="100"/>
  <c r="BC125" i="100"/>
  <c r="AY130" i="100"/>
  <c r="AZ131" i="100"/>
  <c r="BA132" i="100"/>
  <c r="BB133" i="100"/>
  <c r="BC135" i="100"/>
  <c r="BC122" i="100"/>
  <c r="AY126" i="100"/>
  <c r="AY110" i="100"/>
  <c r="AZ111" i="100"/>
  <c r="BA114" i="100"/>
  <c r="BB115" i="100"/>
  <c r="BC112" i="100"/>
  <c r="AY118" i="100"/>
  <c r="AZ121" i="100"/>
  <c r="BA122" i="100"/>
  <c r="BB123" i="100"/>
  <c r="BC124" i="100"/>
  <c r="AY129" i="100"/>
  <c r="AZ130" i="100"/>
  <c r="BA131" i="100"/>
  <c r="BB132" i="100"/>
  <c r="BC133" i="100"/>
  <c r="AB75" i="100"/>
  <c r="BA110" i="100"/>
  <c r="BC114" i="100"/>
  <c r="BA118" i="100"/>
  <c r="BB121" i="100"/>
  <c r="AY109" i="100"/>
  <c r="AZ110" i="100"/>
  <c r="BA111" i="100"/>
  <c r="BB114" i="100"/>
  <c r="BC115" i="100"/>
  <c r="AY117" i="100"/>
  <c r="BA121" i="100"/>
  <c r="BB122" i="100"/>
  <c r="BC123" i="100"/>
  <c r="AY128" i="100"/>
  <c r="AZ129" i="100"/>
  <c r="BA130" i="100"/>
  <c r="BB131" i="100"/>
  <c r="BC132" i="100"/>
  <c r="AY137" i="100"/>
  <c r="BG28" i="113"/>
  <c r="BG31" i="113"/>
  <c r="BG65" i="113"/>
  <c r="BG62" i="113"/>
  <c r="BG59" i="113"/>
  <c r="BG49" i="113"/>
  <c r="BG47" i="113"/>
  <c r="BG39" i="113"/>
  <c r="BG42" i="113"/>
  <c r="Y103" i="100"/>
  <c r="Y102" i="100"/>
  <c r="Y101" i="100"/>
  <c r="Y99" i="100"/>
  <c r="Y98" i="100"/>
  <c r="Y97" i="100"/>
  <c r="Y96" i="100"/>
  <c r="Y95" i="100"/>
  <c r="Y94" i="100"/>
  <c r="Y92" i="100"/>
  <c r="Y91" i="100"/>
  <c r="Y90" i="100"/>
  <c r="Y89" i="100"/>
  <c r="Y88" i="100"/>
  <c r="Y87" i="100"/>
  <c r="Y84" i="100"/>
  <c r="Y83" i="100"/>
  <c r="Y82" i="100"/>
  <c r="Y79" i="100"/>
  <c r="Y78" i="100"/>
  <c r="Y81" i="100"/>
  <c r="Y80" i="100"/>
  <c r="Y77" i="100"/>
  <c r="Y76" i="100"/>
  <c r="Y75" i="100"/>
  <c r="Y137" i="100"/>
  <c r="Y136" i="100"/>
  <c r="Y135" i="100"/>
  <c r="Y133" i="100"/>
  <c r="Y132" i="100"/>
  <c r="Y131" i="100"/>
  <c r="Y130" i="100"/>
  <c r="Y129" i="100"/>
  <c r="Y128" i="100"/>
  <c r="Y126" i="100"/>
  <c r="Y125" i="100"/>
  <c r="Y124" i="100"/>
  <c r="Y123" i="100"/>
  <c r="Y122" i="100"/>
  <c r="Y121" i="100"/>
  <c r="Y118" i="100"/>
  <c r="Y117" i="100"/>
  <c r="Y116" i="100"/>
  <c r="Y113" i="100"/>
  <c r="Y112" i="100"/>
  <c r="Y115" i="100"/>
  <c r="Y114" i="100"/>
  <c r="Y111" i="100"/>
  <c r="Y110" i="100"/>
  <c r="Y109" i="100"/>
  <c r="Y69" i="100"/>
  <c r="Y68" i="100"/>
  <c r="Y67" i="100"/>
  <c r="Y65" i="100"/>
  <c r="Y64" i="100"/>
  <c r="Y63" i="100"/>
  <c r="Y62" i="100"/>
  <c r="Y61" i="100"/>
  <c r="Y60" i="100"/>
  <c r="Y58" i="100"/>
  <c r="Y57" i="100"/>
  <c r="Y56" i="100"/>
  <c r="Y55" i="100"/>
  <c r="Y54" i="100"/>
  <c r="Y53" i="100"/>
  <c r="Y50" i="100"/>
  <c r="Y49" i="100"/>
  <c r="Y48" i="100"/>
  <c r="Y45" i="100"/>
  <c r="Y44" i="100"/>
  <c r="Y47" i="100"/>
  <c r="Y46" i="100"/>
  <c r="Y43" i="100"/>
  <c r="Y42" i="100"/>
  <c r="Y41" i="100"/>
  <c r="Y34" i="100"/>
  <c r="Y33" i="100"/>
  <c r="Y32" i="100"/>
  <c r="Y30" i="100"/>
  <c r="Y29" i="100"/>
  <c r="Y28" i="100"/>
  <c r="Y27" i="100"/>
  <c r="Y26" i="100"/>
  <c r="Y25" i="100"/>
  <c r="V103" i="100"/>
  <c r="V102" i="100"/>
  <c r="V101" i="100"/>
  <c r="V99" i="100"/>
  <c r="V98" i="100"/>
  <c r="V97" i="100"/>
  <c r="V96" i="100"/>
  <c r="V95" i="100"/>
  <c r="V94" i="100"/>
  <c r="V92" i="100"/>
  <c r="V91" i="100"/>
  <c r="V90" i="100"/>
  <c r="V89" i="100"/>
  <c r="V88" i="100"/>
  <c r="V87" i="100"/>
  <c r="V84" i="100"/>
  <c r="V83" i="100"/>
  <c r="V82" i="100"/>
  <c r="V79" i="100"/>
  <c r="V78" i="100"/>
  <c r="V81" i="100"/>
  <c r="V80" i="100"/>
  <c r="V77" i="100"/>
  <c r="V76" i="100"/>
  <c r="V75" i="100"/>
  <c r="V137" i="100"/>
  <c r="V136" i="100"/>
  <c r="V135" i="100"/>
  <c r="V133" i="100"/>
  <c r="V132" i="100"/>
  <c r="V131" i="100"/>
  <c r="V130" i="100"/>
  <c r="V129" i="100"/>
  <c r="V128" i="100"/>
  <c r="V126" i="100"/>
  <c r="V125" i="100"/>
  <c r="V124" i="100"/>
  <c r="V123" i="100"/>
  <c r="V122" i="100"/>
  <c r="V121" i="100"/>
  <c r="V118" i="100"/>
  <c r="V117" i="100"/>
  <c r="V116" i="100"/>
  <c r="V113" i="100"/>
  <c r="V112" i="100"/>
  <c r="V115" i="100"/>
  <c r="V114" i="100"/>
  <c r="V111" i="100"/>
  <c r="V110" i="100"/>
  <c r="V109" i="100"/>
  <c r="V69" i="100"/>
  <c r="V68" i="100"/>
  <c r="V67" i="100"/>
  <c r="V65" i="100"/>
  <c r="V64" i="100"/>
  <c r="V63" i="100"/>
  <c r="V62" i="100"/>
  <c r="V61" i="100"/>
  <c r="V60" i="100"/>
  <c r="V58" i="100"/>
  <c r="V57" i="100"/>
  <c r="V56" i="100"/>
  <c r="V55" i="100"/>
  <c r="V54" i="100"/>
  <c r="V53" i="100"/>
  <c r="V50" i="100"/>
  <c r="V49" i="100"/>
  <c r="V48" i="100"/>
  <c r="V45" i="100"/>
  <c r="V44" i="100"/>
  <c r="V47" i="100"/>
  <c r="V46" i="100"/>
  <c r="V43" i="100"/>
  <c r="V42" i="100"/>
  <c r="V41" i="100"/>
  <c r="V34" i="100"/>
  <c r="V33" i="100"/>
  <c r="V32" i="100"/>
  <c r="V30" i="100"/>
  <c r="V29" i="100"/>
  <c r="V28" i="100"/>
  <c r="V27" i="100"/>
  <c r="V26" i="100"/>
  <c r="V25" i="100"/>
  <c r="Y23" i="100"/>
  <c r="Y22" i="100"/>
  <c r="Y21" i="100"/>
  <c r="Y20" i="100"/>
  <c r="Y19" i="100"/>
  <c r="Y18" i="100"/>
  <c r="Y15" i="100"/>
  <c r="Y14" i="100"/>
  <c r="Y13" i="100"/>
  <c r="Y10" i="100"/>
  <c r="Y9" i="100"/>
  <c r="Y12" i="100"/>
  <c r="Y11" i="100"/>
  <c r="Y8" i="100"/>
  <c r="Y7" i="100"/>
  <c r="Y6" i="100"/>
  <c r="V23" i="100"/>
  <c r="V22" i="100"/>
  <c r="V21" i="100"/>
  <c r="V20" i="100"/>
  <c r="V19" i="100"/>
  <c r="V18" i="100"/>
  <c r="V15" i="100"/>
  <c r="V14" i="100"/>
  <c r="V13" i="100"/>
  <c r="V10" i="100"/>
  <c r="V9" i="100"/>
  <c r="V12" i="100"/>
  <c r="V11" i="100"/>
  <c r="V8" i="100"/>
  <c r="V7" i="100"/>
  <c r="V6" i="100"/>
  <c r="BC61" i="65"/>
  <c r="BC43" i="65"/>
  <c r="BC52" i="65"/>
  <c r="BC45" i="65"/>
  <c r="BC7" i="73"/>
  <c r="BC31" i="100"/>
  <c r="BC135" i="66"/>
  <c r="BC134" i="66"/>
  <c r="BC133" i="66"/>
  <c r="BC132" i="66"/>
  <c r="BC130" i="66"/>
  <c r="BC150" i="66" s="1"/>
  <c r="BC129" i="66"/>
  <c r="BC128" i="66"/>
  <c r="BC127" i="66"/>
  <c r="BC126" i="66"/>
  <c r="BC149" i="66" s="1"/>
  <c r="BC125" i="66"/>
  <c r="BC124" i="66"/>
  <c r="BC123" i="66"/>
  <c r="BC121" i="66"/>
  <c r="BC120" i="66"/>
  <c r="BC119" i="66"/>
  <c r="BC118" i="66"/>
  <c r="BC117" i="66"/>
  <c r="BC116" i="66"/>
  <c r="BC114" i="66"/>
  <c r="BC148" i="66" s="1"/>
  <c r="BC77" i="66"/>
  <c r="BC145" i="66" s="1"/>
  <c r="BC44" i="102"/>
  <c r="BC11" i="70"/>
  <c r="BC7" i="66"/>
  <c r="BC6" i="66" s="1"/>
  <c r="BC14" i="66"/>
  <c r="BC32" i="74"/>
  <c r="BC32" i="76"/>
  <c r="BC17" i="100"/>
  <c r="BC54" i="100" s="1"/>
  <c r="BC24" i="100"/>
  <c r="BC64" i="113" s="1"/>
  <c r="U2" i="74"/>
  <c r="U2" i="76"/>
  <c r="BG68" i="113"/>
  <c r="BG81" i="113"/>
  <c r="BA43" i="65"/>
  <c r="AZ43" i="65"/>
  <c r="AW43" i="65"/>
  <c r="AV43" i="65"/>
  <c r="AS43" i="65"/>
  <c r="AR43" i="65"/>
  <c r="AO43" i="65"/>
  <c r="AN43" i="65"/>
  <c r="AK43" i="65"/>
  <c r="AJ43" i="65"/>
  <c r="AG43" i="65"/>
  <c r="AF43" i="65"/>
  <c r="AC43" i="65"/>
  <c r="AB43" i="65"/>
  <c r="BC76" i="65"/>
  <c r="BB76" i="65"/>
  <c r="BB75" i="65"/>
  <c r="AD43" i="65"/>
  <c r="AH43" i="65"/>
  <c r="AL43" i="65"/>
  <c r="AP43" i="65"/>
  <c r="AT43" i="65"/>
  <c r="AX43" i="65"/>
  <c r="BB43" i="65"/>
  <c r="AA43" i="65"/>
  <c r="AE43" i="65"/>
  <c r="AI43" i="65"/>
  <c r="AM43" i="65"/>
  <c r="AQ43" i="65"/>
  <c r="AU43" i="65"/>
  <c r="AY43" i="65"/>
  <c r="AA61" i="65"/>
  <c r="AC61" i="65"/>
  <c r="AD61" i="65"/>
  <c r="AE61" i="65"/>
  <c r="AG61" i="65"/>
  <c r="AH61" i="65"/>
  <c r="AI61" i="65"/>
  <c r="AK61" i="65"/>
  <c r="AL61" i="65"/>
  <c r="AM61" i="65"/>
  <c r="AO61" i="65"/>
  <c r="AP61" i="65"/>
  <c r="AQ61" i="65"/>
  <c r="AS61" i="65"/>
  <c r="AT61" i="65"/>
  <c r="AU61" i="65"/>
  <c r="AB61" i="65"/>
  <c r="AF61" i="65"/>
  <c r="AJ61" i="65"/>
  <c r="AN61" i="65"/>
  <c r="AR61" i="65"/>
  <c r="AV61" i="65"/>
  <c r="AW61" i="65"/>
  <c r="AX61" i="65"/>
  <c r="AY61" i="65"/>
  <c r="AZ61" i="65"/>
  <c r="Q2" i="66"/>
  <c r="Q2" i="65"/>
  <c r="BE11" i="70"/>
  <c r="BB44" i="102"/>
  <c r="BB146" i="66"/>
  <c r="BE76" i="102"/>
  <c r="BF100" i="102" s="1"/>
  <c r="BE73" i="102"/>
  <c r="BF97" i="102" s="1"/>
  <c r="BB61" i="65"/>
  <c r="BB130" i="66"/>
  <c r="BB150" i="66" s="1"/>
  <c r="BB116" i="66"/>
  <c r="BB114" i="66"/>
  <c r="BB148" i="66" s="1"/>
  <c r="BE72" i="102"/>
  <c r="BF96" i="102" s="1"/>
  <c r="BB10" i="64"/>
  <c r="BB73" i="102"/>
  <c r="BC73" i="102"/>
  <c r="BE69" i="102"/>
  <c r="BF93" i="102" s="1"/>
  <c r="BE75" i="102"/>
  <c r="BF99" i="102" s="1"/>
  <c r="BE7" i="73"/>
  <c r="BB7" i="73"/>
  <c r="BB11" i="70"/>
  <c r="BB142" i="66"/>
  <c r="BB147" i="66"/>
  <c r="BB118" i="66"/>
  <c r="BB119" i="66"/>
  <c r="BB121" i="66"/>
  <c r="BB123" i="66"/>
  <c r="BB124" i="66"/>
  <c r="BB126" i="66"/>
  <c r="BB149" i="66" s="1"/>
  <c r="BB127" i="66"/>
  <c r="BB128" i="66"/>
  <c r="BB129" i="66"/>
  <c r="BB133" i="66"/>
  <c r="BB134" i="66"/>
  <c r="BB135" i="66"/>
  <c r="BB78" i="65"/>
  <c r="BB52" i="65"/>
  <c r="BB14" i="66"/>
  <c r="BB77" i="66"/>
  <c r="BB145" i="66" s="1"/>
  <c r="BB77" i="65"/>
  <c r="BB125" i="66"/>
  <c r="BB120" i="66"/>
  <c r="BB45" i="65"/>
  <c r="BB79" i="65"/>
  <c r="BB132" i="66"/>
  <c r="BB43" i="100"/>
  <c r="BB7" i="66"/>
  <c r="BE70" i="102"/>
  <c r="BF94" i="102" s="1"/>
  <c r="BE71" i="102"/>
  <c r="BF95" i="102" s="1"/>
  <c r="AY7" i="66"/>
  <c r="AY6" i="66" s="1"/>
  <c r="BB117" i="66"/>
  <c r="BE74" i="102"/>
  <c r="BF98" i="102" s="1"/>
  <c r="BB39" i="113"/>
  <c r="BD47" i="113"/>
  <c r="BD49" i="113"/>
  <c r="AV77" i="66"/>
  <c r="AV145" i="66" s="1"/>
  <c r="BA114" i="66"/>
  <c r="BA148" i="66" s="1"/>
  <c r="AB114" i="66"/>
  <c r="AB148" i="66" s="1"/>
  <c r="AC114" i="66"/>
  <c r="AC148" i="66" s="1"/>
  <c r="AD114" i="66"/>
  <c r="AD148" i="66" s="1"/>
  <c r="AE114" i="66"/>
  <c r="AE148" i="66" s="1"/>
  <c r="AF114" i="66"/>
  <c r="AF148" i="66" s="1"/>
  <c r="AG114" i="66"/>
  <c r="AG148" i="66" s="1"/>
  <c r="AH114" i="66"/>
  <c r="AH148" i="66" s="1"/>
  <c r="AI114" i="66"/>
  <c r="AI148" i="66" s="1"/>
  <c r="AJ114" i="66"/>
  <c r="AJ148" i="66" s="1"/>
  <c r="AK114" i="66"/>
  <c r="AK148" i="66" s="1"/>
  <c r="AL114" i="66"/>
  <c r="AL148" i="66" s="1"/>
  <c r="AM114" i="66"/>
  <c r="AM148" i="66" s="1"/>
  <c r="AN114" i="66"/>
  <c r="AN148" i="66" s="1"/>
  <c r="AO114" i="66"/>
  <c r="AO148" i="66" s="1"/>
  <c r="AQ114" i="66"/>
  <c r="AQ148" i="66" s="1"/>
  <c r="AR114" i="66"/>
  <c r="AR148" i="66" s="1"/>
  <c r="AS114" i="66"/>
  <c r="AS148" i="66" s="1"/>
  <c r="AT114" i="66"/>
  <c r="AT148" i="66" s="1"/>
  <c r="AU114" i="66"/>
  <c r="AU148" i="66" s="1"/>
  <c r="AV114" i="66"/>
  <c r="AV148" i="66" s="1"/>
  <c r="AW114" i="66"/>
  <c r="AW148" i="66" s="1"/>
  <c r="AY114" i="66"/>
  <c r="AY148" i="66" s="1"/>
  <c r="AZ114" i="66"/>
  <c r="AZ148" i="66" s="1"/>
  <c r="AZ126" i="66"/>
  <c r="AZ149" i="66" s="1"/>
  <c r="BA130" i="66"/>
  <c r="BA150" i="66" s="1"/>
  <c r="AB130" i="66"/>
  <c r="AB150" i="66" s="1"/>
  <c r="AC130" i="66"/>
  <c r="AC150" i="66" s="1"/>
  <c r="AD130" i="66"/>
  <c r="AD150" i="66" s="1"/>
  <c r="AE130" i="66"/>
  <c r="AE150" i="66" s="1"/>
  <c r="AF130" i="66"/>
  <c r="AF150" i="66" s="1"/>
  <c r="AG130" i="66"/>
  <c r="AG150" i="66" s="1"/>
  <c r="AH130" i="66"/>
  <c r="AH150" i="66" s="1"/>
  <c r="AI130" i="66"/>
  <c r="AI150" i="66" s="1"/>
  <c r="AJ130" i="66"/>
  <c r="AJ150" i="66" s="1"/>
  <c r="AK130" i="66"/>
  <c r="AK150" i="66" s="1"/>
  <c r="AL130" i="66"/>
  <c r="AL150" i="66" s="1"/>
  <c r="AM130" i="66"/>
  <c r="AM150" i="66" s="1"/>
  <c r="AN130" i="66"/>
  <c r="AN150" i="66" s="1"/>
  <c r="AO130" i="66"/>
  <c r="AO150" i="66" s="1"/>
  <c r="AQ130" i="66"/>
  <c r="AQ150" i="66" s="1"/>
  <c r="AR130" i="66"/>
  <c r="AR150" i="66" s="1"/>
  <c r="AS130" i="66"/>
  <c r="AS150" i="66" s="1"/>
  <c r="AT130" i="66"/>
  <c r="AT150" i="66" s="1"/>
  <c r="AU130" i="66"/>
  <c r="AU150" i="66" s="1"/>
  <c r="AV130" i="66"/>
  <c r="AV150" i="66" s="1"/>
  <c r="AW130" i="66"/>
  <c r="AW150" i="66" s="1"/>
  <c r="AY130" i="66"/>
  <c r="AY150" i="66" s="1"/>
  <c r="AZ130" i="66"/>
  <c r="AZ150" i="66" s="1"/>
  <c r="AB126" i="66"/>
  <c r="AB149" i="66" s="1"/>
  <c r="AC126" i="66"/>
  <c r="AC149" i="66" s="1"/>
  <c r="AD126" i="66"/>
  <c r="AD149" i="66" s="1"/>
  <c r="AE126" i="66"/>
  <c r="AE149" i="66" s="1"/>
  <c r="AF126" i="66"/>
  <c r="AF149" i="66" s="1"/>
  <c r="AG126" i="66"/>
  <c r="AG149" i="66" s="1"/>
  <c r="AH126" i="66"/>
  <c r="AH149" i="66" s="1"/>
  <c r="AI126" i="66"/>
  <c r="AI149" i="66" s="1"/>
  <c r="AJ126" i="66"/>
  <c r="AJ149" i="66" s="1"/>
  <c r="AK126" i="66"/>
  <c r="AK149" i="66" s="1"/>
  <c r="AL126" i="66"/>
  <c r="AL149" i="66" s="1"/>
  <c r="AM126" i="66"/>
  <c r="AM149" i="66" s="1"/>
  <c r="AN126" i="66"/>
  <c r="AO126" i="66"/>
  <c r="AO149" i="66" s="1"/>
  <c r="AQ126" i="66"/>
  <c r="AQ149" i="66" s="1"/>
  <c r="AR126" i="66"/>
  <c r="AR149" i="66" s="1"/>
  <c r="AS126" i="66"/>
  <c r="AS149" i="66" s="1"/>
  <c r="AT126" i="66"/>
  <c r="AT149" i="66" s="1"/>
  <c r="AU126" i="66"/>
  <c r="AU149" i="66" s="1"/>
  <c r="AV126" i="66"/>
  <c r="AV149" i="66" s="1"/>
  <c r="AW126" i="66"/>
  <c r="AW149" i="66" s="1"/>
  <c r="AY126" i="66"/>
  <c r="AY149" i="66" s="1"/>
  <c r="BA126" i="66"/>
  <c r="BA149" i="66" s="1"/>
  <c r="BC43" i="64"/>
  <c r="BC39" i="64"/>
  <c r="BC10" i="64"/>
  <c r="BC44" i="64"/>
  <c r="BC36" i="64"/>
  <c r="BC41" i="64"/>
  <c r="BC37" i="64"/>
  <c r="BC42" i="64"/>
  <c r="BC38" i="64"/>
  <c r="BB31" i="100"/>
  <c r="BB24" i="100"/>
  <c r="BB17" i="100"/>
  <c r="BB54" i="100" s="1"/>
  <c r="BG72" i="113"/>
  <c r="BG67" i="113"/>
  <c r="BG64" i="113"/>
  <c r="BG61" i="113"/>
  <c r="BG58" i="113"/>
  <c r="BG5" i="113"/>
  <c r="AB92" i="102"/>
  <c r="AC92" i="102" s="1"/>
  <c r="AD92" i="102" s="1"/>
  <c r="AE92" i="102" s="1"/>
  <c r="AF92" i="102" s="1"/>
  <c r="AG92" i="102" s="1"/>
  <c r="AH92" i="102" s="1"/>
  <c r="AI92" i="102" s="1"/>
  <c r="AJ92" i="102" s="1"/>
  <c r="AK92" i="102" s="1"/>
  <c r="AL92" i="102" s="1"/>
  <c r="AM92" i="102" s="1"/>
  <c r="AN92" i="102" s="1"/>
  <c r="AO92" i="102" s="1"/>
  <c r="AP92" i="102" s="1"/>
  <c r="AQ92" i="102" s="1"/>
  <c r="AR92" i="102" s="1"/>
  <c r="AS92" i="102" s="1"/>
  <c r="AT92" i="102" s="1"/>
  <c r="AU92" i="102" s="1"/>
  <c r="AV92" i="102" s="1"/>
  <c r="AW92" i="102" s="1"/>
  <c r="AX92" i="102" s="1"/>
  <c r="AY92" i="102" s="1"/>
  <c r="AZ92" i="102" s="1"/>
  <c r="BA92" i="102" s="1"/>
  <c r="BB92" i="102" s="1"/>
  <c r="BC92" i="102" s="1"/>
  <c r="BD92" i="102" s="1"/>
  <c r="BE92" i="102" s="1"/>
  <c r="BF92" i="102" s="1"/>
  <c r="AB80" i="102"/>
  <c r="AC80" i="102" s="1"/>
  <c r="AD80" i="102" s="1"/>
  <c r="AE80" i="102" s="1"/>
  <c r="AF80" i="102" s="1"/>
  <c r="AG80" i="102" s="1"/>
  <c r="AH80" i="102" s="1"/>
  <c r="AI80" i="102" s="1"/>
  <c r="AJ80" i="102" s="1"/>
  <c r="AK80" i="102" s="1"/>
  <c r="AL80" i="102" s="1"/>
  <c r="AM80" i="102" s="1"/>
  <c r="AN80" i="102" s="1"/>
  <c r="AO80" i="102" s="1"/>
  <c r="AP80" i="102" s="1"/>
  <c r="AQ80" i="102" s="1"/>
  <c r="AR80" i="102" s="1"/>
  <c r="AS80" i="102" s="1"/>
  <c r="AT80" i="102" s="1"/>
  <c r="AU80" i="102" s="1"/>
  <c r="AV80" i="102" s="1"/>
  <c r="AW80" i="102" s="1"/>
  <c r="AX80" i="102" s="1"/>
  <c r="AY80" i="102" s="1"/>
  <c r="AZ80" i="102" s="1"/>
  <c r="BA80" i="102" s="1"/>
  <c r="BB80" i="102" s="1"/>
  <c r="BC80" i="102" s="1"/>
  <c r="BD80" i="102" s="1"/>
  <c r="BE80" i="102" s="1"/>
  <c r="BF80" i="102" s="1"/>
  <c r="AB68" i="102"/>
  <c r="AC68" i="102" s="1"/>
  <c r="AD68" i="102" s="1"/>
  <c r="AE68" i="102" s="1"/>
  <c r="AF68" i="102" s="1"/>
  <c r="AG68" i="102" s="1"/>
  <c r="AH68" i="102" s="1"/>
  <c r="AI68" i="102" s="1"/>
  <c r="AJ68" i="102" s="1"/>
  <c r="AK68" i="102" s="1"/>
  <c r="AL68" i="102" s="1"/>
  <c r="AM68" i="102" s="1"/>
  <c r="AN68" i="102" s="1"/>
  <c r="AO68" i="102" s="1"/>
  <c r="AP68" i="102" s="1"/>
  <c r="AQ68" i="102" s="1"/>
  <c r="AR68" i="102" s="1"/>
  <c r="AS68" i="102" s="1"/>
  <c r="AT68" i="102" s="1"/>
  <c r="AU68" i="102" s="1"/>
  <c r="AV68" i="102" s="1"/>
  <c r="AW68" i="102" s="1"/>
  <c r="AX68" i="102" s="1"/>
  <c r="AY68" i="102" s="1"/>
  <c r="AZ68" i="102" s="1"/>
  <c r="BA68" i="102" s="1"/>
  <c r="BB68" i="102" s="1"/>
  <c r="BC68" i="102" s="1"/>
  <c r="BD68" i="102" s="1"/>
  <c r="BE68" i="102" s="1"/>
  <c r="BF68" i="102" s="1"/>
  <c r="BA73" i="102"/>
  <c r="AZ73" i="102"/>
  <c r="AY73" i="102"/>
  <c r="AX73" i="102"/>
  <c r="AW73" i="102"/>
  <c r="AV73" i="102"/>
  <c r="AU73" i="102"/>
  <c r="AT73" i="102"/>
  <c r="AS73" i="102"/>
  <c r="AR73" i="102"/>
  <c r="AQ73" i="102"/>
  <c r="AP73" i="102"/>
  <c r="AO73" i="102"/>
  <c r="AN73" i="102"/>
  <c r="AM73" i="102"/>
  <c r="AL73" i="102"/>
  <c r="AK73" i="102"/>
  <c r="AJ73" i="102"/>
  <c r="AI73" i="102"/>
  <c r="AH73" i="102"/>
  <c r="AG73" i="102"/>
  <c r="AF73" i="102"/>
  <c r="AE73" i="102"/>
  <c r="AD73" i="102"/>
  <c r="AC73" i="102"/>
  <c r="AB73" i="102"/>
  <c r="AA73" i="102"/>
  <c r="BF85" i="102" s="1"/>
  <c r="AB5" i="102"/>
  <c r="AC5" i="102" s="1"/>
  <c r="AD5" i="102" s="1"/>
  <c r="AE5" i="102" s="1"/>
  <c r="AF5" i="102" s="1"/>
  <c r="AG5" i="102" s="1"/>
  <c r="AH5" i="102" s="1"/>
  <c r="AI5" i="102" s="1"/>
  <c r="AJ5" i="102" s="1"/>
  <c r="AK5" i="102" s="1"/>
  <c r="AL5" i="102" s="1"/>
  <c r="AM5" i="102" s="1"/>
  <c r="AN5" i="102" s="1"/>
  <c r="AO5" i="102" s="1"/>
  <c r="AP5" i="102" s="1"/>
  <c r="AQ5" i="102" s="1"/>
  <c r="AR5" i="102" s="1"/>
  <c r="AS5" i="102" s="1"/>
  <c r="AT5" i="102" s="1"/>
  <c r="AU5" i="102" s="1"/>
  <c r="AV5" i="102" s="1"/>
  <c r="AW5" i="102" s="1"/>
  <c r="AX5" i="102" s="1"/>
  <c r="AY5" i="102" s="1"/>
  <c r="AZ5" i="102" s="1"/>
  <c r="BA5" i="102" s="1"/>
  <c r="BB5" i="102" s="1"/>
  <c r="BC5" i="102" s="1"/>
  <c r="BD5" i="102" s="1"/>
  <c r="BE5" i="102" s="1"/>
  <c r="BF5" i="102" s="1"/>
  <c r="AT7" i="73"/>
  <c r="AL7" i="73"/>
  <c r="AD7" i="73"/>
  <c r="AB4" i="73"/>
  <c r="AC4" i="73" s="1"/>
  <c r="AD4" i="73" s="1"/>
  <c r="AE4" i="73" s="1"/>
  <c r="AF4" i="73" s="1"/>
  <c r="AG4" i="73" s="1"/>
  <c r="AH4" i="73" s="1"/>
  <c r="AI4" i="73" s="1"/>
  <c r="AJ4" i="73" s="1"/>
  <c r="AK4" i="73" s="1"/>
  <c r="AL4" i="73" s="1"/>
  <c r="AM4" i="73" s="1"/>
  <c r="AN4" i="73" s="1"/>
  <c r="AO4" i="73" s="1"/>
  <c r="AP4" i="73" s="1"/>
  <c r="AQ4" i="73" s="1"/>
  <c r="AR4" i="73" s="1"/>
  <c r="AS4" i="73" s="1"/>
  <c r="AT4" i="73" s="1"/>
  <c r="AU4" i="73" s="1"/>
  <c r="AV4" i="73" s="1"/>
  <c r="AW4" i="73" s="1"/>
  <c r="AX4" i="73" s="1"/>
  <c r="AY4" i="73" s="1"/>
  <c r="AZ4" i="73" s="1"/>
  <c r="BA4" i="73" s="1"/>
  <c r="BB4" i="73" s="1"/>
  <c r="BC4" i="73" s="1"/>
  <c r="BD4" i="73" s="1"/>
  <c r="BE4" i="73" s="1"/>
  <c r="BF4" i="73" s="1"/>
  <c r="AQ50" i="101"/>
  <c r="AR50" i="101" s="1"/>
  <c r="AS50" i="101" s="1"/>
  <c r="AT50" i="101" s="1"/>
  <c r="AU50" i="101" s="1"/>
  <c r="AV50" i="101" s="1"/>
  <c r="AW50" i="101" s="1"/>
  <c r="AX50" i="101" s="1"/>
  <c r="AY50" i="101" s="1"/>
  <c r="AZ50" i="101" s="1"/>
  <c r="BA50" i="101" s="1"/>
  <c r="BB50" i="101" s="1"/>
  <c r="BC50" i="101" s="1"/>
  <c r="BD50" i="101" s="1"/>
  <c r="BE50" i="101" s="1"/>
  <c r="BF50" i="101" s="1"/>
  <c r="AQ38" i="101"/>
  <c r="AR38" i="101" s="1"/>
  <c r="AS38" i="101" s="1"/>
  <c r="AT38" i="101" s="1"/>
  <c r="AU38" i="101" s="1"/>
  <c r="AV38" i="101" s="1"/>
  <c r="AW38" i="101" s="1"/>
  <c r="AX38" i="101" s="1"/>
  <c r="AY38" i="101" s="1"/>
  <c r="AZ38" i="101" s="1"/>
  <c r="BA38" i="101" s="1"/>
  <c r="BB38" i="101" s="1"/>
  <c r="BC38" i="101" s="1"/>
  <c r="BD38" i="101" s="1"/>
  <c r="BE38" i="101" s="1"/>
  <c r="BF38" i="101" s="1"/>
  <c r="AQ24" i="101"/>
  <c r="AR24" i="101" s="1"/>
  <c r="AS24" i="101" s="1"/>
  <c r="AT24" i="101" s="1"/>
  <c r="AU24" i="101" s="1"/>
  <c r="AV24" i="101" s="1"/>
  <c r="AW24" i="101" s="1"/>
  <c r="AX24" i="101" s="1"/>
  <c r="AY24" i="101" s="1"/>
  <c r="AZ24" i="101" s="1"/>
  <c r="BA24" i="101" s="1"/>
  <c r="BB24" i="101" s="1"/>
  <c r="BC24" i="101" s="1"/>
  <c r="BD24" i="101" s="1"/>
  <c r="BE24" i="101" s="1"/>
  <c r="BF24" i="101" s="1"/>
  <c r="AQ10" i="101"/>
  <c r="AR10" i="101" s="1"/>
  <c r="AS10" i="101" s="1"/>
  <c r="AT10" i="101" s="1"/>
  <c r="AU10" i="101" s="1"/>
  <c r="AV10" i="101" s="1"/>
  <c r="AW10" i="101" s="1"/>
  <c r="AX10" i="101" s="1"/>
  <c r="AY10" i="101" s="1"/>
  <c r="AZ10" i="101" s="1"/>
  <c r="BA10" i="101" s="1"/>
  <c r="BB10" i="101" s="1"/>
  <c r="BC10" i="101" s="1"/>
  <c r="BD10" i="101" s="1"/>
  <c r="BE10" i="101" s="1"/>
  <c r="BF10" i="101" s="1"/>
  <c r="AQ5" i="101"/>
  <c r="AR5" i="101" s="1"/>
  <c r="AS5" i="101" s="1"/>
  <c r="AT5" i="101" s="1"/>
  <c r="AU5" i="101" s="1"/>
  <c r="AV5" i="101" s="1"/>
  <c r="AW5" i="101" s="1"/>
  <c r="AX5" i="101" s="1"/>
  <c r="AY5" i="101" s="1"/>
  <c r="AZ5" i="101" s="1"/>
  <c r="BA5" i="101" s="1"/>
  <c r="BB5" i="101" s="1"/>
  <c r="BC5" i="101" s="1"/>
  <c r="BD5" i="101" s="1"/>
  <c r="BE5" i="101" s="1"/>
  <c r="BF5" i="101" s="1"/>
  <c r="AU51" i="97"/>
  <c r="AV51" i="97" s="1"/>
  <c r="AW51" i="97" s="1"/>
  <c r="AX51" i="97" s="1"/>
  <c r="AY51" i="97" s="1"/>
  <c r="AZ51" i="97" s="1"/>
  <c r="BA51" i="97" s="1"/>
  <c r="BB51" i="97" s="1"/>
  <c r="BC51" i="97" s="1"/>
  <c r="BD51" i="97" s="1"/>
  <c r="BE51" i="97" s="1"/>
  <c r="BF51" i="97" s="1"/>
  <c r="AU39" i="97"/>
  <c r="AV39" i="97" s="1"/>
  <c r="AW39" i="97" s="1"/>
  <c r="AX39" i="97" s="1"/>
  <c r="AY39" i="97" s="1"/>
  <c r="AZ39" i="97" s="1"/>
  <c r="BA39" i="97" s="1"/>
  <c r="BB39" i="97" s="1"/>
  <c r="BC39" i="97" s="1"/>
  <c r="BD39" i="97" s="1"/>
  <c r="BE39" i="97" s="1"/>
  <c r="BF39" i="97" s="1"/>
  <c r="AU25" i="97"/>
  <c r="AV25" i="97" s="1"/>
  <c r="AW25" i="97" s="1"/>
  <c r="AX25" i="97" s="1"/>
  <c r="AY25" i="97" s="1"/>
  <c r="AZ25" i="97" s="1"/>
  <c r="BA25" i="97" s="1"/>
  <c r="BB25" i="97" s="1"/>
  <c r="BC25" i="97" s="1"/>
  <c r="BD25" i="97" s="1"/>
  <c r="BE25" i="97" s="1"/>
  <c r="BF25" i="97" s="1"/>
  <c r="AU11" i="97"/>
  <c r="AV11" i="97" s="1"/>
  <c r="AW11" i="97" s="1"/>
  <c r="AX11" i="97" s="1"/>
  <c r="AY11" i="97" s="1"/>
  <c r="AZ11" i="97" s="1"/>
  <c r="BA11" i="97" s="1"/>
  <c r="BB11" i="97" s="1"/>
  <c r="BC11" i="97" s="1"/>
  <c r="BD11" i="97" s="1"/>
  <c r="BE11" i="97" s="1"/>
  <c r="BF11" i="97" s="1"/>
  <c r="AU5" i="97"/>
  <c r="AV5" i="97" s="1"/>
  <c r="AW5" i="97" s="1"/>
  <c r="AX5" i="97" s="1"/>
  <c r="AY5" i="97" s="1"/>
  <c r="AZ5" i="97" s="1"/>
  <c r="BA5" i="97" s="1"/>
  <c r="BB5" i="97" s="1"/>
  <c r="BC5" i="97" s="1"/>
  <c r="BD5" i="97" s="1"/>
  <c r="BE5" i="97" s="1"/>
  <c r="BF5" i="97" s="1"/>
  <c r="AB73" i="100"/>
  <c r="AC73" i="100" s="1"/>
  <c r="AD73" i="100" s="1"/>
  <c r="AE73" i="100" s="1"/>
  <c r="AB107" i="100"/>
  <c r="AC107" i="100" s="1"/>
  <c r="AD107" i="100" s="1"/>
  <c r="AE107" i="100" s="1"/>
  <c r="AB39" i="100"/>
  <c r="AC39" i="100" s="1"/>
  <c r="AD39" i="100" s="1"/>
  <c r="AE39" i="100" s="1"/>
  <c r="AB36" i="76"/>
  <c r="AC36" i="76" s="1"/>
  <c r="AD36" i="76" s="1"/>
  <c r="AE36" i="76" s="1"/>
  <c r="AF36" i="76" s="1"/>
  <c r="AG36" i="76" s="1"/>
  <c r="AH36" i="76" s="1"/>
  <c r="AI36" i="76" s="1"/>
  <c r="AJ36" i="76" s="1"/>
  <c r="AK36" i="76" s="1"/>
  <c r="AL36" i="76" s="1"/>
  <c r="AM36" i="76" s="1"/>
  <c r="AN36" i="76" s="1"/>
  <c r="AO36" i="76" s="1"/>
  <c r="AP36" i="76" s="1"/>
  <c r="AQ36" i="76" s="1"/>
  <c r="AR36" i="76" s="1"/>
  <c r="AS36" i="76" s="1"/>
  <c r="AT36" i="76" s="1"/>
  <c r="AU36" i="76" s="1"/>
  <c r="AV36" i="76" s="1"/>
  <c r="AW36" i="76" s="1"/>
  <c r="AX36" i="76" s="1"/>
  <c r="AY36" i="76" s="1"/>
  <c r="AZ36" i="76" s="1"/>
  <c r="BA36" i="76" s="1"/>
  <c r="BB36" i="76" s="1"/>
  <c r="BC36" i="76" s="1"/>
  <c r="BD36" i="76" s="1"/>
  <c r="BE36" i="76" s="1"/>
  <c r="BF36" i="76" s="1"/>
  <c r="AB51" i="76"/>
  <c r="AC51" i="76" s="1"/>
  <c r="AD51" i="76" s="1"/>
  <c r="AE51" i="76" s="1"/>
  <c r="AF51" i="76" s="1"/>
  <c r="AG51" i="76" s="1"/>
  <c r="AH51" i="76" s="1"/>
  <c r="AI51" i="76" s="1"/>
  <c r="AJ51" i="76" s="1"/>
  <c r="AK51" i="76" s="1"/>
  <c r="AL51" i="76" s="1"/>
  <c r="AM51" i="76" s="1"/>
  <c r="AN51" i="76" s="1"/>
  <c r="AO51" i="76" s="1"/>
  <c r="AP51" i="76" s="1"/>
  <c r="AQ51" i="76" s="1"/>
  <c r="AR51" i="76" s="1"/>
  <c r="AS51" i="76" s="1"/>
  <c r="AT51" i="76" s="1"/>
  <c r="AU51" i="76" s="1"/>
  <c r="AV51" i="76" s="1"/>
  <c r="AW51" i="76" s="1"/>
  <c r="AX51" i="76" s="1"/>
  <c r="AY51" i="76" s="1"/>
  <c r="AZ51" i="76" s="1"/>
  <c r="BA51" i="76" s="1"/>
  <c r="BB51" i="76" s="1"/>
  <c r="BC51" i="76" s="1"/>
  <c r="BD51" i="76" s="1"/>
  <c r="BE51" i="76" s="1"/>
  <c r="BF51" i="76" s="1"/>
  <c r="AB28" i="76"/>
  <c r="AC28" i="76" s="1"/>
  <c r="AD28" i="76" s="1"/>
  <c r="AE28" i="76" s="1"/>
  <c r="AF28" i="76" s="1"/>
  <c r="AG28" i="76" s="1"/>
  <c r="AH28" i="76" s="1"/>
  <c r="AI28" i="76" s="1"/>
  <c r="AJ28" i="76" s="1"/>
  <c r="AK28" i="76" s="1"/>
  <c r="AL28" i="76" s="1"/>
  <c r="AM28" i="76" s="1"/>
  <c r="AN28" i="76" s="1"/>
  <c r="AO28" i="76" s="1"/>
  <c r="AP28" i="76" s="1"/>
  <c r="AQ28" i="76" s="1"/>
  <c r="AR28" i="76" s="1"/>
  <c r="AS28" i="76" s="1"/>
  <c r="AT28" i="76" s="1"/>
  <c r="AU28" i="76" s="1"/>
  <c r="AV28" i="76" s="1"/>
  <c r="AW28" i="76" s="1"/>
  <c r="AX28" i="76" s="1"/>
  <c r="AY28" i="76" s="1"/>
  <c r="AZ28" i="76" s="1"/>
  <c r="BA28" i="76" s="1"/>
  <c r="BB28" i="76" s="1"/>
  <c r="BC28" i="76" s="1"/>
  <c r="BD28" i="76" s="1"/>
  <c r="BE28" i="76" s="1"/>
  <c r="BF28" i="76" s="1"/>
  <c r="AB40" i="74"/>
  <c r="AC40" i="74" s="1"/>
  <c r="AD40" i="74" s="1"/>
  <c r="AE40" i="74" s="1"/>
  <c r="AF40" i="74" s="1"/>
  <c r="AG40" i="74" s="1"/>
  <c r="AH40" i="74" s="1"/>
  <c r="AI40" i="74" s="1"/>
  <c r="AJ40" i="74" s="1"/>
  <c r="AK40" i="74" s="1"/>
  <c r="AL40" i="74" s="1"/>
  <c r="AM40" i="74" s="1"/>
  <c r="AN40" i="74" s="1"/>
  <c r="AO40" i="74" s="1"/>
  <c r="AP40" i="74" s="1"/>
  <c r="AQ40" i="74" s="1"/>
  <c r="AR40" i="74" s="1"/>
  <c r="AS40" i="74" s="1"/>
  <c r="AT40" i="74" s="1"/>
  <c r="AU40" i="74" s="1"/>
  <c r="AV40" i="74" s="1"/>
  <c r="AW40" i="74" s="1"/>
  <c r="AX40" i="74" s="1"/>
  <c r="AY40" i="74" s="1"/>
  <c r="AZ40" i="74" s="1"/>
  <c r="BA40" i="74" s="1"/>
  <c r="BB40" i="74" s="1"/>
  <c r="BC40" i="74" s="1"/>
  <c r="BD40" i="74" s="1"/>
  <c r="BE40" i="74" s="1"/>
  <c r="BF40" i="74" s="1"/>
  <c r="AB57" i="74"/>
  <c r="AC57" i="74" s="1"/>
  <c r="AD57" i="74" s="1"/>
  <c r="AE57" i="74" s="1"/>
  <c r="AF57" i="74" s="1"/>
  <c r="AG57" i="74" s="1"/>
  <c r="AH57" i="74" s="1"/>
  <c r="AI57" i="74" s="1"/>
  <c r="AJ57" i="74" s="1"/>
  <c r="AK57" i="74" s="1"/>
  <c r="AL57" i="74" s="1"/>
  <c r="AM57" i="74" s="1"/>
  <c r="AN57" i="74" s="1"/>
  <c r="AO57" i="74" s="1"/>
  <c r="AP57" i="74" s="1"/>
  <c r="AQ57" i="74" s="1"/>
  <c r="AR57" i="74" s="1"/>
  <c r="AS57" i="74" s="1"/>
  <c r="AT57" i="74" s="1"/>
  <c r="AU57" i="74" s="1"/>
  <c r="AV57" i="74" s="1"/>
  <c r="AW57" i="74" s="1"/>
  <c r="AX57" i="74" s="1"/>
  <c r="AY57" i="74" s="1"/>
  <c r="AZ57" i="74" s="1"/>
  <c r="BA57" i="74" s="1"/>
  <c r="BB57" i="74" s="1"/>
  <c r="BC57" i="74" s="1"/>
  <c r="BD57" i="74" s="1"/>
  <c r="BE57" i="74" s="1"/>
  <c r="BF57" i="74" s="1"/>
  <c r="AB31" i="74"/>
  <c r="AC31" i="74" s="1"/>
  <c r="AD31" i="74" s="1"/>
  <c r="AE31" i="74" s="1"/>
  <c r="AF31" i="74" s="1"/>
  <c r="AG31" i="74" s="1"/>
  <c r="AH31" i="74" s="1"/>
  <c r="AI31" i="74" s="1"/>
  <c r="AJ31" i="74" s="1"/>
  <c r="AK31" i="74" s="1"/>
  <c r="AL31" i="74" s="1"/>
  <c r="AM31" i="74" s="1"/>
  <c r="AN31" i="74" s="1"/>
  <c r="AO31" i="74" s="1"/>
  <c r="AP31" i="74" s="1"/>
  <c r="AQ31" i="74" s="1"/>
  <c r="AR31" i="74" s="1"/>
  <c r="AS31" i="74" s="1"/>
  <c r="AT31" i="74" s="1"/>
  <c r="AU31" i="74" s="1"/>
  <c r="AV31" i="74" s="1"/>
  <c r="AW31" i="74" s="1"/>
  <c r="AX31" i="74" s="1"/>
  <c r="AY31" i="74" s="1"/>
  <c r="AZ31" i="74" s="1"/>
  <c r="BA31" i="74" s="1"/>
  <c r="BB31" i="74" s="1"/>
  <c r="BC31" i="74" s="1"/>
  <c r="BD31" i="74" s="1"/>
  <c r="BE31" i="74" s="1"/>
  <c r="BF31" i="74" s="1"/>
  <c r="AB14" i="70"/>
  <c r="AC14" i="70" s="1"/>
  <c r="AD14" i="70" s="1"/>
  <c r="AE14" i="70" s="1"/>
  <c r="AF14" i="70" s="1"/>
  <c r="AG14" i="70" s="1"/>
  <c r="AH14" i="70" s="1"/>
  <c r="AI14" i="70" s="1"/>
  <c r="AJ14" i="70" s="1"/>
  <c r="AK14" i="70" s="1"/>
  <c r="AL14" i="70" s="1"/>
  <c r="AM14" i="70" s="1"/>
  <c r="AN14" i="70" s="1"/>
  <c r="AO14" i="70" s="1"/>
  <c r="AP14" i="70" s="1"/>
  <c r="AQ14" i="70" s="1"/>
  <c r="AR14" i="70" s="1"/>
  <c r="AS14" i="70" s="1"/>
  <c r="AT14" i="70" s="1"/>
  <c r="AU14" i="70" s="1"/>
  <c r="AV14" i="70" s="1"/>
  <c r="AW14" i="70" s="1"/>
  <c r="AX14" i="70" s="1"/>
  <c r="AY14" i="70" s="1"/>
  <c r="AZ14" i="70" s="1"/>
  <c r="BA14" i="70" s="1"/>
  <c r="BB14" i="70" s="1"/>
  <c r="BC14" i="70" s="1"/>
  <c r="BD14" i="70" s="1"/>
  <c r="BE14" i="70" s="1"/>
  <c r="BF14" i="70" s="1"/>
  <c r="AB4" i="70"/>
  <c r="AC4" i="70" s="1"/>
  <c r="AD4" i="70" s="1"/>
  <c r="AE4" i="70" s="1"/>
  <c r="AF4" i="70" s="1"/>
  <c r="AG4" i="70" s="1"/>
  <c r="AH4" i="70" s="1"/>
  <c r="AI4" i="70" s="1"/>
  <c r="AJ4" i="70" s="1"/>
  <c r="AK4" i="70" s="1"/>
  <c r="AL4" i="70" s="1"/>
  <c r="AM4" i="70" s="1"/>
  <c r="AN4" i="70" s="1"/>
  <c r="AO4" i="70" s="1"/>
  <c r="AP4" i="70" s="1"/>
  <c r="AQ4" i="70" s="1"/>
  <c r="AR4" i="70" s="1"/>
  <c r="AS4" i="70" s="1"/>
  <c r="AT4" i="70" s="1"/>
  <c r="AU4" i="70" s="1"/>
  <c r="AV4" i="70" s="1"/>
  <c r="AW4" i="70" s="1"/>
  <c r="AX4" i="70" s="1"/>
  <c r="AY4" i="70" s="1"/>
  <c r="AZ4" i="70" s="1"/>
  <c r="BA4" i="70" s="1"/>
  <c r="BB4" i="70" s="1"/>
  <c r="BC4" i="70" s="1"/>
  <c r="BD4" i="70" s="1"/>
  <c r="BE4" i="70" s="1"/>
  <c r="BF4" i="70" s="1"/>
  <c r="AB154" i="66"/>
  <c r="AC154" i="66" s="1"/>
  <c r="AD154" i="66" s="1"/>
  <c r="AE154" i="66" s="1"/>
  <c r="AF154" i="66" s="1"/>
  <c r="AG154" i="66" s="1"/>
  <c r="AH154" i="66" s="1"/>
  <c r="AI154" i="66" s="1"/>
  <c r="AJ154" i="66" s="1"/>
  <c r="AK154" i="66" s="1"/>
  <c r="AL154" i="66" s="1"/>
  <c r="AM154" i="66" s="1"/>
  <c r="AN154" i="66" s="1"/>
  <c r="AO154" i="66" s="1"/>
  <c r="AP154" i="66" s="1"/>
  <c r="AQ154" i="66" s="1"/>
  <c r="AR154" i="66" s="1"/>
  <c r="AS154" i="66" s="1"/>
  <c r="AT154" i="66" s="1"/>
  <c r="AU154" i="66" s="1"/>
  <c r="AV154" i="66" s="1"/>
  <c r="AW154" i="66" s="1"/>
  <c r="AX154" i="66" s="1"/>
  <c r="AY154" i="66" s="1"/>
  <c r="AZ154" i="66" s="1"/>
  <c r="BA154" i="66" s="1"/>
  <c r="BB154" i="66" s="1"/>
  <c r="BC154" i="66" s="1"/>
  <c r="BD154" i="66" s="1"/>
  <c r="BE154" i="66" s="1"/>
  <c r="BF154" i="66" s="1"/>
  <c r="AB167" i="66"/>
  <c r="AC167" i="66" s="1"/>
  <c r="AD167" i="66" s="1"/>
  <c r="AE167" i="66" s="1"/>
  <c r="AF167" i="66" s="1"/>
  <c r="AG167" i="66" s="1"/>
  <c r="AH167" i="66" s="1"/>
  <c r="AI167" i="66" s="1"/>
  <c r="AJ167" i="66" s="1"/>
  <c r="AK167" i="66" s="1"/>
  <c r="AL167" i="66" s="1"/>
  <c r="AM167" i="66" s="1"/>
  <c r="AN167" i="66" s="1"/>
  <c r="AO167" i="66" s="1"/>
  <c r="AP167" i="66" s="1"/>
  <c r="AQ167" i="66" s="1"/>
  <c r="AR167" i="66" s="1"/>
  <c r="AS167" i="66" s="1"/>
  <c r="AT167" i="66" s="1"/>
  <c r="AU167" i="66" s="1"/>
  <c r="AV167" i="66" s="1"/>
  <c r="AW167" i="66" s="1"/>
  <c r="AX167" i="66" s="1"/>
  <c r="AY167" i="66" s="1"/>
  <c r="AZ167" i="66" s="1"/>
  <c r="BA167" i="66" s="1"/>
  <c r="BB167" i="66" s="1"/>
  <c r="BC167" i="66" s="1"/>
  <c r="BD167" i="66" s="1"/>
  <c r="BE167" i="66" s="1"/>
  <c r="BF167" i="66" s="1"/>
  <c r="AB141" i="66"/>
  <c r="AC141" i="66" s="1"/>
  <c r="AD141" i="66" s="1"/>
  <c r="AE141" i="66" s="1"/>
  <c r="AF141" i="66" s="1"/>
  <c r="AG141" i="66" s="1"/>
  <c r="AH141" i="66" s="1"/>
  <c r="AI141" i="66" s="1"/>
  <c r="AJ141" i="66" s="1"/>
  <c r="AK141" i="66" s="1"/>
  <c r="AL141" i="66" s="1"/>
  <c r="AM141" i="66" s="1"/>
  <c r="AN141" i="66" s="1"/>
  <c r="AO141" i="66" s="1"/>
  <c r="AP141" i="66" s="1"/>
  <c r="AQ141" i="66" s="1"/>
  <c r="AR141" i="66" s="1"/>
  <c r="AS141" i="66" s="1"/>
  <c r="AT141" i="66" s="1"/>
  <c r="AU141" i="66" s="1"/>
  <c r="AV141" i="66" s="1"/>
  <c r="AW141" i="66" s="1"/>
  <c r="AX141" i="66" s="1"/>
  <c r="AY141" i="66" s="1"/>
  <c r="AZ141" i="66" s="1"/>
  <c r="BA141" i="66" s="1"/>
  <c r="BB141" i="66" s="1"/>
  <c r="BC141" i="66" s="1"/>
  <c r="BD141" i="66" s="1"/>
  <c r="BE141" i="66" s="1"/>
  <c r="BF141" i="66" s="1"/>
  <c r="BC147" i="66"/>
  <c r="BA147" i="66"/>
  <c r="AZ147" i="66"/>
  <c r="AY147" i="66"/>
  <c r="AW147" i="66"/>
  <c r="AV147" i="66"/>
  <c r="AU147" i="66"/>
  <c r="AT147" i="66"/>
  <c r="AS147" i="66"/>
  <c r="AR147" i="66"/>
  <c r="AQ147" i="66"/>
  <c r="AO147" i="66"/>
  <c r="AN147" i="66"/>
  <c r="AM147" i="66"/>
  <c r="AL147" i="66"/>
  <c r="AK147" i="66"/>
  <c r="AJ147" i="66"/>
  <c r="AI147" i="66"/>
  <c r="AH147" i="66"/>
  <c r="AG147" i="66"/>
  <c r="AF147" i="66"/>
  <c r="AE147" i="66"/>
  <c r="AD147" i="66"/>
  <c r="AC147" i="66"/>
  <c r="AB147" i="66"/>
  <c r="AB83" i="65"/>
  <c r="AC83" i="65" s="1"/>
  <c r="AD83" i="65" s="1"/>
  <c r="AE83" i="65" s="1"/>
  <c r="AF83" i="65" s="1"/>
  <c r="AG83" i="65" s="1"/>
  <c r="AH83" i="65" s="1"/>
  <c r="AI83" i="65" s="1"/>
  <c r="AJ83" i="65" s="1"/>
  <c r="AK83" i="65" s="1"/>
  <c r="AL83" i="65" s="1"/>
  <c r="AM83" i="65" s="1"/>
  <c r="AN83" i="65" s="1"/>
  <c r="AO83" i="65" s="1"/>
  <c r="AP83" i="65" s="1"/>
  <c r="AQ83" i="65" s="1"/>
  <c r="AR83" i="65" s="1"/>
  <c r="AS83" i="65" s="1"/>
  <c r="AT83" i="65" s="1"/>
  <c r="AU83" i="65" s="1"/>
  <c r="AV83" i="65" s="1"/>
  <c r="AW83" i="65" s="1"/>
  <c r="AX83" i="65" s="1"/>
  <c r="AY83" i="65" s="1"/>
  <c r="AZ83" i="65" s="1"/>
  <c r="BA83" i="65" s="1"/>
  <c r="BB83" i="65" s="1"/>
  <c r="BC83" i="65" s="1"/>
  <c r="BD83" i="65" s="1"/>
  <c r="BE83" i="65" s="1"/>
  <c r="BF83" i="65" s="1"/>
  <c r="AB95" i="65"/>
  <c r="AC95" i="65" s="1"/>
  <c r="AD95" i="65" s="1"/>
  <c r="AE95" i="65" s="1"/>
  <c r="AF95" i="65" s="1"/>
  <c r="AG95" i="65" s="1"/>
  <c r="AH95" i="65" s="1"/>
  <c r="AI95" i="65" s="1"/>
  <c r="AJ95" i="65" s="1"/>
  <c r="AK95" i="65" s="1"/>
  <c r="AL95" i="65" s="1"/>
  <c r="AM95" i="65" s="1"/>
  <c r="AN95" i="65" s="1"/>
  <c r="AO95" i="65" s="1"/>
  <c r="AP95" i="65" s="1"/>
  <c r="AQ95" i="65" s="1"/>
  <c r="AR95" i="65" s="1"/>
  <c r="AS95" i="65" s="1"/>
  <c r="AT95" i="65" s="1"/>
  <c r="AU95" i="65" s="1"/>
  <c r="AV95" i="65" s="1"/>
  <c r="AW95" i="65" s="1"/>
  <c r="AX95" i="65" s="1"/>
  <c r="AY95" i="65" s="1"/>
  <c r="AZ95" i="65" s="1"/>
  <c r="BA95" i="65" s="1"/>
  <c r="BB95" i="65" s="1"/>
  <c r="BC95" i="65" s="1"/>
  <c r="BD95" i="65" s="1"/>
  <c r="BE95" i="65" s="1"/>
  <c r="BF95" i="65" s="1"/>
  <c r="AB71" i="65"/>
  <c r="AC71" i="65" s="1"/>
  <c r="AD71" i="65" s="1"/>
  <c r="AE71" i="65" s="1"/>
  <c r="AF71" i="65" s="1"/>
  <c r="AG71" i="65" s="1"/>
  <c r="AH71" i="65" s="1"/>
  <c r="AI71" i="65" s="1"/>
  <c r="AJ71" i="65" s="1"/>
  <c r="AK71" i="65" s="1"/>
  <c r="AL71" i="65" s="1"/>
  <c r="AM71" i="65" s="1"/>
  <c r="AN71" i="65" s="1"/>
  <c r="AO71" i="65" s="1"/>
  <c r="AP71" i="65" s="1"/>
  <c r="AQ71" i="65" s="1"/>
  <c r="AR71" i="65" s="1"/>
  <c r="AS71" i="65" s="1"/>
  <c r="AT71" i="65" s="1"/>
  <c r="AU71" i="65" s="1"/>
  <c r="AV71" i="65" s="1"/>
  <c r="AW71" i="65" s="1"/>
  <c r="AX71" i="65" s="1"/>
  <c r="AY71" i="65" s="1"/>
  <c r="AZ71" i="65" s="1"/>
  <c r="BA71" i="65" s="1"/>
  <c r="BB71" i="65" s="1"/>
  <c r="BC71" i="65" s="1"/>
  <c r="BD71" i="65" s="1"/>
  <c r="BE71" i="65" s="1"/>
  <c r="BF71" i="65" s="1"/>
  <c r="BA129" i="66"/>
  <c r="AW116" i="66"/>
  <c r="BA76" i="65"/>
  <c r="AZ76" i="65"/>
  <c r="AY76" i="65"/>
  <c r="AW76" i="65"/>
  <c r="AV76" i="65"/>
  <c r="AU76" i="65"/>
  <c r="AT76" i="65"/>
  <c r="AS76" i="65"/>
  <c r="AR76" i="65"/>
  <c r="AQ76" i="65"/>
  <c r="AO76" i="65"/>
  <c r="AN76" i="65"/>
  <c r="AM76" i="65"/>
  <c r="AL76" i="65"/>
  <c r="AK76" i="65"/>
  <c r="AJ76" i="65"/>
  <c r="AI76" i="65"/>
  <c r="AH76" i="65"/>
  <c r="AG76" i="65"/>
  <c r="AF76" i="65"/>
  <c r="AE76" i="65"/>
  <c r="AD76" i="65"/>
  <c r="AC76" i="65"/>
  <c r="AB76" i="65"/>
  <c r="AB34" i="64"/>
  <c r="AC34" i="64" s="1"/>
  <c r="AD34" i="64" s="1"/>
  <c r="AE34" i="64" s="1"/>
  <c r="AF34" i="64" s="1"/>
  <c r="AG34" i="64" s="1"/>
  <c r="AH34" i="64" s="1"/>
  <c r="AI34" i="64" s="1"/>
  <c r="AJ34" i="64" s="1"/>
  <c r="AK34" i="64" s="1"/>
  <c r="AL34" i="64" s="1"/>
  <c r="AM34" i="64" s="1"/>
  <c r="AN34" i="64" s="1"/>
  <c r="AO34" i="64" s="1"/>
  <c r="AP34" i="64" s="1"/>
  <c r="AQ34" i="64" s="1"/>
  <c r="AR34" i="64" s="1"/>
  <c r="AS34" i="64" s="1"/>
  <c r="AT34" i="64" s="1"/>
  <c r="AU34" i="64" s="1"/>
  <c r="AV34" i="64" s="1"/>
  <c r="AW34" i="64" s="1"/>
  <c r="AX34" i="64" s="1"/>
  <c r="AY34" i="64" s="1"/>
  <c r="AZ34" i="64" s="1"/>
  <c r="BA34" i="64" s="1"/>
  <c r="BB34" i="64" s="1"/>
  <c r="BC34" i="64" s="1"/>
  <c r="BD34" i="64" s="1"/>
  <c r="BE34" i="64" s="1"/>
  <c r="BF34" i="64" s="1"/>
  <c r="AB48" i="64"/>
  <c r="AC48" i="64" s="1"/>
  <c r="AD48" i="64" s="1"/>
  <c r="AE48" i="64" s="1"/>
  <c r="AF48" i="64" s="1"/>
  <c r="AG48" i="64" s="1"/>
  <c r="AH48" i="64" s="1"/>
  <c r="AI48" i="64" s="1"/>
  <c r="AJ48" i="64" s="1"/>
  <c r="AK48" i="64" s="1"/>
  <c r="AL48" i="64" s="1"/>
  <c r="AM48" i="64" s="1"/>
  <c r="AN48" i="64" s="1"/>
  <c r="AO48" i="64" s="1"/>
  <c r="AP48" i="64" s="1"/>
  <c r="AQ48" i="64" s="1"/>
  <c r="AR48" i="64" s="1"/>
  <c r="AS48" i="64" s="1"/>
  <c r="AT48" i="64" s="1"/>
  <c r="AU48" i="64" s="1"/>
  <c r="AV48" i="64" s="1"/>
  <c r="AW48" i="64" s="1"/>
  <c r="AX48" i="64" s="1"/>
  <c r="AY48" i="64" s="1"/>
  <c r="AZ48" i="64" s="1"/>
  <c r="BA48" i="64" s="1"/>
  <c r="BB48" i="64" s="1"/>
  <c r="BC48" i="64" s="1"/>
  <c r="BD48" i="64" s="1"/>
  <c r="BE48" i="64" s="1"/>
  <c r="BF48" i="64" s="1"/>
  <c r="AB20" i="64"/>
  <c r="AC20" i="64" s="1"/>
  <c r="AD20" i="64" s="1"/>
  <c r="AE20" i="64" s="1"/>
  <c r="AF20" i="64" s="1"/>
  <c r="AG20" i="64" s="1"/>
  <c r="AH20" i="64" s="1"/>
  <c r="AI20" i="64" s="1"/>
  <c r="AJ20" i="64" s="1"/>
  <c r="AK20" i="64" s="1"/>
  <c r="AL20" i="64" s="1"/>
  <c r="AM20" i="64" s="1"/>
  <c r="AN20" i="64" s="1"/>
  <c r="AO20" i="64" s="1"/>
  <c r="AP20" i="64" s="1"/>
  <c r="AQ20" i="64" s="1"/>
  <c r="AR20" i="64" s="1"/>
  <c r="AS20" i="64" s="1"/>
  <c r="AT20" i="64" s="1"/>
  <c r="AU20" i="64" s="1"/>
  <c r="AV20" i="64" s="1"/>
  <c r="AW20" i="64" s="1"/>
  <c r="AX20" i="64" s="1"/>
  <c r="AY20" i="64" s="1"/>
  <c r="AZ20" i="64" s="1"/>
  <c r="BA20" i="64" s="1"/>
  <c r="BB20" i="64" s="1"/>
  <c r="BC20" i="64" s="1"/>
  <c r="BD20" i="64" s="1"/>
  <c r="BE20" i="64" s="1"/>
  <c r="BF20" i="64" s="1"/>
  <c r="BB44" i="64"/>
  <c r="BB43" i="64"/>
  <c r="BB42" i="64"/>
  <c r="BB41" i="64"/>
  <c r="BB38" i="64"/>
  <c r="BB36" i="64"/>
  <c r="AA127" i="66"/>
  <c r="BB56" i="64"/>
  <c r="BC56" i="64"/>
  <c r="AA7" i="73"/>
  <c r="AE7" i="73"/>
  <c r="AI7" i="73"/>
  <c r="AM7" i="73"/>
  <c r="AQ7" i="73"/>
  <c r="AU7" i="73"/>
  <c r="AY7" i="73"/>
  <c r="BB57" i="64"/>
  <c r="BC57" i="64"/>
  <c r="BC50" i="64"/>
  <c r="BB50" i="64"/>
  <c r="BB55" i="64"/>
  <c r="BC55" i="64"/>
  <c r="BC142" i="66"/>
  <c r="BB52" i="64"/>
  <c r="BC52" i="64"/>
  <c r="BB51" i="64"/>
  <c r="BC51" i="64"/>
  <c r="BB53" i="64"/>
  <c r="BC53" i="64"/>
  <c r="BB58" i="64"/>
  <c r="BC58" i="64"/>
  <c r="AC7" i="73"/>
  <c r="AG7" i="73"/>
  <c r="AK7" i="73"/>
  <c r="AO7" i="73"/>
  <c r="AS7" i="73"/>
  <c r="AW7" i="73"/>
  <c r="BA7" i="73"/>
  <c r="AF7" i="73"/>
  <c r="AN7" i="73"/>
  <c r="AV7" i="73"/>
  <c r="AE77" i="66"/>
  <c r="AE145" i="66" s="1"/>
  <c r="AI77" i="66"/>
  <c r="AI145" i="66" s="1"/>
  <c r="AM77" i="66"/>
  <c r="AM145" i="66" s="1"/>
  <c r="AQ77" i="66"/>
  <c r="AQ145" i="66" s="1"/>
  <c r="AU77" i="66"/>
  <c r="AU145" i="66" s="1"/>
  <c r="AY77" i="66"/>
  <c r="AY145" i="66" s="1"/>
  <c r="AE31" i="100"/>
  <c r="AE69" i="100" s="1"/>
  <c r="AI31" i="100"/>
  <c r="AM31" i="100"/>
  <c r="AM67" i="100" s="1"/>
  <c r="AQ31" i="100"/>
  <c r="AQ69" i="100" s="1"/>
  <c r="AU31" i="100"/>
  <c r="AY31" i="100"/>
  <c r="AY69" i="100" s="1"/>
  <c r="AO44" i="100"/>
  <c r="AD42" i="100"/>
  <c r="AH45" i="100"/>
  <c r="AL42" i="100"/>
  <c r="AT47" i="100"/>
  <c r="AC77" i="66"/>
  <c r="AC145" i="66" s="1"/>
  <c r="AW77" i="66"/>
  <c r="AW145" i="66" s="1"/>
  <c r="AE11" i="70"/>
  <c r="AE19" i="70" s="1"/>
  <c r="AM11" i="70"/>
  <c r="AM18" i="70" s="1"/>
  <c r="AI11" i="70"/>
  <c r="AE42" i="100"/>
  <c r="AM43" i="100"/>
  <c r="AQ42" i="100"/>
  <c r="AU46" i="100"/>
  <c r="AY46" i="100"/>
  <c r="AB48" i="100"/>
  <c r="AR47" i="100"/>
  <c r="AV48" i="100"/>
  <c r="AW46" i="100"/>
  <c r="BA48" i="100"/>
  <c r="AN24" i="100"/>
  <c r="AN63" i="100" s="1"/>
  <c r="AR24" i="100"/>
  <c r="AR63" i="100" s="1"/>
  <c r="AD14" i="66"/>
  <c r="AD144" i="66" s="1"/>
  <c r="AH14" i="66"/>
  <c r="AH144" i="66" s="1"/>
  <c r="AL14" i="66"/>
  <c r="AL144" i="66" s="1"/>
  <c r="AT14" i="66"/>
  <c r="AT144" i="66" s="1"/>
  <c r="AV17" i="100"/>
  <c r="AV53" i="100" s="1"/>
  <c r="AZ24" i="100"/>
  <c r="AZ60" i="100" s="1"/>
  <c r="AF17" i="100"/>
  <c r="AF54" i="100" s="1"/>
  <c r="AK17" i="100"/>
  <c r="AK53" i="100" s="1"/>
  <c r="AW17" i="100"/>
  <c r="AW62" i="113" s="1"/>
  <c r="AB31" i="100"/>
  <c r="AB68" i="100" s="1"/>
  <c r="AF31" i="100"/>
  <c r="AJ31" i="100"/>
  <c r="AJ69" i="100" s="1"/>
  <c r="AN31" i="100"/>
  <c r="AR31" i="100"/>
  <c r="AV31" i="100"/>
  <c r="AV68" i="113" s="1"/>
  <c r="AZ31" i="100"/>
  <c r="AZ68" i="113" s="1"/>
  <c r="AC31" i="100"/>
  <c r="AC67" i="100" s="1"/>
  <c r="AG31" i="100"/>
  <c r="AG68" i="100" s="1"/>
  <c r="AK31" i="100"/>
  <c r="AO31" i="100"/>
  <c r="AO68" i="100" s="1"/>
  <c r="AS31" i="100"/>
  <c r="AW31" i="100"/>
  <c r="AW68" i="100" s="1"/>
  <c r="BA31" i="100"/>
  <c r="BA67" i="100" s="1"/>
  <c r="AD31" i="100"/>
  <c r="AD67" i="100" s="1"/>
  <c r="AH31" i="100"/>
  <c r="AH69" i="100" s="1"/>
  <c r="AL31" i="100"/>
  <c r="AL68" i="100" s="1"/>
  <c r="AT31" i="100"/>
  <c r="AT67" i="100" s="1"/>
  <c r="AA44" i="102"/>
  <c r="AE44" i="102"/>
  <c r="AI44" i="102"/>
  <c r="AM44" i="102"/>
  <c r="AQ44" i="102"/>
  <c r="AU44" i="102"/>
  <c r="AY44" i="102"/>
  <c r="AB44" i="102"/>
  <c r="AF44" i="102"/>
  <c r="AJ44" i="102"/>
  <c r="AN44" i="102"/>
  <c r="AR44" i="102"/>
  <c r="AV44" i="102"/>
  <c r="AZ44" i="102"/>
  <c r="AD44" i="102"/>
  <c r="AH44" i="102"/>
  <c r="AL44" i="102"/>
  <c r="AP44" i="102"/>
  <c r="AT44" i="102"/>
  <c r="AX44" i="102"/>
  <c r="AN47" i="100"/>
  <c r="AS43" i="100"/>
  <c r="AC24" i="100"/>
  <c r="AG24" i="100"/>
  <c r="AG65" i="100" s="1"/>
  <c r="AK24" i="100"/>
  <c r="AO24" i="100"/>
  <c r="AO62" i="100" s="1"/>
  <c r="AS24" i="100"/>
  <c r="AS64" i="100" s="1"/>
  <c r="AW24" i="100"/>
  <c r="AW61" i="100" s="1"/>
  <c r="BA24" i="100"/>
  <c r="BA61" i="100" s="1"/>
  <c r="AD24" i="100"/>
  <c r="AD64" i="100" s="1"/>
  <c r="AH24" i="100"/>
  <c r="AH65" i="100" s="1"/>
  <c r="AL24" i="100"/>
  <c r="AT24" i="100"/>
  <c r="AE24" i="100"/>
  <c r="AE65" i="100" s="1"/>
  <c r="AI24" i="100"/>
  <c r="AI63" i="100" s="1"/>
  <c r="AM24" i="100"/>
  <c r="AM63" i="100" s="1"/>
  <c r="AQ24" i="100"/>
  <c r="AQ61" i="100" s="1"/>
  <c r="AU24" i="100"/>
  <c r="AY24" i="100"/>
  <c r="AB24" i="100"/>
  <c r="AB64" i="100" s="1"/>
  <c r="AB146" i="66"/>
  <c r="AT10" i="64"/>
  <c r="BA17" i="100"/>
  <c r="BA62" i="113" s="1"/>
  <c r="AF24" i="100"/>
  <c r="AJ24" i="100"/>
  <c r="AJ60" i="100" s="1"/>
  <c r="AV24" i="100"/>
  <c r="AD17" i="100"/>
  <c r="AD53" i="100" s="1"/>
  <c r="AH17" i="100"/>
  <c r="AH57" i="100" s="1"/>
  <c r="AL17" i="100"/>
  <c r="AL58" i="100" s="1"/>
  <c r="AT17" i="100"/>
  <c r="AB17" i="100"/>
  <c r="AB56" i="100" s="1"/>
  <c r="AJ17" i="100"/>
  <c r="AJ57" i="100" s="1"/>
  <c r="AN17" i="100"/>
  <c r="AN56" i="100" s="1"/>
  <c r="AR17" i="100"/>
  <c r="AR57" i="100" s="1"/>
  <c r="AZ17" i="100"/>
  <c r="AZ61" i="113" s="1"/>
  <c r="AC17" i="100"/>
  <c r="AC57" i="100" s="1"/>
  <c r="AG17" i="100"/>
  <c r="AG55" i="100" s="1"/>
  <c r="AO17" i="100"/>
  <c r="AS17" i="100"/>
  <c r="AS57" i="100" s="1"/>
  <c r="AC44" i="102"/>
  <c r="AG44" i="102"/>
  <c r="AK44" i="102"/>
  <c r="AO44" i="102"/>
  <c r="AS44" i="102"/>
  <c r="AW44" i="102"/>
  <c r="BA44" i="102"/>
  <c r="AD36" i="64"/>
  <c r="AL36" i="64"/>
  <c r="AE37" i="64"/>
  <c r="AM37" i="64"/>
  <c r="AQ37" i="64"/>
  <c r="AB38" i="64"/>
  <c r="AF38" i="64"/>
  <c r="AN38" i="64"/>
  <c r="AG39" i="64"/>
  <c r="AK39" i="64"/>
  <c r="AR146" i="66"/>
  <c r="AQ11" i="70"/>
  <c r="AU11" i="70"/>
  <c r="AY11" i="70"/>
  <c r="AD10" i="64"/>
  <c r="AE7" i="66"/>
  <c r="AE143" i="66" s="1"/>
  <c r="AE146" i="66"/>
  <c r="AI146" i="66"/>
  <c r="AM146" i="66"/>
  <c r="AQ146" i="66"/>
  <c r="AU146" i="66"/>
  <c r="AY146" i="66"/>
  <c r="BC146" i="66"/>
  <c r="AF146" i="66"/>
  <c r="AV146" i="66"/>
  <c r="AG77" i="66"/>
  <c r="AG145" i="66" s="1"/>
  <c r="AK77" i="66"/>
  <c r="AK145" i="66" s="1"/>
  <c r="AO77" i="66"/>
  <c r="AO145" i="66" s="1"/>
  <c r="AS77" i="66"/>
  <c r="AS145" i="66" s="1"/>
  <c r="BA77" i="66"/>
  <c r="BA145" i="66" s="1"/>
  <c r="AB77" i="66"/>
  <c r="AB145" i="66" s="1"/>
  <c r="AF77" i="66"/>
  <c r="AF145" i="66" s="1"/>
  <c r="AR77" i="66"/>
  <c r="AR145" i="66" s="1"/>
  <c r="AJ146" i="66"/>
  <c r="AN146" i="66"/>
  <c r="AZ146" i="66"/>
  <c r="AM7" i="66"/>
  <c r="AM6" i="66" s="1"/>
  <c r="AI14" i="66"/>
  <c r="AI144" i="66" s="1"/>
  <c r="AM14" i="66"/>
  <c r="AQ14" i="66"/>
  <c r="AU14" i="66"/>
  <c r="AU144" i="66" s="1"/>
  <c r="AY14" i="66"/>
  <c r="AY144" i="66" s="1"/>
  <c r="AU7" i="66"/>
  <c r="AU143" i="66" s="1"/>
  <c r="AB14" i="66"/>
  <c r="AJ14" i="66"/>
  <c r="AJ144" i="66" s="1"/>
  <c r="AN14" i="66"/>
  <c r="AN144" i="66" s="1"/>
  <c r="AR14" i="66"/>
  <c r="AV14" i="66"/>
  <c r="AV144" i="66" s="1"/>
  <c r="AZ14" i="66"/>
  <c r="AZ144" i="66" s="1"/>
  <c r="AC146" i="66"/>
  <c r="AG146" i="66"/>
  <c r="AK146" i="66"/>
  <c r="AO146" i="66"/>
  <c r="AS146" i="66"/>
  <c r="AW146" i="66"/>
  <c r="BA146" i="66"/>
  <c r="AD77" i="66"/>
  <c r="AD145" i="66" s="1"/>
  <c r="AH77" i="66"/>
  <c r="AH145" i="66" s="1"/>
  <c r="AL77" i="66"/>
  <c r="AL145" i="66" s="1"/>
  <c r="AT77" i="66"/>
  <c r="AT145" i="66" s="1"/>
  <c r="AZ7" i="66"/>
  <c r="AC14" i="66"/>
  <c r="AG14" i="66"/>
  <c r="AK14" i="66"/>
  <c r="AK144" i="66" s="1"/>
  <c r="AO14" i="66"/>
  <c r="AO144" i="66" s="1"/>
  <c r="AS14" i="66"/>
  <c r="AS144" i="66" s="1"/>
  <c r="AW14" i="66"/>
  <c r="AW144" i="66" s="1"/>
  <c r="AD146" i="66"/>
  <c r="AH146" i="66"/>
  <c r="AL146" i="66"/>
  <c r="AT146" i="66"/>
  <c r="AJ77" i="66"/>
  <c r="AJ145" i="66" s="1"/>
  <c r="AN77" i="66"/>
  <c r="AN145" i="66" s="1"/>
  <c r="AZ77" i="66"/>
  <c r="AZ145" i="66" s="1"/>
  <c r="AH10" i="64"/>
  <c r="AH7" i="66"/>
  <c r="AH143" i="66" s="1"/>
  <c r="AV7" i="66"/>
  <c r="AV143" i="66" s="1"/>
  <c r="AI7" i="66"/>
  <c r="AQ7" i="66"/>
  <c r="AQ6" i="66" s="1"/>
  <c r="AO38" i="64"/>
  <c r="AL10" i="64"/>
  <c r="AE41" i="64"/>
  <c r="AI41" i="64"/>
  <c r="AM41" i="64"/>
  <c r="AQ41" i="64"/>
  <c r="AB42" i="64"/>
  <c r="AF42" i="64"/>
  <c r="AJ42" i="64"/>
  <c r="AN42" i="64"/>
  <c r="AC43" i="64"/>
  <c r="AG43" i="64"/>
  <c r="AK43" i="64"/>
  <c r="AO43" i="64"/>
  <c r="AH44" i="64"/>
  <c r="AL44" i="64"/>
  <c r="AD7" i="66"/>
  <c r="AD6" i="66" s="1"/>
  <c r="AL7" i="66"/>
  <c r="AL143" i="66" s="1"/>
  <c r="AT7" i="66"/>
  <c r="AT143" i="66" s="1"/>
  <c r="AB11" i="70"/>
  <c r="AF11" i="70"/>
  <c r="AF16" i="70" s="1"/>
  <c r="AJ11" i="70"/>
  <c r="AJ20" i="70" s="1"/>
  <c r="AN11" i="70"/>
  <c r="AN16" i="70" s="1"/>
  <c r="AR11" i="70"/>
  <c r="AV11" i="70"/>
  <c r="AZ11" i="70"/>
  <c r="AC11" i="70"/>
  <c r="AG11" i="70"/>
  <c r="AK11" i="70"/>
  <c r="AO11" i="70"/>
  <c r="AS11" i="70"/>
  <c r="AW11" i="70"/>
  <c r="BA11" i="70"/>
  <c r="AD11" i="70"/>
  <c r="AH11" i="70"/>
  <c r="AL11" i="70"/>
  <c r="AP11" i="70"/>
  <c r="AT11" i="70"/>
  <c r="AX11" i="70"/>
  <c r="AC46" i="100"/>
  <c r="AE17" i="100"/>
  <c r="AE57" i="100" s="1"/>
  <c r="AI17" i="100"/>
  <c r="AI57" i="100" s="1"/>
  <c r="AM17" i="100"/>
  <c r="AQ17" i="100"/>
  <c r="AQ56" i="100" s="1"/>
  <c r="AU17" i="100"/>
  <c r="AU55" i="100" s="1"/>
  <c r="AY17" i="100"/>
  <c r="AY53" i="100" s="1"/>
  <c r="AC142" i="66"/>
  <c r="AG142" i="66"/>
  <c r="AK142" i="66"/>
  <c r="AO142" i="66"/>
  <c r="AS142" i="66"/>
  <c r="AW142" i="66"/>
  <c r="BA142" i="66"/>
  <c r="AB7" i="66"/>
  <c r="AB143" i="66" s="1"/>
  <c r="AF7" i="66"/>
  <c r="AJ7" i="66"/>
  <c r="AJ143" i="66" s="1"/>
  <c r="AN7" i="66"/>
  <c r="AN143" i="66" s="1"/>
  <c r="AR7" i="66"/>
  <c r="AR143" i="66" s="1"/>
  <c r="AD142" i="66"/>
  <c r="AH142" i="66"/>
  <c r="AL142" i="66"/>
  <c r="AT142" i="66"/>
  <c r="AC7" i="66"/>
  <c r="AC143" i="66" s="1"/>
  <c r="AG7" i="66"/>
  <c r="AG143" i="66" s="1"/>
  <c r="AK7" i="66"/>
  <c r="AK143" i="66" s="1"/>
  <c r="AO7" i="66"/>
  <c r="AO143" i="66" s="1"/>
  <c r="AS7" i="66"/>
  <c r="AW7" i="66"/>
  <c r="BA7" i="66"/>
  <c r="AE142" i="66"/>
  <c r="AI142" i="66"/>
  <c r="AM142" i="66"/>
  <c r="AQ142" i="66"/>
  <c r="AU142" i="66"/>
  <c r="AY142" i="66"/>
  <c r="AB142" i="66"/>
  <c r="AF142" i="66"/>
  <c r="AJ142" i="66"/>
  <c r="AN142" i="66"/>
  <c r="AR142" i="66"/>
  <c r="AV142" i="66"/>
  <c r="AZ142" i="66"/>
  <c r="AC79" i="65"/>
  <c r="AG79" i="65"/>
  <c r="AK79" i="65"/>
  <c r="AO79" i="65"/>
  <c r="AS79" i="65"/>
  <c r="AW79" i="65"/>
  <c r="BA61" i="65"/>
  <c r="BA79" i="65"/>
  <c r="AH79" i="65"/>
  <c r="AT79" i="65"/>
  <c r="AD52" i="65"/>
  <c r="AH52" i="65"/>
  <c r="AL52" i="65"/>
  <c r="AP52" i="65"/>
  <c r="AT52" i="65"/>
  <c r="AX52" i="65"/>
  <c r="AC78" i="65"/>
  <c r="AD79" i="65"/>
  <c r="AL79" i="65"/>
  <c r="AG52" i="65"/>
  <c r="AW52" i="65"/>
  <c r="AE75" i="65"/>
  <c r="AS78" i="65"/>
  <c r="AX45" i="65"/>
  <c r="AC52" i="65"/>
  <c r="AK52" i="65"/>
  <c r="AO52" i="65"/>
  <c r="AS52" i="65"/>
  <c r="AS122" i="66" s="1"/>
  <c r="BA52" i="65"/>
  <c r="BA122" i="66" s="1"/>
  <c r="AU75" i="65"/>
  <c r="AH45" i="65"/>
  <c r="AH77" i="65"/>
  <c r="AP45" i="65"/>
  <c r="AG78" i="65"/>
  <c r="AK78" i="65"/>
  <c r="AO78" i="65"/>
  <c r="AW78" i="65"/>
  <c r="BA78" i="65"/>
  <c r="AL45" i="65"/>
  <c r="AL77" i="65"/>
  <c r="AV132" i="66"/>
  <c r="AR128" i="66"/>
  <c r="AX134" i="66"/>
  <c r="AB75" i="65"/>
  <c r="AF75" i="65"/>
  <c r="AJ75" i="65"/>
  <c r="AN75" i="65"/>
  <c r="AR75" i="65"/>
  <c r="AV75" i="65"/>
  <c r="AZ75" i="65"/>
  <c r="AC75" i="65"/>
  <c r="AG75" i="65"/>
  <c r="AK75" i="65"/>
  <c r="AO75" i="65"/>
  <c r="AS75" i="65"/>
  <c r="AW75" i="65"/>
  <c r="BA75" i="65"/>
  <c r="AD75" i="65"/>
  <c r="AH75" i="65"/>
  <c r="AL75" i="65"/>
  <c r="AT75" i="65"/>
  <c r="AI75" i="65"/>
  <c r="AM75" i="65"/>
  <c r="AQ75" i="65"/>
  <c r="AY75" i="65"/>
  <c r="BC75" i="65"/>
  <c r="AN124" i="66"/>
  <c r="AA45" i="65"/>
  <c r="AA116" i="66"/>
  <c r="AE116" i="66"/>
  <c r="AE45" i="65"/>
  <c r="AI116" i="66"/>
  <c r="AI45" i="65"/>
  <c r="AM116" i="66"/>
  <c r="AM45" i="65"/>
  <c r="AQ45" i="65"/>
  <c r="AQ116" i="66"/>
  <c r="AU116" i="66"/>
  <c r="AU45" i="65"/>
  <c r="AY116" i="66"/>
  <c r="AY45" i="65"/>
  <c r="AB117" i="66"/>
  <c r="AF117" i="66"/>
  <c r="AJ117" i="66"/>
  <c r="AN117" i="66"/>
  <c r="AR117" i="66"/>
  <c r="AV117" i="66"/>
  <c r="AZ117" i="66"/>
  <c r="AC45" i="65"/>
  <c r="AC118" i="66"/>
  <c r="AG45" i="65"/>
  <c r="AG118" i="66"/>
  <c r="AK45" i="65"/>
  <c r="AK118" i="66"/>
  <c r="AO118" i="66"/>
  <c r="AO45" i="65"/>
  <c r="AS45" i="65"/>
  <c r="AS118" i="66"/>
  <c r="AW45" i="65"/>
  <c r="AW118" i="66"/>
  <c r="BA45" i="65"/>
  <c r="BA118" i="66"/>
  <c r="AD119" i="66"/>
  <c r="AH119" i="66"/>
  <c r="AL119" i="66"/>
  <c r="AP119" i="66"/>
  <c r="AT119" i="66"/>
  <c r="AX119" i="66"/>
  <c r="AA120" i="66"/>
  <c r="AA52" i="65"/>
  <c r="AE52" i="65"/>
  <c r="AE120" i="66"/>
  <c r="AI52" i="65"/>
  <c r="AI120" i="66"/>
  <c r="AM120" i="66"/>
  <c r="AM52" i="65"/>
  <c r="AQ120" i="66"/>
  <c r="AQ52" i="65"/>
  <c r="AU52" i="65"/>
  <c r="AU120" i="66"/>
  <c r="AY52" i="65"/>
  <c r="AY120" i="66"/>
  <c r="AB121" i="66"/>
  <c r="AF121" i="66"/>
  <c r="AJ121" i="66"/>
  <c r="AN121" i="66"/>
  <c r="AR121" i="66"/>
  <c r="AV121" i="66"/>
  <c r="AZ121" i="66"/>
  <c r="AD45" i="65"/>
  <c r="AT45" i="65"/>
  <c r="AD123" i="66"/>
  <c r="AH123" i="66"/>
  <c r="AL123" i="66"/>
  <c r="AP123" i="66"/>
  <c r="AT123" i="66"/>
  <c r="AX123" i="66"/>
  <c r="AA124" i="66"/>
  <c r="AE124" i="66"/>
  <c r="AI124" i="66"/>
  <c r="AM124" i="66"/>
  <c r="AQ124" i="66"/>
  <c r="AU124" i="66"/>
  <c r="AY124" i="66"/>
  <c r="AB125" i="66"/>
  <c r="AF125" i="66"/>
  <c r="AJ125" i="66"/>
  <c r="AN125" i="66"/>
  <c r="AR125" i="66"/>
  <c r="AV125" i="66"/>
  <c r="AZ125" i="66"/>
  <c r="AD127" i="66"/>
  <c r="AD78" i="65"/>
  <c r="AH127" i="66"/>
  <c r="AH78" i="65"/>
  <c r="AL127" i="66"/>
  <c r="AL78" i="65"/>
  <c r="AP127" i="66"/>
  <c r="AT127" i="66"/>
  <c r="AT78" i="65"/>
  <c r="AX127" i="66"/>
  <c r="AA128" i="66"/>
  <c r="AE128" i="66"/>
  <c r="AE78" i="65"/>
  <c r="AI128" i="66"/>
  <c r="AI78" i="65"/>
  <c r="AM128" i="66"/>
  <c r="AM78" i="65"/>
  <c r="AQ128" i="66"/>
  <c r="AQ78" i="65"/>
  <c r="AU128" i="66"/>
  <c r="AU78" i="65"/>
  <c r="AY128" i="66"/>
  <c r="AB129" i="66"/>
  <c r="AF129" i="66"/>
  <c r="AJ129" i="66"/>
  <c r="AN129" i="66"/>
  <c r="AR129" i="66"/>
  <c r="AV129" i="66"/>
  <c r="AZ129" i="66"/>
  <c r="AA132" i="66"/>
  <c r="AE132" i="66"/>
  <c r="AI132" i="66"/>
  <c r="AM132" i="66"/>
  <c r="AQ132" i="66"/>
  <c r="AU132" i="66"/>
  <c r="AY132" i="66"/>
  <c r="AB133" i="66"/>
  <c r="AF133" i="66"/>
  <c r="AJ133" i="66"/>
  <c r="AN133" i="66"/>
  <c r="AR133" i="66"/>
  <c r="AV133" i="66"/>
  <c r="AZ133" i="66"/>
  <c r="AC134" i="66"/>
  <c r="AG134" i="66"/>
  <c r="AK134" i="66"/>
  <c r="AO134" i="66"/>
  <c r="AS134" i="66"/>
  <c r="AW134" i="66"/>
  <c r="BA134" i="66"/>
  <c r="AD135" i="66"/>
  <c r="AH135" i="66"/>
  <c r="AL135" i="66"/>
  <c r="AP135" i="66"/>
  <c r="AT135" i="66"/>
  <c r="AX135" i="66"/>
  <c r="AB116" i="66"/>
  <c r="AF116" i="66"/>
  <c r="AJ116" i="66"/>
  <c r="AN116" i="66"/>
  <c r="AR116" i="66"/>
  <c r="AV116" i="66"/>
  <c r="AZ116" i="66"/>
  <c r="AC117" i="66"/>
  <c r="AG117" i="66"/>
  <c r="AK117" i="66"/>
  <c r="AO117" i="66"/>
  <c r="AS117" i="66"/>
  <c r="AW117" i="66"/>
  <c r="BA117" i="66"/>
  <c r="AD118" i="66"/>
  <c r="AH118" i="66"/>
  <c r="AL118" i="66"/>
  <c r="AP118" i="66"/>
  <c r="AT118" i="66"/>
  <c r="AX118" i="66"/>
  <c r="AA119" i="66"/>
  <c r="AE119" i="66"/>
  <c r="AI119" i="66"/>
  <c r="AM119" i="66"/>
  <c r="AQ119" i="66"/>
  <c r="AU119" i="66"/>
  <c r="AY119" i="66"/>
  <c r="AB120" i="66"/>
  <c r="AF120" i="66"/>
  <c r="AJ120" i="66"/>
  <c r="AN120" i="66"/>
  <c r="AR120" i="66"/>
  <c r="AV120" i="66"/>
  <c r="AZ120" i="66"/>
  <c r="AC121" i="66"/>
  <c r="AG121" i="66"/>
  <c r="AK121" i="66"/>
  <c r="AO121" i="66"/>
  <c r="AS121" i="66"/>
  <c r="AW121" i="66"/>
  <c r="BA121" i="66"/>
  <c r="AA123" i="66"/>
  <c r="AE123" i="66"/>
  <c r="AI123" i="66"/>
  <c r="AM123" i="66"/>
  <c r="AQ123" i="66"/>
  <c r="AU123" i="66"/>
  <c r="AY123" i="66"/>
  <c r="AB124" i="66"/>
  <c r="AF124" i="66"/>
  <c r="AJ124" i="66"/>
  <c r="AR124" i="66"/>
  <c r="AV124" i="66"/>
  <c r="AZ124" i="66"/>
  <c r="AC125" i="66"/>
  <c r="AG125" i="66"/>
  <c r="AK125" i="66"/>
  <c r="AS125" i="66"/>
  <c r="AW125" i="66"/>
  <c r="BA125" i="66"/>
  <c r="AE127" i="66"/>
  <c r="AI127" i="66"/>
  <c r="AM127" i="66"/>
  <c r="AU127" i="66"/>
  <c r="AY127" i="66"/>
  <c r="AF128" i="66"/>
  <c r="AJ128" i="66"/>
  <c r="AN128" i="66"/>
  <c r="AV128" i="66"/>
  <c r="AZ128" i="66"/>
  <c r="AG129" i="66"/>
  <c r="AK129" i="66"/>
  <c r="AO129" i="66"/>
  <c r="AW129" i="66"/>
  <c r="AE79" i="65"/>
  <c r="AI79" i="65"/>
  <c r="AM79" i="65"/>
  <c r="AQ79" i="65"/>
  <c r="AU79" i="65"/>
  <c r="AY79" i="65"/>
  <c r="BC79" i="65"/>
  <c r="AB132" i="66"/>
  <c r="AJ132" i="66"/>
  <c r="AN132" i="66"/>
  <c r="AR132" i="66"/>
  <c r="AZ132" i="66"/>
  <c r="AC133" i="66"/>
  <c r="AK133" i="66"/>
  <c r="AO133" i="66"/>
  <c r="AS133" i="66"/>
  <c r="BA133" i="66"/>
  <c r="AD134" i="66"/>
  <c r="AL134" i="66"/>
  <c r="AP134" i="66"/>
  <c r="AT134" i="66"/>
  <c r="AA135" i="66"/>
  <c r="AE135" i="66"/>
  <c r="AM135" i="66"/>
  <c r="AQ135" i="66"/>
  <c r="AU135" i="66"/>
  <c r="AC129" i="66"/>
  <c r="AG133" i="66"/>
  <c r="AI135" i="66"/>
  <c r="AB45" i="65"/>
  <c r="AF45" i="65"/>
  <c r="AJ45" i="65"/>
  <c r="AN45" i="65"/>
  <c r="AR45" i="65"/>
  <c r="AV45" i="65"/>
  <c r="AZ45" i="65"/>
  <c r="AC116" i="66"/>
  <c r="AG116" i="66"/>
  <c r="AK116" i="66"/>
  <c r="AO116" i="66"/>
  <c r="AS116" i="66"/>
  <c r="BA116" i="66"/>
  <c r="AD117" i="66"/>
  <c r="AH117" i="66"/>
  <c r="AL117" i="66"/>
  <c r="AP117" i="66"/>
  <c r="AT117" i="66"/>
  <c r="AX117" i="66"/>
  <c r="AA118" i="66"/>
  <c r="AE118" i="66"/>
  <c r="AI118" i="66"/>
  <c r="AM118" i="66"/>
  <c r="AQ118" i="66"/>
  <c r="AU118" i="66"/>
  <c r="AY118" i="66"/>
  <c r="AB119" i="66"/>
  <c r="AF119" i="66"/>
  <c r="AJ119" i="66"/>
  <c r="AN119" i="66"/>
  <c r="AR119" i="66"/>
  <c r="AV119" i="66"/>
  <c r="AZ119" i="66"/>
  <c r="AC120" i="66"/>
  <c r="AG120" i="66"/>
  <c r="AK120" i="66"/>
  <c r="AO120" i="66"/>
  <c r="AS120" i="66"/>
  <c r="AW120" i="66"/>
  <c r="BA120" i="66"/>
  <c r="AD121" i="66"/>
  <c r="AH121" i="66"/>
  <c r="AL121" i="66"/>
  <c r="AP121" i="66"/>
  <c r="AT121" i="66"/>
  <c r="AX121" i="66"/>
  <c r="AB123" i="66"/>
  <c r="AF123" i="66"/>
  <c r="AJ123" i="66"/>
  <c r="AN123" i="66"/>
  <c r="AR123" i="66"/>
  <c r="AV123" i="66"/>
  <c r="AZ123" i="66"/>
  <c r="AC124" i="66"/>
  <c r="AG124" i="66"/>
  <c r="AK124" i="66"/>
  <c r="AO124" i="66"/>
  <c r="AS124" i="66"/>
  <c r="AW124" i="66"/>
  <c r="BA124" i="66"/>
  <c r="AD125" i="66"/>
  <c r="AH125" i="66"/>
  <c r="AL125" i="66"/>
  <c r="AP125" i="66"/>
  <c r="AT125" i="66"/>
  <c r="AX125" i="66"/>
  <c r="AY78" i="65"/>
  <c r="AB127" i="66"/>
  <c r="AF127" i="66"/>
  <c r="AJ127" i="66"/>
  <c r="AN127" i="66"/>
  <c r="AR127" i="66"/>
  <c r="AV127" i="66"/>
  <c r="AZ127" i="66"/>
  <c r="AC128" i="66"/>
  <c r="AG128" i="66"/>
  <c r="AK128" i="66"/>
  <c r="AO128" i="66"/>
  <c r="AS128" i="66"/>
  <c r="AW128" i="66"/>
  <c r="BA128" i="66"/>
  <c r="AD129" i="66"/>
  <c r="AH129" i="66"/>
  <c r="AL129" i="66"/>
  <c r="AP129" i="66"/>
  <c r="AT129" i="66"/>
  <c r="AX129" i="66"/>
  <c r="AB79" i="65"/>
  <c r="AF79" i="65"/>
  <c r="AJ79" i="65"/>
  <c r="AN79" i="65"/>
  <c r="AR79" i="65"/>
  <c r="AV79" i="65"/>
  <c r="AZ79" i="65"/>
  <c r="AC132" i="66"/>
  <c r="AG132" i="66"/>
  <c r="AK132" i="66"/>
  <c r="AO132" i="66"/>
  <c r="AS132" i="66"/>
  <c r="AW132" i="66"/>
  <c r="BA132" i="66"/>
  <c r="AD133" i="66"/>
  <c r="AH133" i="66"/>
  <c r="AL133" i="66"/>
  <c r="AP133" i="66"/>
  <c r="AT133" i="66"/>
  <c r="AX133" i="66"/>
  <c r="AA134" i="66"/>
  <c r="AE134" i="66"/>
  <c r="AI134" i="66"/>
  <c r="AM134" i="66"/>
  <c r="AQ134" i="66"/>
  <c r="AU134" i="66"/>
  <c r="AY134" i="66"/>
  <c r="AB135" i="66"/>
  <c r="AF135" i="66"/>
  <c r="AJ135" i="66"/>
  <c r="AN135" i="66"/>
  <c r="AR135" i="66"/>
  <c r="AV135" i="66"/>
  <c r="AZ135" i="66"/>
  <c r="AO125" i="66"/>
  <c r="AQ127" i="66"/>
  <c r="AS129" i="66"/>
  <c r="AW133" i="66"/>
  <c r="AY135" i="66"/>
  <c r="AD116" i="66"/>
  <c r="AH116" i="66"/>
  <c r="AL116" i="66"/>
  <c r="AP116" i="66"/>
  <c r="AT116" i="66"/>
  <c r="AX116" i="66"/>
  <c r="AA117" i="66"/>
  <c r="AE117" i="66"/>
  <c r="AI117" i="66"/>
  <c r="AM117" i="66"/>
  <c r="AQ117" i="66"/>
  <c r="AU117" i="66"/>
  <c r="AY117" i="66"/>
  <c r="AB118" i="66"/>
  <c r="AF118" i="66"/>
  <c r="AJ118" i="66"/>
  <c r="AN118" i="66"/>
  <c r="AR118" i="66"/>
  <c r="AV118" i="66"/>
  <c r="AZ118" i="66"/>
  <c r="AC119" i="66"/>
  <c r="AG119" i="66"/>
  <c r="AK119" i="66"/>
  <c r="AO119" i="66"/>
  <c r="AS119" i="66"/>
  <c r="AW119" i="66"/>
  <c r="BA119" i="66"/>
  <c r="AD120" i="66"/>
  <c r="AH120" i="66"/>
  <c r="AL120" i="66"/>
  <c r="AP120" i="66"/>
  <c r="AT120" i="66"/>
  <c r="AX120" i="66"/>
  <c r="AA121" i="66"/>
  <c r="AE121" i="66"/>
  <c r="AI121" i="66"/>
  <c r="AM121" i="66"/>
  <c r="AQ121" i="66"/>
  <c r="AU121" i="66"/>
  <c r="AY121" i="66"/>
  <c r="AB52" i="65"/>
  <c r="AF52" i="65"/>
  <c r="AJ52" i="65"/>
  <c r="AJ122" i="66" s="1"/>
  <c r="AN52" i="65"/>
  <c r="AR52" i="65"/>
  <c r="AV52" i="65"/>
  <c r="AZ52" i="65"/>
  <c r="AC123" i="66"/>
  <c r="AG123" i="66"/>
  <c r="AK123" i="66"/>
  <c r="AO123" i="66"/>
  <c r="AS123" i="66"/>
  <c r="AW123" i="66"/>
  <c r="BA123" i="66"/>
  <c r="AD124" i="66"/>
  <c r="AH124" i="66"/>
  <c r="AL124" i="66"/>
  <c r="AP124" i="66"/>
  <c r="AT124" i="66"/>
  <c r="AX124" i="66"/>
  <c r="AA125" i="66"/>
  <c r="AE125" i="66"/>
  <c r="AI125" i="66"/>
  <c r="AM125" i="66"/>
  <c r="AQ125" i="66"/>
  <c r="AU125" i="66"/>
  <c r="AY125" i="66"/>
  <c r="AB78" i="65"/>
  <c r="AF78" i="65"/>
  <c r="AJ78" i="65"/>
  <c r="AN78" i="65"/>
  <c r="AR78" i="65"/>
  <c r="AV78" i="65"/>
  <c r="AZ78" i="65"/>
  <c r="AC127" i="66"/>
  <c r="AG127" i="66"/>
  <c r="AK127" i="66"/>
  <c r="AO127" i="66"/>
  <c r="AS127" i="66"/>
  <c r="AW127" i="66"/>
  <c r="BA127" i="66"/>
  <c r="AD128" i="66"/>
  <c r="AH128" i="66"/>
  <c r="AL128" i="66"/>
  <c r="AP128" i="66"/>
  <c r="AT128" i="66"/>
  <c r="AX128" i="66"/>
  <c r="AA129" i="66"/>
  <c r="AE129" i="66"/>
  <c r="AI129" i="66"/>
  <c r="AM129" i="66"/>
  <c r="AQ129" i="66"/>
  <c r="AU129" i="66"/>
  <c r="AY129" i="66"/>
  <c r="AD132" i="66"/>
  <c r="AH132" i="66"/>
  <c r="AL132" i="66"/>
  <c r="AP132" i="66"/>
  <c r="AT132" i="66"/>
  <c r="AX132" i="66"/>
  <c r="AA133" i="66"/>
  <c r="AE133" i="66"/>
  <c r="AI133" i="66"/>
  <c r="AM133" i="66"/>
  <c r="AQ133" i="66"/>
  <c r="AU133" i="66"/>
  <c r="AY133" i="66"/>
  <c r="AB134" i="66"/>
  <c r="AF134" i="66"/>
  <c r="AJ134" i="66"/>
  <c r="AN134" i="66"/>
  <c r="AR134" i="66"/>
  <c r="AV134" i="66"/>
  <c r="AZ134" i="66"/>
  <c r="AC135" i="66"/>
  <c r="AG135" i="66"/>
  <c r="AK135" i="66"/>
  <c r="AO135" i="66"/>
  <c r="AS135" i="66"/>
  <c r="AW135" i="66"/>
  <c r="BA135" i="66"/>
  <c r="AB128" i="66"/>
  <c r="AF132" i="66"/>
  <c r="AH134" i="66"/>
  <c r="AC36" i="64"/>
  <c r="AC10" i="64"/>
  <c r="AK10" i="64"/>
  <c r="AS10" i="64"/>
  <c r="BA56" i="64"/>
  <c r="AT36" i="64"/>
  <c r="AJ36" i="64"/>
  <c r="AR36" i="64"/>
  <c r="AV36" i="64"/>
  <c r="AZ36" i="64"/>
  <c r="AZ50" i="64"/>
  <c r="AC37" i="64"/>
  <c r="AG37" i="64"/>
  <c r="AK37" i="64"/>
  <c r="AO37" i="64"/>
  <c r="AS37" i="64"/>
  <c r="AW37" i="64"/>
  <c r="BA37" i="64"/>
  <c r="BA51" i="64"/>
  <c r="AD38" i="64"/>
  <c r="AH38" i="64"/>
  <c r="AL38" i="64"/>
  <c r="AT38" i="64"/>
  <c r="AX38" i="64"/>
  <c r="AE39" i="64"/>
  <c r="AI39" i="64"/>
  <c r="AM39" i="64"/>
  <c r="AY53" i="64"/>
  <c r="AY39" i="64"/>
  <c r="AB10" i="64"/>
  <c r="AF10" i="64"/>
  <c r="AJ10" i="64"/>
  <c r="AN10" i="64"/>
  <c r="AR10" i="64"/>
  <c r="AV10" i="64"/>
  <c r="AZ10" i="64"/>
  <c r="AC41" i="64"/>
  <c r="AG41" i="64"/>
  <c r="AK41" i="64"/>
  <c r="AO41" i="64"/>
  <c r="AS41" i="64"/>
  <c r="AW41" i="64"/>
  <c r="BA41" i="64"/>
  <c r="BA55" i="64"/>
  <c r="AD42" i="64"/>
  <c r="AH42" i="64"/>
  <c r="AL42" i="64"/>
  <c r="AP42" i="64"/>
  <c r="AT42" i="64"/>
  <c r="AX42" i="64"/>
  <c r="AE43" i="64"/>
  <c r="AI43" i="64"/>
  <c r="AM43" i="64"/>
  <c r="AQ43" i="64"/>
  <c r="AY43" i="64"/>
  <c r="AY57" i="64"/>
  <c r="AB44" i="64"/>
  <c r="AF44" i="64"/>
  <c r="AJ44" i="64"/>
  <c r="AN44" i="64"/>
  <c r="AR44" i="64"/>
  <c r="AV44" i="64"/>
  <c r="AZ44" i="64"/>
  <c r="AZ58" i="64"/>
  <c r="AZ51" i="64"/>
  <c r="AZ55" i="64"/>
  <c r="AK36" i="64"/>
  <c r="AS36" i="64"/>
  <c r="AW36" i="64"/>
  <c r="BA36" i="64"/>
  <c r="AD37" i="64"/>
  <c r="AH37" i="64"/>
  <c r="AL37" i="64"/>
  <c r="AT37" i="64"/>
  <c r="AX37" i="64"/>
  <c r="AE38" i="64"/>
  <c r="AI38" i="64"/>
  <c r="AM38" i="64"/>
  <c r="AQ38" i="64"/>
  <c r="AU38" i="64"/>
  <c r="AY38" i="64"/>
  <c r="AY52" i="64"/>
  <c r="AF39" i="64"/>
  <c r="AJ39" i="64"/>
  <c r="AR39" i="64"/>
  <c r="AV39" i="64"/>
  <c r="AZ39" i="64"/>
  <c r="AG10" i="64"/>
  <c r="AO10" i="64"/>
  <c r="AW10" i="64"/>
  <c r="BA10" i="64"/>
  <c r="AD41" i="64"/>
  <c r="AH41" i="64"/>
  <c r="AL41" i="64"/>
  <c r="AP41" i="64"/>
  <c r="AT41" i="64"/>
  <c r="AX41" i="64"/>
  <c r="AE42" i="64"/>
  <c r="AI42" i="64"/>
  <c r="AM42" i="64"/>
  <c r="AQ42" i="64"/>
  <c r="AU42" i="64"/>
  <c r="AY42" i="64"/>
  <c r="AY56" i="64"/>
  <c r="AB43" i="64"/>
  <c r="AF43" i="64"/>
  <c r="AJ43" i="64"/>
  <c r="AN43" i="64"/>
  <c r="AR43" i="64"/>
  <c r="AV43" i="64"/>
  <c r="AZ43" i="64"/>
  <c r="AC44" i="64"/>
  <c r="AG44" i="64"/>
  <c r="AK44" i="64"/>
  <c r="AO44" i="64"/>
  <c r="AS44" i="64"/>
  <c r="AW44" i="64"/>
  <c r="BA44" i="64"/>
  <c r="BA52" i="64"/>
  <c r="AU39" i="64"/>
  <c r="AU37" i="64"/>
  <c r="AY51" i="64"/>
  <c r="AY37" i="64"/>
  <c r="AV38" i="64"/>
  <c r="AZ38" i="64"/>
  <c r="AZ52" i="64"/>
  <c r="AS39" i="64"/>
  <c r="AW39" i="64"/>
  <c r="BA39" i="64"/>
  <c r="BA53" i="64"/>
  <c r="AU41" i="64"/>
  <c r="AY41" i="64"/>
  <c r="AY55" i="64"/>
  <c r="AR42" i="64"/>
  <c r="AV42" i="64"/>
  <c r="AZ42" i="64"/>
  <c r="AZ56" i="64"/>
  <c r="AS43" i="64"/>
  <c r="BA43" i="64"/>
  <c r="BA57" i="64"/>
  <c r="AT44" i="64"/>
  <c r="AX44" i="64"/>
  <c r="AZ53" i="64"/>
  <c r="AZ57" i="64"/>
  <c r="AI37" i="64"/>
  <c r="AE36" i="64"/>
  <c r="AI36" i="64"/>
  <c r="AM36" i="64"/>
  <c r="AQ36" i="64"/>
  <c r="AU36" i="64"/>
  <c r="AY36" i="64"/>
  <c r="AY50" i="64"/>
  <c r="AB37" i="64"/>
  <c r="AF37" i="64"/>
  <c r="AR37" i="64"/>
  <c r="AV37" i="64"/>
  <c r="AZ37" i="64"/>
  <c r="AC38" i="64"/>
  <c r="AG38" i="64"/>
  <c r="AW38" i="64"/>
  <c r="BA38" i="64"/>
  <c r="AD39" i="64"/>
  <c r="AH39" i="64"/>
  <c r="AL39" i="64"/>
  <c r="AP39" i="64"/>
  <c r="AT39" i="64"/>
  <c r="AE10" i="64"/>
  <c r="AI10" i="64"/>
  <c r="AM10" i="64"/>
  <c r="AQ10" i="64"/>
  <c r="AU10" i="64"/>
  <c r="AY10" i="64"/>
  <c r="AB41" i="64"/>
  <c r="AF41" i="64"/>
  <c r="AJ41" i="64"/>
  <c r="AN41" i="64"/>
  <c r="AR41" i="64"/>
  <c r="AV41" i="64"/>
  <c r="AZ41" i="64"/>
  <c r="AC42" i="64"/>
  <c r="AG42" i="64"/>
  <c r="AK42" i="64"/>
  <c r="AO42" i="64"/>
  <c r="AS42" i="64"/>
  <c r="AW42" i="64"/>
  <c r="BA42" i="64"/>
  <c r="AD43" i="64"/>
  <c r="AH43" i="64"/>
  <c r="AL43" i="64"/>
  <c r="AP43" i="64"/>
  <c r="AT43" i="64"/>
  <c r="AX43" i="64"/>
  <c r="AE44" i="64"/>
  <c r="AI44" i="64"/>
  <c r="AM44" i="64"/>
  <c r="AQ44" i="64"/>
  <c r="AU44" i="64"/>
  <c r="AY44" i="64"/>
  <c r="AY58" i="64"/>
  <c r="BA50" i="64"/>
  <c r="BA58" i="64"/>
  <c r="AP54" i="100"/>
  <c r="BC77" i="65"/>
  <c r="BC78" i="65"/>
  <c r="AY34" i="74"/>
  <c r="AG32" i="74"/>
  <c r="AG32" i="76"/>
  <c r="AI31" i="76"/>
  <c r="AY58" i="76"/>
  <c r="AB43" i="76"/>
  <c r="AH34" i="74"/>
  <c r="AL32" i="74"/>
  <c r="AC31" i="76"/>
  <c r="AE14" i="66"/>
  <c r="AE144" i="66" s="1"/>
  <c r="BA14" i="66"/>
  <c r="BA144" i="66" s="1"/>
  <c r="AF14" i="66"/>
  <c r="AF144" i="66" s="1"/>
  <c r="AZ77" i="65"/>
  <c r="AJ77" i="65"/>
  <c r="AT77" i="65"/>
  <c r="BA77" i="65"/>
  <c r="AO77" i="65"/>
  <c r="AK77" i="65"/>
  <c r="AY77" i="65"/>
  <c r="AI77" i="65"/>
  <c r="AV77" i="65"/>
  <c r="AF77" i="65"/>
  <c r="AD77" i="65"/>
  <c r="AM77" i="65"/>
  <c r="AR77" i="65"/>
  <c r="AB77" i="65"/>
  <c r="AS77" i="65"/>
  <c r="AC77" i="65"/>
  <c r="AN77" i="65"/>
  <c r="D12" i="112"/>
  <c r="S12" i="112" s="1"/>
  <c r="AW77" i="65"/>
  <c r="AG77" i="65"/>
  <c r="AU77" i="65"/>
  <c r="AQ77" i="65"/>
  <c r="AE77" i="65"/>
  <c r="AQ32" i="74"/>
  <c r="BA29" i="76"/>
  <c r="AK36" i="74"/>
  <c r="AC35" i="74"/>
  <c r="AC36" i="74"/>
  <c r="AC42" i="113"/>
  <c r="AC34" i="74"/>
  <c r="AC32" i="74"/>
  <c r="AO42" i="113"/>
  <c r="AE31" i="76"/>
  <c r="AE49" i="113"/>
  <c r="AE30" i="76"/>
  <c r="AE32" i="76"/>
  <c r="AE29" i="76"/>
  <c r="AO32" i="76"/>
  <c r="AW29" i="76"/>
  <c r="AY31" i="76"/>
  <c r="AY49" i="113"/>
  <c r="AS49" i="113"/>
  <c r="AR35" i="74"/>
  <c r="AY29" i="76"/>
  <c r="AD42" i="113"/>
  <c r="AN36" i="74"/>
  <c r="AY32" i="76"/>
  <c r="AY30" i="76"/>
  <c r="AB38" i="76"/>
  <c r="AK30" i="76"/>
  <c r="AW42" i="113"/>
  <c r="AM31" i="76"/>
  <c r="AV42" i="113"/>
  <c r="AC33" i="74"/>
  <c r="BA33" i="74"/>
  <c r="AM34" i="74"/>
  <c r="AZ29" i="76"/>
  <c r="AD31" i="76"/>
  <c r="AT29" i="76"/>
  <c r="AF30" i="76"/>
  <c r="AJ30" i="76"/>
  <c r="AQ30" i="76"/>
  <c r="AR31" i="76"/>
  <c r="AL29" i="76"/>
  <c r="AU35" i="74"/>
  <c r="AV31" i="76"/>
  <c r="AP35" i="74"/>
  <c r="AK32" i="76"/>
  <c r="AA36" i="74"/>
  <c r="AA39" i="113"/>
  <c r="AA34" i="74"/>
  <c r="AA35" i="74"/>
  <c r="AA42" i="113"/>
  <c r="AA32" i="74"/>
  <c r="AA33" i="74"/>
  <c r="AW36" i="74"/>
  <c r="AM30" i="76"/>
  <c r="AM49" i="113"/>
  <c r="AM29" i="76"/>
  <c r="BA36" i="74"/>
  <c r="AB29" i="76"/>
  <c r="AX29" i="76"/>
  <c r="AX30" i="76"/>
  <c r="AX31" i="76"/>
  <c r="AX32" i="76"/>
  <c r="AX49" i="113"/>
  <c r="AX47" i="113"/>
  <c r="AR30" i="76"/>
  <c r="AL57" i="100" l="1"/>
  <c r="AG57" i="100"/>
  <c r="AK57" i="100"/>
  <c r="AW57" i="100"/>
  <c r="AD57" i="100"/>
  <c r="AF57" i="100"/>
  <c r="AB57" i="100"/>
  <c r="AP58" i="100"/>
  <c r="AB40" i="100"/>
  <c r="AW15" i="64"/>
  <c r="AW21" i="64" s="1"/>
  <c r="AP59" i="113"/>
  <c r="AP48" i="100"/>
  <c r="AP46" i="100"/>
  <c r="AP43" i="100"/>
  <c r="AP49" i="100"/>
  <c r="AP42" i="100"/>
  <c r="AP41" i="100"/>
  <c r="AP47" i="100"/>
  <c r="AP44" i="100"/>
  <c r="AA64" i="100"/>
  <c r="AP58" i="113"/>
  <c r="BD49" i="64"/>
  <c r="AP91" i="65"/>
  <c r="BF100" i="100"/>
  <c r="BE67" i="113"/>
  <c r="BE68" i="113"/>
  <c r="BE61" i="113"/>
  <c r="BE62" i="113"/>
  <c r="BE64" i="113"/>
  <c r="BE65" i="113"/>
  <c r="BE58" i="113"/>
  <c r="BE59" i="113"/>
  <c r="D19" i="112"/>
  <c r="AE72" i="65"/>
  <c r="AE80" i="65" s="1"/>
  <c r="AI15" i="64"/>
  <c r="AI25" i="64" s="1"/>
  <c r="AV19" i="70"/>
  <c r="AX35" i="64"/>
  <c r="AY35" i="64"/>
  <c r="AQ16" i="70"/>
  <c r="BA170" i="66"/>
  <c r="AI84" i="102"/>
  <c r="D20" i="112"/>
  <c r="S20" i="112" s="1"/>
  <c r="BF163" i="66"/>
  <c r="U26" i="112"/>
  <c r="BF161" i="66"/>
  <c r="AX90" i="65"/>
  <c r="BF86" i="65"/>
  <c r="BF158" i="66"/>
  <c r="U21" i="112"/>
  <c r="BF160" i="66"/>
  <c r="U23" i="112"/>
  <c r="BF157" i="66"/>
  <c r="U20" i="112"/>
  <c r="BE67" i="100"/>
  <c r="BF162" i="66"/>
  <c r="U25" i="112"/>
  <c r="BF159" i="66"/>
  <c r="U22" i="112"/>
  <c r="BE68" i="100"/>
  <c r="AY90" i="65"/>
  <c r="BD40" i="64"/>
  <c r="BE69" i="100"/>
  <c r="AV20" i="70"/>
  <c r="AL93" i="102"/>
  <c r="BE14" i="65"/>
  <c r="BE73" i="65" s="1"/>
  <c r="AY49" i="64"/>
  <c r="D9" i="112"/>
  <c r="S9" i="112" s="1"/>
  <c r="BE35" i="64"/>
  <c r="BF84" i="65"/>
  <c r="AX54" i="100"/>
  <c r="BF120" i="100"/>
  <c r="BE63" i="100"/>
  <c r="BF93" i="100"/>
  <c r="AX41" i="100"/>
  <c r="BF108" i="100"/>
  <c r="BE57" i="100"/>
  <c r="BF86" i="100"/>
  <c r="BE42" i="100"/>
  <c r="BF74" i="100"/>
  <c r="AX67" i="100"/>
  <c r="BF134" i="100"/>
  <c r="D22" i="112"/>
  <c r="S22" i="112" s="1"/>
  <c r="BF172" i="66"/>
  <c r="BE103" i="65"/>
  <c r="BF103" i="65"/>
  <c r="BF49" i="64"/>
  <c r="AD97" i="102"/>
  <c r="AT97" i="102"/>
  <c r="AJ91" i="65"/>
  <c r="AX100" i="102"/>
  <c r="BE18" i="70"/>
  <c r="BE17" i="70"/>
  <c r="BE16" i="70"/>
  <c r="BE20" i="70"/>
  <c r="BE15" i="70"/>
  <c r="BE19" i="70"/>
  <c r="BC162" i="66"/>
  <c r="AH16" i="70"/>
  <c r="AT68" i="113"/>
  <c r="AT69" i="100"/>
  <c r="BE64" i="100"/>
  <c r="BB100" i="100"/>
  <c r="AB100" i="100"/>
  <c r="BA68" i="113"/>
  <c r="AV68" i="100"/>
  <c r="AA48" i="100"/>
  <c r="BE65" i="100"/>
  <c r="AV67" i="100"/>
  <c r="AA46" i="100"/>
  <c r="AW44" i="100"/>
  <c r="BE60" i="100"/>
  <c r="AA42" i="100"/>
  <c r="BE61" i="100"/>
  <c r="AA45" i="100"/>
  <c r="BE62" i="100"/>
  <c r="AO17" i="70"/>
  <c r="AI18" i="70"/>
  <c r="AO16" i="70"/>
  <c r="AQ15" i="70"/>
  <c r="AQ19" i="70"/>
  <c r="AT40" i="64"/>
  <c r="AE43" i="100"/>
  <c r="AM15" i="64"/>
  <c r="AM31" i="64" s="1"/>
  <c r="AV43" i="100"/>
  <c r="AW18" i="70"/>
  <c r="AZ90" i="65"/>
  <c r="AW20" i="70"/>
  <c r="AQ17" i="70"/>
  <c r="AK17" i="70"/>
  <c r="AQ18" i="70"/>
  <c r="AQ20" i="70"/>
  <c r="AW55" i="100"/>
  <c r="AG72" i="65"/>
  <c r="AG80" i="65" s="1"/>
  <c r="AQ63" i="100"/>
  <c r="BB99" i="65"/>
  <c r="AH18" i="70"/>
  <c r="AQ62" i="100"/>
  <c r="AN44" i="100"/>
  <c r="AY99" i="65"/>
  <c r="AN42" i="100"/>
  <c r="AX87" i="65"/>
  <c r="BD161" i="66"/>
  <c r="AH15" i="70"/>
  <c r="AH20" i="70"/>
  <c r="AE74" i="100"/>
  <c r="BA65" i="100"/>
  <c r="AE15" i="64"/>
  <c r="AE94" i="102"/>
  <c r="AH19" i="70"/>
  <c r="BA64" i="100"/>
  <c r="AM35" i="64"/>
  <c r="AE35" i="64"/>
  <c r="AW50" i="100"/>
  <c r="BD54" i="64"/>
  <c r="AJ72" i="65"/>
  <c r="AJ80" i="65" s="1"/>
  <c r="AJ31" i="113" s="1"/>
  <c r="BC143" i="66"/>
  <c r="BD156" i="66" s="1"/>
  <c r="AS72" i="65"/>
  <c r="AS80" i="65" s="1"/>
  <c r="AS31" i="113" s="1"/>
  <c r="AD54" i="100"/>
  <c r="AD15" i="64"/>
  <c r="AD26" i="64" s="1"/>
  <c r="AN15" i="70"/>
  <c r="AU58" i="100"/>
  <c r="AM49" i="100"/>
  <c r="AU56" i="100"/>
  <c r="AM46" i="100"/>
  <c r="AF131" i="66"/>
  <c r="AW17" i="70"/>
  <c r="AI17" i="70"/>
  <c r="AO69" i="100"/>
  <c r="AF90" i="65"/>
  <c r="BE48" i="100"/>
  <c r="AW15" i="70"/>
  <c r="AW19" i="70"/>
  <c r="AI15" i="70"/>
  <c r="AX99" i="102"/>
  <c r="AW16" i="70"/>
  <c r="AQ91" i="65"/>
  <c r="AB74" i="100"/>
  <c r="AI19" i="70"/>
  <c r="AI16" i="70"/>
  <c r="AL99" i="102"/>
  <c r="AI99" i="102"/>
  <c r="AP60" i="100"/>
  <c r="AD19" i="70"/>
  <c r="AP65" i="100"/>
  <c r="AP57" i="100"/>
  <c r="AB91" i="65"/>
  <c r="BD67" i="113"/>
  <c r="BE47" i="100"/>
  <c r="AZ102" i="65"/>
  <c r="AK19" i="70"/>
  <c r="AK15" i="70"/>
  <c r="AR19" i="70"/>
  <c r="AG56" i="100"/>
  <c r="AD85" i="102"/>
  <c r="AI97" i="102"/>
  <c r="AY172" i="66"/>
  <c r="AT6" i="66"/>
  <c r="AT5" i="66" s="1"/>
  <c r="AT136" i="66" s="1"/>
  <c r="AK16" i="70"/>
  <c r="AH67" i="100"/>
  <c r="BC172" i="66"/>
  <c r="AR15" i="70"/>
  <c r="AR17" i="70"/>
  <c r="AK18" i="70"/>
  <c r="AP56" i="100"/>
  <c r="AZ172" i="66"/>
  <c r="AR16" i="70"/>
  <c r="BA58" i="113"/>
  <c r="BD100" i="100"/>
  <c r="AM89" i="65"/>
  <c r="AR20" i="70"/>
  <c r="AX159" i="66"/>
  <c r="AQ93" i="100"/>
  <c r="AP53" i="100"/>
  <c r="AR18" i="70"/>
  <c r="AY159" i="66"/>
  <c r="AP61" i="113"/>
  <c r="AP62" i="113"/>
  <c r="AP61" i="100"/>
  <c r="AE90" i="65"/>
  <c r="BC158" i="66"/>
  <c r="BE84" i="65"/>
  <c r="AO90" i="65"/>
  <c r="AG91" i="65"/>
  <c r="AL87" i="65"/>
  <c r="AK95" i="102"/>
  <c r="AW99" i="102"/>
  <c r="AB89" i="65"/>
  <c r="AD18" i="70"/>
  <c r="AD17" i="70"/>
  <c r="AU15" i="70"/>
  <c r="AW65" i="113"/>
  <c r="AV85" i="102"/>
  <c r="AP161" i="66"/>
  <c r="AZ20" i="70"/>
  <c r="AD16" i="70"/>
  <c r="AO15" i="70"/>
  <c r="AM62" i="100"/>
  <c r="AY83" i="102"/>
  <c r="AJ88" i="65"/>
  <c r="BB99" i="102"/>
  <c r="BD68" i="113"/>
  <c r="AZ19" i="70"/>
  <c r="AU122" i="66"/>
  <c r="AG122" i="66"/>
  <c r="AD15" i="70"/>
  <c r="AO20" i="70"/>
  <c r="AD20" i="70"/>
  <c r="AY68" i="113"/>
  <c r="AW63" i="100"/>
  <c r="BD68" i="100"/>
  <c r="BD69" i="100"/>
  <c r="AZ17" i="70"/>
  <c r="AO19" i="70"/>
  <c r="AU18" i="70"/>
  <c r="AY56" i="100"/>
  <c r="AW62" i="100"/>
  <c r="AF87" i="65"/>
  <c r="AW95" i="102"/>
  <c r="AR83" i="102"/>
  <c r="AZ18" i="70"/>
  <c r="AM65" i="100"/>
  <c r="AO18" i="70"/>
  <c r="AZ16" i="70"/>
  <c r="AZ15" i="70"/>
  <c r="AR58" i="100"/>
  <c r="AW60" i="100"/>
  <c r="AC17" i="70"/>
  <c r="AC20" i="70"/>
  <c r="BC49" i="64"/>
  <c r="AD40" i="64"/>
  <c r="AN122" i="66"/>
  <c r="AX15" i="70"/>
  <c r="AC19" i="70"/>
  <c r="AK72" i="65"/>
  <c r="AK80" i="65" s="1"/>
  <c r="AK31" i="113" s="1"/>
  <c r="AQ43" i="100"/>
  <c r="BA54" i="64"/>
  <c r="AZ54" i="64"/>
  <c r="BB160" i="66"/>
  <c r="AA37" i="74"/>
  <c r="AC18" i="70"/>
  <c r="AX18" i="70"/>
  <c r="AQ46" i="100"/>
  <c r="BC160" i="66"/>
  <c r="BB54" i="64"/>
  <c r="AX16" i="70"/>
  <c r="AC15" i="70"/>
  <c r="AX19" i="70"/>
  <c r="AC16" i="70"/>
  <c r="AQ74" i="100"/>
  <c r="AT72" i="65"/>
  <c r="AT80" i="65" s="1"/>
  <c r="AT31" i="113" s="1"/>
  <c r="AX20" i="70"/>
  <c r="AH17" i="70"/>
  <c r="AW159" i="66"/>
  <c r="AD65" i="100"/>
  <c r="AK40" i="64"/>
  <c r="AQ44" i="100"/>
  <c r="AX17" i="70"/>
  <c r="AH90" i="65"/>
  <c r="AF97" i="102"/>
  <c r="AN97" i="102"/>
  <c r="AQ65" i="113"/>
  <c r="AW45" i="100"/>
  <c r="AF86" i="100"/>
  <c r="AN74" i="100"/>
  <c r="AW74" i="100"/>
  <c r="BA65" i="113"/>
  <c r="AP65" i="113"/>
  <c r="AP62" i="100"/>
  <c r="AR65" i="100"/>
  <c r="AR53" i="100"/>
  <c r="AF55" i="100"/>
  <c r="BA69" i="100"/>
  <c r="AW65" i="100"/>
  <c r="AN48" i="100"/>
  <c r="BA62" i="100"/>
  <c r="AM41" i="100"/>
  <c r="AW43" i="100"/>
  <c r="AM61" i="100"/>
  <c r="BA45" i="100"/>
  <c r="AQ64" i="100"/>
  <c r="AR64" i="100"/>
  <c r="AV69" i="100"/>
  <c r="AM47" i="100"/>
  <c r="BA64" i="113"/>
  <c r="AE100" i="100"/>
  <c r="AU57" i="100"/>
  <c r="AR60" i="100"/>
  <c r="AC45" i="100"/>
  <c r="AF56" i="100"/>
  <c r="BA68" i="100"/>
  <c r="AN43" i="100"/>
  <c r="BA60" i="100"/>
  <c r="AM48" i="100"/>
  <c r="AW48" i="100"/>
  <c r="AM60" i="100"/>
  <c r="BA41" i="100"/>
  <c r="AQ60" i="100"/>
  <c r="BA67" i="113"/>
  <c r="AN45" i="100"/>
  <c r="AQ65" i="100"/>
  <c r="BA59" i="113"/>
  <c r="AU62" i="113"/>
  <c r="AU53" i="100"/>
  <c r="AR61" i="100"/>
  <c r="AY67" i="100"/>
  <c r="AF53" i="100"/>
  <c r="AT49" i="100"/>
  <c r="AN46" i="100"/>
  <c r="BA63" i="100"/>
  <c r="AW41" i="100"/>
  <c r="AW42" i="100"/>
  <c r="AM64" i="100"/>
  <c r="BA50" i="100"/>
  <c r="AR93" i="100"/>
  <c r="AP64" i="113"/>
  <c r="AR65" i="113"/>
  <c r="AP64" i="100"/>
  <c r="AU54" i="100"/>
  <c r="AR62" i="100"/>
  <c r="AY68" i="100"/>
  <c r="AF58" i="100"/>
  <c r="AW64" i="100"/>
  <c r="AK54" i="100"/>
  <c r="AN49" i="100"/>
  <c r="AM45" i="100"/>
  <c r="AW49" i="100"/>
  <c r="BA49" i="100"/>
  <c r="AM93" i="100"/>
  <c r="AW59" i="113"/>
  <c r="AN41" i="100"/>
  <c r="AM42" i="100"/>
  <c r="AW47" i="100"/>
  <c r="AE46" i="100"/>
  <c r="AV46" i="100"/>
  <c r="AI61" i="100"/>
  <c r="AD46" i="100"/>
  <c r="AE47" i="100"/>
  <c r="AV49" i="100"/>
  <c r="AX42" i="100"/>
  <c r="AD74" i="100"/>
  <c r="AD41" i="100"/>
  <c r="AE41" i="100"/>
  <c r="AV41" i="100"/>
  <c r="AF74" i="100"/>
  <c r="AQ67" i="100"/>
  <c r="AV50" i="100"/>
  <c r="AV47" i="100"/>
  <c r="AE45" i="100"/>
  <c r="AV42" i="100"/>
  <c r="AV44" i="100"/>
  <c r="AE48" i="100"/>
  <c r="AV45" i="100"/>
  <c r="BE41" i="100"/>
  <c r="AV59" i="113"/>
  <c r="AS61" i="100"/>
  <c r="BB61" i="113"/>
  <c r="BE56" i="100"/>
  <c r="AJ67" i="100"/>
  <c r="AJ68" i="100"/>
  <c r="AX59" i="113"/>
  <c r="AX50" i="100"/>
  <c r="BA108" i="100"/>
  <c r="AX74" i="100"/>
  <c r="AO67" i="100"/>
  <c r="AX48" i="100"/>
  <c r="AX58" i="113"/>
  <c r="AX46" i="100"/>
  <c r="BA95" i="102"/>
  <c r="AN99" i="102"/>
  <c r="AC122" i="66"/>
  <c r="AI122" i="66"/>
  <c r="AW122" i="66"/>
  <c r="AP99" i="102"/>
  <c r="AV97" i="102"/>
  <c r="AC37" i="74"/>
  <c r="AM122" i="66"/>
  <c r="AY85" i="102"/>
  <c r="AX33" i="76"/>
  <c r="AE33" i="76"/>
  <c r="AY33" i="76"/>
  <c r="AP33" i="74"/>
  <c r="AP36" i="74"/>
  <c r="AP34" i="74"/>
  <c r="AP39" i="113"/>
  <c r="AP42" i="113"/>
  <c r="AK131" i="66"/>
  <c r="AH6" i="66"/>
  <c r="AH5" i="66" s="1"/>
  <c r="AH136" i="66" s="1"/>
  <c r="AK159" i="66"/>
  <c r="AC6" i="66"/>
  <c r="AC5" i="66" s="1"/>
  <c r="AC136" i="66" s="1"/>
  <c r="AG162" i="66"/>
  <c r="AW115" i="66"/>
  <c r="AU157" i="66"/>
  <c r="AU131" i="66"/>
  <c r="AE131" i="66"/>
  <c r="AP131" i="66"/>
  <c r="AT157" i="66"/>
  <c r="AV131" i="66"/>
  <c r="AN6" i="66"/>
  <c r="AN5" i="66" s="1"/>
  <c r="AN136" i="66" s="1"/>
  <c r="AX6" i="66"/>
  <c r="AX5" i="66" s="1"/>
  <c r="AX136" i="66" s="1"/>
  <c r="AY143" i="66"/>
  <c r="AY169" i="66" s="1"/>
  <c r="AG6" i="66"/>
  <c r="AG5" i="66" s="1"/>
  <c r="AG136" i="66" s="1"/>
  <c r="AJ6" i="66"/>
  <c r="AJ5" i="66" s="1"/>
  <c r="AJ136" i="66" s="1"/>
  <c r="AN159" i="66"/>
  <c r="AG160" i="66"/>
  <c r="BE160" i="66"/>
  <c r="AQ131" i="66"/>
  <c r="AN90" i="65"/>
  <c r="AL32" i="76"/>
  <c r="AK20" i="70"/>
  <c r="AV18" i="70"/>
  <c r="AU20" i="70"/>
  <c r="AI20" i="70"/>
  <c r="AZ61" i="100"/>
  <c r="AY102" i="65"/>
  <c r="AK6" i="66"/>
  <c r="AK5" i="66" s="1"/>
  <c r="AK136" i="66" s="1"/>
  <c r="BA20" i="70"/>
  <c r="BA19" i="70"/>
  <c r="AU16" i="70"/>
  <c r="BE97" i="102"/>
  <c r="AY93" i="102"/>
  <c r="AR93" i="102"/>
  <c r="BA15" i="70"/>
  <c r="BA16" i="70"/>
  <c r="AR54" i="100"/>
  <c r="AO99" i="102"/>
  <c r="AS95" i="102"/>
  <c r="AO95" i="102"/>
  <c r="BC68" i="113"/>
  <c r="AV122" i="66"/>
  <c r="BA40" i="64"/>
  <c r="AY87" i="65"/>
  <c r="BA18" i="70"/>
  <c r="AR55" i="100"/>
  <c r="AB69" i="100"/>
  <c r="AH83" i="102"/>
  <c r="BA49" i="64"/>
  <c r="AU19" i="70"/>
  <c r="AR62" i="113"/>
  <c r="AR56" i="100"/>
  <c r="BB162" i="66"/>
  <c r="AH162" i="66"/>
  <c r="AR49" i="113"/>
  <c r="BA17" i="70"/>
  <c r="AL17" i="70"/>
  <c r="AU17" i="70"/>
  <c r="AG60" i="100"/>
  <c r="AS131" i="66"/>
  <c r="BB100" i="65"/>
  <c r="BA81" i="102"/>
  <c r="AJ81" i="102"/>
  <c r="AW31" i="76"/>
  <c r="AN83" i="102"/>
  <c r="AP74" i="100"/>
  <c r="AY57" i="100"/>
  <c r="AK56" i="100"/>
  <c r="AX44" i="100"/>
  <c r="AX47" i="100"/>
  <c r="AG54" i="100"/>
  <c r="AD55" i="100"/>
  <c r="AU15" i="64"/>
  <c r="AU5" i="118" s="1"/>
  <c r="AK32" i="74"/>
  <c r="AR6" i="66"/>
  <c r="AR5" i="66" s="1"/>
  <c r="AR136" i="66" s="1"/>
  <c r="AZ100" i="100"/>
  <c r="BA100" i="100"/>
  <c r="AY58" i="100"/>
  <c r="AZ68" i="100"/>
  <c r="AX45" i="100"/>
  <c r="AG53" i="100"/>
  <c r="AD56" i="100"/>
  <c r="AZ72" i="65"/>
  <c r="AQ42" i="113"/>
  <c r="AV83" i="102"/>
  <c r="AJ83" i="102"/>
  <c r="AO74" i="100"/>
  <c r="AJ43" i="100"/>
  <c r="AY55" i="100"/>
  <c r="AZ69" i="100"/>
  <c r="AG58" i="100"/>
  <c r="AD58" i="100"/>
  <c r="AM97" i="102"/>
  <c r="AD83" i="102"/>
  <c r="AW83" i="102"/>
  <c r="AS83" i="102"/>
  <c r="AY62" i="113"/>
  <c r="AJ48" i="100"/>
  <c r="AZ67" i="100"/>
  <c r="AX43" i="100"/>
  <c r="AE67" i="100"/>
  <c r="BD86" i="65"/>
  <c r="AG30" i="76"/>
  <c r="AZ86" i="100"/>
  <c r="AG86" i="100"/>
  <c r="AZ83" i="102"/>
  <c r="AE6" i="66"/>
  <c r="AE5" i="66" s="1"/>
  <c r="AE136" i="66" s="1"/>
  <c r="AJ45" i="100"/>
  <c r="AK55" i="100"/>
  <c r="AD69" i="100"/>
  <c r="AE68" i="100"/>
  <c r="AO42" i="100"/>
  <c r="AK35" i="74"/>
  <c r="BA83" i="102"/>
  <c r="BB40" i="64"/>
  <c r="AO83" i="102"/>
  <c r="AL83" i="102"/>
  <c r="AH72" i="65"/>
  <c r="AZ67" i="113"/>
  <c r="AY54" i="100"/>
  <c r="AK58" i="100"/>
  <c r="AD68" i="100"/>
  <c r="AX49" i="100"/>
  <c r="AO41" i="100"/>
  <c r="AQ72" i="65"/>
  <c r="AQ80" i="65" s="1"/>
  <c r="AQ31" i="113" s="1"/>
  <c r="AS46" i="100"/>
  <c r="AM87" i="65"/>
  <c r="BE55" i="100"/>
  <c r="AI83" i="102"/>
  <c r="AQ83" i="102"/>
  <c r="AG86" i="65"/>
  <c r="AS15" i="64"/>
  <c r="AI91" i="65"/>
  <c r="AD99" i="102"/>
  <c r="BA99" i="102"/>
  <c r="AO29" i="76"/>
  <c r="D8" i="112"/>
  <c r="S8" i="112" s="1"/>
  <c r="AF93" i="102"/>
  <c r="AL18" i="70"/>
  <c r="AR95" i="102"/>
  <c r="AN57" i="100"/>
  <c r="AS62" i="100"/>
  <c r="AI65" i="100"/>
  <c r="AA62" i="100"/>
  <c r="BB98" i="65"/>
  <c r="AL15" i="70"/>
  <c r="AD87" i="102"/>
  <c r="AN58" i="100"/>
  <c r="AS60" i="100"/>
  <c r="AB54" i="100"/>
  <c r="AI64" i="100"/>
  <c r="AZ131" i="66"/>
  <c r="AJ160" i="66"/>
  <c r="AA65" i="100"/>
  <c r="AW32" i="76"/>
  <c r="AL20" i="70"/>
  <c r="BA134" i="100"/>
  <c r="BA15" i="64"/>
  <c r="AN54" i="100"/>
  <c r="AS63" i="100"/>
  <c r="AB58" i="100"/>
  <c r="AI60" i="100"/>
  <c r="AC91" i="65"/>
  <c r="AA63" i="100"/>
  <c r="AW49" i="113"/>
  <c r="AL89" i="65"/>
  <c r="AX40" i="64"/>
  <c r="AO30" i="76"/>
  <c r="AO31" i="76"/>
  <c r="AL19" i="70"/>
  <c r="AS93" i="100"/>
  <c r="AS65" i="113"/>
  <c r="AX68" i="100"/>
  <c r="AE87" i="65"/>
  <c r="AO86" i="65"/>
  <c r="AC86" i="100"/>
  <c r="AA60" i="100"/>
  <c r="AO49" i="113"/>
  <c r="AE99" i="102"/>
  <c r="AS65" i="100"/>
  <c r="AI62" i="100"/>
  <c r="AZ93" i="102"/>
  <c r="BE159" i="66"/>
  <c r="AW30" i="76"/>
  <c r="BC98" i="65"/>
  <c r="AL16" i="70"/>
  <c r="AX86" i="65"/>
  <c r="AD159" i="66"/>
  <c r="D7" i="112"/>
  <c r="S7" i="112" s="1"/>
  <c r="AK162" i="66"/>
  <c r="AK122" i="66"/>
  <c r="BD122" i="66"/>
  <c r="BE102" i="65"/>
  <c r="BC175" i="66"/>
  <c r="AU40" i="64"/>
  <c r="AP122" i="66"/>
  <c r="U8" i="112"/>
  <c r="BE99" i="65"/>
  <c r="BE86" i="100"/>
  <c r="AW40" i="64"/>
  <c r="AR90" i="65"/>
  <c r="AH122" i="66"/>
  <c r="AX83" i="102"/>
  <c r="BB122" i="66"/>
  <c r="U6" i="112"/>
  <c r="AQ68" i="113"/>
  <c r="AQ68" i="100"/>
  <c r="AZ62" i="100"/>
  <c r="AG69" i="100"/>
  <c r="AL63" i="100"/>
  <c r="BC61" i="113"/>
  <c r="AZ63" i="100"/>
  <c r="AG67" i="100"/>
  <c r="BB58" i="113"/>
  <c r="BA93" i="100"/>
  <c r="BB108" i="100"/>
  <c r="BC120" i="100"/>
  <c r="AZ65" i="113"/>
  <c r="AC74" i="100"/>
  <c r="AZ64" i="113"/>
  <c r="AL67" i="100"/>
  <c r="AA69" i="100"/>
  <c r="AZ64" i="100"/>
  <c r="AL69" i="100"/>
  <c r="AZ65" i="100"/>
  <c r="AB67" i="100"/>
  <c r="AT68" i="100"/>
  <c r="AT45" i="100"/>
  <c r="AT48" i="100"/>
  <c r="AT41" i="100"/>
  <c r="BD61" i="113"/>
  <c r="AT42" i="100"/>
  <c r="AA68" i="100"/>
  <c r="AT43" i="100"/>
  <c r="BD53" i="100"/>
  <c r="AT59" i="113"/>
  <c r="AT46" i="100"/>
  <c r="AA67" i="100"/>
  <c r="AT44" i="100"/>
  <c r="AB86" i="100"/>
  <c r="AW86" i="100"/>
  <c r="AD100" i="100"/>
  <c r="AM68" i="100"/>
  <c r="AX69" i="100"/>
  <c r="AA58" i="100"/>
  <c r="AW56" i="100"/>
  <c r="AH68" i="100"/>
  <c r="AS44" i="100"/>
  <c r="AD60" i="100"/>
  <c r="AV86" i="100"/>
  <c r="AH100" i="100"/>
  <c r="AM100" i="100"/>
  <c r="BC134" i="100"/>
  <c r="AM69" i="100"/>
  <c r="AX67" i="113"/>
  <c r="AA55" i="100"/>
  <c r="AW54" i="100"/>
  <c r="AS49" i="100"/>
  <c r="AV58" i="100"/>
  <c r="AY134" i="100"/>
  <c r="AY100" i="100"/>
  <c r="AD86" i="100"/>
  <c r="BB134" i="100"/>
  <c r="AA53" i="100"/>
  <c r="AW53" i="100"/>
  <c r="AS47" i="100"/>
  <c r="AS48" i="100"/>
  <c r="AV57" i="100"/>
  <c r="AU63" i="100"/>
  <c r="AS74" i="100"/>
  <c r="AU65" i="113"/>
  <c r="AA54" i="100"/>
  <c r="AW58" i="100"/>
  <c r="AS45" i="100"/>
  <c r="AD62" i="100"/>
  <c r="AV54" i="100"/>
  <c r="AU62" i="100"/>
  <c r="BD62" i="113"/>
  <c r="AT74" i="100"/>
  <c r="AV62" i="113"/>
  <c r="AC69" i="100"/>
  <c r="AS41" i="100"/>
  <c r="AD63" i="100"/>
  <c r="AV55" i="100"/>
  <c r="BD134" i="100"/>
  <c r="AZ134" i="100"/>
  <c r="AC100" i="100"/>
  <c r="AX68" i="113"/>
  <c r="AF45" i="100"/>
  <c r="AC68" i="100"/>
  <c r="AS42" i="100"/>
  <c r="AD61" i="100"/>
  <c r="AV56" i="100"/>
  <c r="BD57" i="100"/>
  <c r="AD35" i="100"/>
  <c r="AS59" i="113"/>
  <c r="AG29" i="76"/>
  <c r="AG49" i="113"/>
  <c r="AG31" i="76"/>
  <c r="AW32" i="74"/>
  <c r="AK33" i="74"/>
  <c r="AK34" i="74"/>
  <c r="AK42" i="113"/>
  <c r="AG34" i="74"/>
  <c r="AZ35" i="74"/>
  <c r="AO36" i="74"/>
  <c r="AZ39" i="113"/>
  <c r="AZ159" i="66"/>
  <c r="AV156" i="66"/>
  <c r="AO6" i="66"/>
  <c r="AO5" i="66" s="1"/>
  <c r="AO136" i="66" s="1"/>
  <c r="AL6" i="66"/>
  <c r="AL5" i="66" s="1"/>
  <c r="AL136" i="66" s="1"/>
  <c r="AU6" i="66"/>
  <c r="AU5" i="66" s="1"/>
  <c r="AU136" i="66" s="1"/>
  <c r="AX162" i="66"/>
  <c r="AP115" i="66"/>
  <c r="AO115" i="66"/>
  <c r="AY131" i="66"/>
  <c r="AI131" i="66"/>
  <c r="BC85" i="65"/>
  <c r="BB85" i="65"/>
  <c r="AY72" i="65"/>
  <c r="AY96" i="65" s="1"/>
  <c r="AO72" i="65"/>
  <c r="AO80" i="65" s="1"/>
  <c r="AO31" i="113" s="1"/>
  <c r="BB163" i="66"/>
  <c r="BB91" i="65"/>
  <c r="AV89" i="65"/>
  <c r="AP87" i="65"/>
  <c r="AF91" i="65"/>
  <c r="AZ122" i="66"/>
  <c r="AE122" i="66"/>
  <c r="AX131" i="66"/>
  <c r="AH131" i="66"/>
  <c r="AO91" i="65"/>
  <c r="AU90" i="65"/>
  <c r="AH161" i="66"/>
  <c r="AI161" i="66"/>
  <c r="AB72" i="65"/>
  <c r="AB80" i="65" s="1"/>
  <c r="AV40" i="64"/>
  <c r="AP35" i="64"/>
  <c r="AI26" i="64"/>
  <c r="AN40" i="64"/>
  <c r="AT15" i="64"/>
  <c r="AT22" i="64" s="1"/>
  <c r="BC54" i="64"/>
  <c r="BE49" i="64"/>
  <c r="AJ40" i="64"/>
  <c r="AI40" i="64"/>
  <c r="AO40" i="64"/>
  <c r="AR115" i="66"/>
  <c r="AB115" i="66"/>
  <c r="AW5" i="118"/>
  <c r="AH81" i="102"/>
  <c r="AC158" i="66"/>
  <c r="AQ99" i="102"/>
  <c r="AG115" i="66"/>
  <c r="BA131" i="66"/>
  <c r="AX115" i="66"/>
  <c r="AC115" i="66"/>
  <c r="AB131" i="66"/>
  <c r="AM131" i="66"/>
  <c r="AF99" i="102"/>
  <c r="AH87" i="102"/>
  <c r="AZ87" i="65"/>
  <c r="AG33" i="74"/>
  <c r="AA122" i="66"/>
  <c r="AL86" i="100"/>
  <c r="AL56" i="100"/>
  <c r="AJ61" i="100"/>
  <c r="AV87" i="102"/>
  <c r="BB6" i="118"/>
  <c r="BB6" i="117"/>
  <c r="AT6" i="118"/>
  <c r="AT6" i="117"/>
  <c r="AK6" i="118"/>
  <c r="AK6" i="117"/>
  <c r="AC6" i="118"/>
  <c r="AC6" i="117"/>
  <c r="BE6" i="117"/>
  <c r="BE6" i="118"/>
  <c r="BF19" i="118" s="1"/>
  <c r="AG35" i="74"/>
  <c r="AI95" i="102"/>
  <c r="AL55" i="100"/>
  <c r="AJ62" i="100"/>
  <c r="AS58" i="100"/>
  <c r="BA6" i="118"/>
  <c r="BA6" i="117"/>
  <c r="AS6" i="118"/>
  <c r="AS6" i="117"/>
  <c r="AJ6" i="118"/>
  <c r="AJ6" i="117"/>
  <c r="AB6" i="118"/>
  <c r="AB6" i="117"/>
  <c r="AP6" i="117"/>
  <c r="AP6" i="118"/>
  <c r="AZ6" i="118"/>
  <c r="AZ6" i="117"/>
  <c r="AR6" i="118"/>
  <c r="AR6" i="117"/>
  <c r="AI6" i="118"/>
  <c r="AI6" i="117"/>
  <c r="AI30" i="76"/>
  <c r="AO15" i="64"/>
  <c r="AO9" i="73" s="1"/>
  <c r="AO10" i="73" s="1"/>
  <c r="AO81" i="102"/>
  <c r="AS86" i="100"/>
  <c r="AJ95" i="102"/>
  <c r="AL53" i="100"/>
  <c r="AS53" i="100"/>
  <c r="AF35" i="100"/>
  <c r="AY6" i="118"/>
  <c r="AY6" i="117"/>
  <c r="AQ6" i="118"/>
  <c r="AQ6" i="117"/>
  <c r="AH6" i="117"/>
  <c r="AH6" i="118"/>
  <c r="BD6" i="118"/>
  <c r="BD6" i="117"/>
  <c r="BC161" i="66"/>
  <c r="AG36" i="74"/>
  <c r="AF122" i="66"/>
  <c r="AV6" i="66"/>
  <c r="AV5" i="66" s="1"/>
  <c r="AV136" i="66" s="1"/>
  <c r="AJ93" i="100"/>
  <c r="AL54" i="100"/>
  <c r="AJ64" i="100"/>
  <c r="AS56" i="100"/>
  <c r="AW88" i="65"/>
  <c r="AO6" i="117"/>
  <c r="AO6" i="118"/>
  <c r="AG6" i="117"/>
  <c r="AG6" i="118"/>
  <c r="AK93" i="102"/>
  <c r="AE87" i="102"/>
  <c r="AK93" i="100"/>
  <c r="AY95" i="102"/>
  <c r="AE61" i="100"/>
  <c r="AJ63" i="100"/>
  <c r="AS54" i="100"/>
  <c r="AF88" i="65"/>
  <c r="AW6" i="117"/>
  <c r="AW6" i="118"/>
  <c r="AN6" i="118"/>
  <c r="AN6" i="117"/>
  <c r="AF6" i="118"/>
  <c r="AF6" i="117"/>
  <c r="AG42" i="113"/>
  <c r="AX95" i="102"/>
  <c r="AS62" i="113"/>
  <c r="AJ65" i="100"/>
  <c r="AS55" i="100"/>
  <c r="AR131" i="66"/>
  <c r="AV6" i="118"/>
  <c r="AV6" i="117"/>
  <c r="AM6" i="118"/>
  <c r="AM6" i="117"/>
  <c r="AE6" i="118"/>
  <c r="AE9" i="118" s="1"/>
  <c r="AE6" i="117"/>
  <c r="AX6" i="117"/>
  <c r="BF29" i="117" s="1"/>
  <c r="AX6" i="118"/>
  <c r="BF29" i="118" s="1"/>
  <c r="AZ99" i="65"/>
  <c r="BC6" i="118"/>
  <c r="BC6" i="117"/>
  <c r="AU6" i="118"/>
  <c r="AU6" i="117"/>
  <c r="AL6" i="118"/>
  <c r="AL6" i="117"/>
  <c r="AD6" i="118"/>
  <c r="AD6" i="117"/>
  <c r="BD175" i="66"/>
  <c r="BD170" i="66"/>
  <c r="AD162" i="66"/>
  <c r="AL156" i="66"/>
  <c r="AQ32" i="76"/>
  <c r="AV32" i="74"/>
  <c r="AX97" i="102"/>
  <c r="BD56" i="100"/>
  <c r="AP86" i="65"/>
  <c r="AQ33" i="74"/>
  <c r="AJ131" i="66"/>
  <c r="BB62" i="113"/>
  <c r="AQ35" i="74"/>
  <c r="AC40" i="64"/>
  <c r="AW131" i="66"/>
  <c r="AG131" i="66"/>
  <c r="AJ90" i="65"/>
  <c r="BD54" i="100"/>
  <c r="AC90" i="65"/>
  <c r="AQ36" i="74"/>
  <c r="AL163" i="66"/>
  <c r="AR91" i="65"/>
  <c r="AT95" i="102"/>
  <c r="AV81" i="102"/>
  <c r="BC67" i="113"/>
  <c r="BC159" i="66"/>
  <c r="AZ115" i="66"/>
  <c r="AJ115" i="66"/>
  <c r="AA115" i="66"/>
  <c r="AJ87" i="65"/>
  <c r="AO131" i="66"/>
  <c r="AM159" i="66"/>
  <c r="BD15" i="64"/>
  <c r="AS29" i="76"/>
  <c r="AQ34" i="74"/>
  <c r="AS30" i="76"/>
  <c r="BD55" i="100"/>
  <c r="AY97" i="65"/>
  <c r="AZ85" i="65"/>
  <c r="AG144" i="66"/>
  <c r="AH157" i="66" s="1"/>
  <c r="BC97" i="65"/>
  <c r="AM32" i="74"/>
  <c r="AY170" i="66"/>
  <c r="AK81" i="102"/>
  <c r="AF40" i="64"/>
  <c r="AT35" i="64"/>
  <c r="AB6" i="66"/>
  <c r="AB5" i="66" s="1"/>
  <c r="AB136" i="66" s="1"/>
  <c r="AB15" i="70"/>
  <c r="AQ86" i="100"/>
  <c r="AR81" i="102"/>
  <c r="AE60" i="100"/>
  <c r="AE88" i="65"/>
  <c r="AL49" i="113"/>
  <c r="AM36" i="74"/>
  <c r="AU156" i="66"/>
  <c r="AE40" i="64"/>
  <c r="AF81" i="102"/>
  <c r="AB20" i="70"/>
  <c r="AO100" i="100"/>
  <c r="AE93" i="100"/>
  <c r="BB15" i="64"/>
  <c r="BB66" i="64" s="1"/>
  <c r="BB68" i="64" s="1"/>
  <c r="BE96" i="102"/>
  <c r="AP96" i="102"/>
  <c r="AJ96" i="102"/>
  <c r="AL31" i="76"/>
  <c r="AP163" i="66"/>
  <c r="AS163" i="66"/>
  <c r="AW81" i="102"/>
  <c r="AB19" i="70"/>
  <c r="AJ157" i="66"/>
  <c r="AQ35" i="100"/>
  <c r="AX81" i="102"/>
  <c r="AC47" i="100"/>
  <c r="AQ53" i="100"/>
  <c r="AB93" i="102"/>
  <c r="AO93" i="102"/>
  <c r="AE159" i="66"/>
  <c r="AE63" i="100"/>
  <c r="AV159" i="66"/>
  <c r="AM40" i="64"/>
  <c r="AQ122" i="66"/>
  <c r="AB18" i="70"/>
  <c r="AF29" i="76"/>
  <c r="AY175" i="66"/>
  <c r="BB175" i="66"/>
  <c r="AL15" i="64"/>
  <c r="AB16" i="70"/>
  <c r="AE64" i="100"/>
  <c r="BD160" i="66"/>
  <c r="BA175" i="66"/>
  <c r="AZ175" i="66"/>
  <c r="BB97" i="65"/>
  <c r="AL35" i="64"/>
  <c r="AD35" i="64"/>
  <c r="AB17" i="70"/>
  <c r="AK35" i="64"/>
  <c r="AE62" i="100"/>
  <c r="BB35" i="64"/>
  <c r="AJ93" i="102"/>
  <c r="BD6" i="65"/>
  <c r="BD5" i="65" s="1"/>
  <c r="AX35" i="74"/>
  <c r="AP156" i="66"/>
  <c r="AP6" i="66"/>
  <c r="AP5" i="66" s="1"/>
  <c r="AP136" i="66" s="1"/>
  <c r="AY157" i="66"/>
  <c r="D25" i="112"/>
  <c r="S25" i="112" s="1"/>
  <c r="BA97" i="65"/>
  <c r="AP89" i="65"/>
  <c r="AL35" i="74"/>
  <c r="AX93" i="102"/>
  <c r="AU35" i="64"/>
  <c r="AK15" i="64"/>
  <c r="AK21" i="64" s="1"/>
  <c r="AR86" i="100"/>
  <c r="BB49" i="64"/>
  <c r="AC15" i="64"/>
  <c r="AC31" i="64" s="1"/>
  <c r="AX113" i="66"/>
  <c r="BB96" i="102"/>
  <c r="BA84" i="102"/>
  <c r="AH96" i="102"/>
  <c r="AH84" i="102"/>
  <c r="AB30" i="76"/>
  <c r="AZ49" i="64"/>
  <c r="AD90" i="65"/>
  <c r="AJ35" i="64"/>
  <c r="AZ15" i="64"/>
  <c r="AZ66" i="64" s="1"/>
  <c r="AZ68" i="64" s="1"/>
  <c r="BD96" i="65"/>
  <c r="BD172" i="66"/>
  <c r="BC30" i="76"/>
  <c r="BB72" i="65"/>
  <c r="BB80" i="65" s="1"/>
  <c r="AD29" i="76"/>
  <c r="AQ29" i="76"/>
  <c r="AX39" i="113"/>
  <c r="AX42" i="113"/>
  <c r="AY32" i="74"/>
  <c r="D6" i="112"/>
  <c r="S6" i="112" s="1"/>
  <c r="AZ81" i="102"/>
  <c r="AU159" i="66"/>
  <c r="AE16" i="70"/>
  <c r="AR35" i="64"/>
  <c r="AC35" i="64"/>
  <c r="BC47" i="113"/>
  <c r="BE172" i="66"/>
  <c r="AQ49" i="113"/>
  <c r="AX32" i="74"/>
  <c r="AX34" i="74"/>
  <c r="AY35" i="74"/>
  <c r="AI96" i="102"/>
  <c r="AY42" i="113"/>
  <c r="AJ18" i="70"/>
  <c r="AI93" i="102"/>
  <c r="AS35" i="64"/>
  <c r="AE18" i="70"/>
  <c r="AY36" i="74"/>
  <c r="AB81" i="102"/>
  <c r="AG88" i="65"/>
  <c r="AX6" i="65"/>
  <c r="AX5" i="65" s="1"/>
  <c r="AY33" i="74"/>
  <c r="AQ31" i="76"/>
  <c r="AM143" i="66"/>
  <c r="AJ15" i="64"/>
  <c r="AJ21" i="64" s="1"/>
  <c r="BE86" i="65"/>
  <c r="AX33" i="74"/>
  <c r="AZ35" i="64"/>
  <c r="AE17" i="70"/>
  <c r="AM72" i="65"/>
  <c r="AM80" i="65" s="1"/>
  <c r="BD159" i="66"/>
  <c r="BE98" i="65"/>
  <c r="AQ35" i="64"/>
  <c r="AE20" i="70"/>
  <c r="BA35" i="64"/>
  <c r="AE15" i="70"/>
  <c r="AV72" i="65"/>
  <c r="AV80" i="65" s="1"/>
  <c r="AV31" i="113" s="1"/>
  <c r="BE143" i="66"/>
  <c r="AE162" i="66"/>
  <c r="AN131" i="66"/>
  <c r="AM99" i="102"/>
  <c r="BE83" i="102"/>
  <c r="AE157" i="66"/>
  <c r="AF83" i="102"/>
  <c r="AS87" i="65"/>
  <c r="BC67" i="100"/>
  <c r="BC68" i="100"/>
  <c r="AC131" i="66"/>
  <c r="AM115" i="66"/>
  <c r="AH115" i="66"/>
  <c r="AL131" i="66"/>
  <c r="AF115" i="66"/>
  <c r="AQ115" i="66"/>
  <c r="AL115" i="66"/>
  <c r="AD32" i="76"/>
  <c r="AO35" i="74"/>
  <c r="AS31" i="76"/>
  <c r="AF162" i="66"/>
  <c r="AZ84" i="102"/>
  <c r="AT20" i="70"/>
  <c r="AT16" i="70"/>
  <c r="AT18" i="70"/>
  <c r="AT15" i="70"/>
  <c r="AT17" i="70"/>
  <c r="AS68" i="113"/>
  <c r="AS67" i="100"/>
  <c r="AS35" i="100"/>
  <c r="AS68" i="100"/>
  <c r="AS69" i="100"/>
  <c r="AZ41" i="100"/>
  <c r="BA74" i="100"/>
  <c r="AZ44" i="100"/>
  <c r="AZ108" i="100"/>
  <c r="AZ47" i="100"/>
  <c r="AZ59" i="113"/>
  <c r="AZ35" i="100"/>
  <c r="AZ49" i="100"/>
  <c r="AZ43" i="100"/>
  <c r="AZ46" i="100"/>
  <c r="AZ42" i="100"/>
  <c r="AZ48" i="100"/>
  <c r="AZ58" i="113"/>
  <c r="AZ50" i="100"/>
  <c r="AI46" i="100"/>
  <c r="AJ74" i="100"/>
  <c r="AI45" i="100"/>
  <c r="AI42" i="100"/>
  <c r="AI41" i="100"/>
  <c r="AI47" i="100"/>
  <c r="AI43" i="100"/>
  <c r="AI48" i="100"/>
  <c r="BD84" i="102"/>
  <c r="AJ84" i="102"/>
  <c r="AV84" i="102"/>
  <c r="BB84" i="102"/>
  <c r="AW84" i="102"/>
  <c r="AG84" i="102"/>
  <c r="BE84" i="102"/>
  <c r="AT84" i="102"/>
  <c r="AR84" i="102"/>
  <c r="AS84" i="102"/>
  <c r="AO84" i="102"/>
  <c r="AK84" i="102"/>
  <c r="BC84" i="102"/>
  <c r="BC46" i="100"/>
  <c r="BC58" i="113"/>
  <c r="BC108" i="100"/>
  <c r="BA159" i="66"/>
  <c r="BA172" i="66"/>
  <c r="BB159" i="66"/>
  <c r="AN95" i="102"/>
  <c r="AM83" i="102"/>
  <c r="AM95" i="102"/>
  <c r="AN81" i="102"/>
  <c r="AN93" i="102"/>
  <c r="AJ56" i="100"/>
  <c r="AK86" i="100"/>
  <c r="AJ58" i="100"/>
  <c r="AJ53" i="100"/>
  <c r="AJ54" i="100"/>
  <c r="AJ35" i="100"/>
  <c r="AJ55" i="100"/>
  <c r="AJ86" i="100"/>
  <c r="AT53" i="100"/>
  <c r="AT58" i="100"/>
  <c r="AT57" i="100"/>
  <c r="AT62" i="113"/>
  <c r="AU86" i="100"/>
  <c r="AT56" i="100"/>
  <c r="AT86" i="100"/>
  <c r="AT55" i="100"/>
  <c r="AT54" i="100"/>
  <c r="AV61" i="100"/>
  <c r="AV62" i="100"/>
  <c r="AV60" i="100"/>
  <c r="AV63" i="100"/>
  <c r="AV65" i="113"/>
  <c r="AV64" i="100"/>
  <c r="AV35" i="100"/>
  <c r="AW93" i="100"/>
  <c r="AV93" i="100"/>
  <c r="BA53" i="100"/>
  <c r="BA56" i="100"/>
  <c r="BA57" i="100"/>
  <c r="BB86" i="100"/>
  <c r="BA120" i="100"/>
  <c r="BA35" i="100"/>
  <c r="BA55" i="100"/>
  <c r="BA54" i="100"/>
  <c r="BA86" i="100"/>
  <c r="BA61" i="113"/>
  <c r="AH99" i="102"/>
  <c r="AG99" i="102"/>
  <c r="AL95" i="102"/>
  <c r="AK83" i="102"/>
  <c r="AC84" i="102"/>
  <c r="AK62" i="100"/>
  <c r="AK64" i="100"/>
  <c r="AL93" i="100"/>
  <c r="AH93" i="102"/>
  <c r="AG93" i="102"/>
  <c r="AP100" i="100"/>
  <c r="AQ100" i="100"/>
  <c r="AP69" i="100"/>
  <c r="AP68" i="100"/>
  <c r="AP67" i="100"/>
  <c r="AP68" i="113"/>
  <c r="BD120" i="100"/>
  <c r="AZ120" i="100"/>
  <c r="AX56" i="100"/>
  <c r="AX58" i="100"/>
  <c r="BB120" i="100"/>
  <c r="AX86" i="100"/>
  <c r="AX57" i="100"/>
  <c r="AX62" i="113"/>
  <c r="AX61" i="113"/>
  <c r="AY86" i="100"/>
  <c r="AX55" i="100"/>
  <c r="AX53" i="100"/>
  <c r="AY120" i="100"/>
  <c r="AV49" i="113"/>
  <c r="AS32" i="76"/>
  <c r="AO32" i="74"/>
  <c r="AI85" i="65"/>
  <c r="AL36" i="74"/>
  <c r="AC49" i="113"/>
  <c r="BA96" i="102"/>
  <c r="AL42" i="113"/>
  <c r="AE84" i="102"/>
  <c r="AU84" i="102"/>
  <c r="AI56" i="100"/>
  <c r="AI54" i="100"/>
  <c r="AI55" i="100"/>
  <c r="AK41" i="100"/>
  <c r="AK74" i="100"/>
  <c r="AK43" i="100"/>
  <c r="AK45" i="100"/>
  <c r="AI6" i="65"/>
  <c r="AI5" i="65" s="1"/>
  <c r="AI72" i="65"/>
  <c r="AI80" i="65" s="1"/>
  <c r="AR6" i="65"/>
  <c r="AR5" i="65" s="1"/>
  <c r="AR72" i="65"/>
  <c r="AR80" i="65" s="1"/>
  <c r="BE87" i="65"/>
  <c r="BD99" i="65"/>
  <c r="BA100" i="65"/>
  <c r="D10" i="112"/>
  <c r="S10" i="112" s="1"/>
  <c r="AX88" i="65"/>
  <c r="BC100" i="65"/>
  <c r="AQ159" i="66"/>
  <c r="AT122" i="66"/>
  <c r="AS6" i="66"/>
  <c r="AS5" i="66" s="1"/>
  <c r="AS136" i="66" s="1"/>
  <c r="AS143" i="66"/>
  <c r="AS156" i="66" s="1"/>
  <c r="AB163" i="66"/>
  <c r="AI89" i="65"/>
  <c r="AJ151" i="66"/>
  <c r="AV29" i="76"/>
  <c r="BA42" i="113"/>
  <c r="AT19" i="70"/>
  <c r="AP84" i="102"/>
  <c r="AI49" i="100"/>
  <c r="AN91" i="65"/>
  <c r="AM91" i="65"/>
  <c r="AS115" i="66"/>
  <c r="AI143" i="66"/>
  <c r="AJ156" i="66" s="1"/>
  <c r="AI6" i="66"/>
  <c r="AI5" i="66" s="1"/>
  <c r="AI136" i="66" s="1"/>
  <c r="AX84" i="102"/>
  <c r="AX96" i="102"/>
  <c r="AM88" i="65"/>
  <c r="AV88" i="65"/>
  <c r="AM160" i="66"/>
  <c r="AW160" i="66"/>
  <c r="AO34" i="74"/>
  <c r="AV33" i="74"/>
  <c r="AT100" i="100"/>
  <c r="AZ45" i="100"/>
  <c r="AQ15" i="64"/>
  <c r="AQ21" i="64" s="1"/>
  <c r="AG15" i="64"/>
  <c r="AG40" i="64"/>
  <c r="AB40" i="64"/>
  <c r="AB15" i="64"/>
  <c r="AG90" i="65"/>
  <c r="AB122" i="66"/>
  <c r="AO33" i="74"/>
  <c r="BC89" i="65"/>
  <c r="BD89" i="65"/>
  <c r="AV65" i="100"/>
  <c r="AN20" i="70"/>
  <c r="AN17" i="70"/>
  <c r="AN19" i="70"/>
  <c r="AN18" i="70"/>
  <c r="AD6" i="65"/>
  <c r="AD5" i="65" s="1"/>
  <c r="AD72" i="65"/>
  <c r="BD32" i="76"/>
  <c r="BD30" i="76"/>
  <c r="AQ89" i="65"/>
  <c r="BC62" i="113"/>
  <c r="BE161" i="66"/>
  <c r="AY88" i="65"/>
  <c r="AG163" i="66"/>
  <c r="BE77" i="102"/>
  <c r="BF101" i="102" s="1"/>
  <c r="AE161" i="66"/>
  <c r="BB161" i="66"/>
  <c r="BA85" i="65"/>
  <c r="AR32" i="76"/>
  <c r="AL30" i="76"/>
  <c r="BA35" i="74"/>
  <c r="AM32" i="76"/>
  <c r="AM33" i="76" s="1"/>
  <c r="AW34" i="74"/>
  <c r="AW35" i="74"/>
  <c r="AZ33" i="74"/>
  <c r="AV35" i="74"/>
  <c r="AV34" i="74"/>
  <c r="AV36" i="74"/>
  <c r="AW33" i="74"/>
  <c r="BB49" i="100"/>
  <c r="AW86" i="65"/>
  <c r="BE95" i="102"/>
  <c r="BE82" i="102"/>
  <c r="BE100" i="102"/>
  <c r="BE94" i="102"/>
  <c r="BE99" i="102"/>
  <c r="BE93" i="102"/>
  <c r="AD161" i="66"/>
  <c r="AD86" i="65"/>
  <c r="AN86" i="65"/>
  <c r="BB44" i="100"/>
  <c r="BC99" i="102"/>
  <c r="AZ161" i="66"/>
  <c r="BA89" i="65"/>
  <c r="AK157" i="66"/>
  <c r="AZ157" i="66"/>
  <c r="AN115" i="66"/>
  <c r="AY115" i="66"/>
  <c r="AT115" i="66"/>
  <c r="AD115" i="66"/>
  <c r="AU115" i="66"/>
  <c r="AE115" i="66"/>
  <c r="BA115" i="66"/>
  <c r="AV115" i="66"/>
  <c r="AH160" i="66"/>
  <c r="AY97" i="102"/>
  <c r="AP93" i="102"/>
  <c r="AT99" i="102"/>
  <c r="AV93" i="102"/>
  <c r="AK35" i="100"/>
  <c r="AI35" i="100"/>
  <c r="AO160" i="66"/>
  <c r="AE151" i="66"/>
  <c r="AI163" i="66"/>
  <c r="AV91" i="65"/>
  <c r="AT131" i="66"/>
  <c r="AD131" i="66"/>
  <c r="AR162" i="66"/>
  <c r="AR87" i="65"/>
  <c r="AQ87" i="65"/>
  <c r="BA99" i="65"/>
  <c r="AK90" i="65"/>
  <c r="AL90" i="65"/>
  <c r="AO122" i="66"/>
  <c r="BC86" i="65"/>
  <c r="BB90" i="65"/>
  <c r="BB102" i="65"/>
  <c r="AX122" i="66"/>
  <c r="AN163" i="66"/>
  <c r="AE56" i="100"/>
  <c r="AE86" i="100"/>
  <c r="AE53" i="100"/>
  <c r="AE35" i="100"/>
  <c r="AG74" i="100"/>
  <c r="AG35" i="100"/>
  <c r="AP15" i="70"/>
  <c r="AP20" i="70"/>
  <c r="AP18" i="70"/>
  <c r="AP16" i="70"/>
  <c r="AP17" i="70"/>
  <c r="AP19" i="70"/>
  <c r="AR86" i="65"/>
  <c r="AF6" i="65"/>
  <c r="AF5" i="65" s="1"/>
  <c r="AF72" i="65"/>
  <c r="AN6" i="65"/>
  <c r="AN5" i="65" s="1"/>
  <c r="AN72" i="65"/>
  <c r="AO163" i="66"/>
  <c r="AY122" i="66"/>
  <c r="AI115" i="66"/>
  <c r="AJ19" i="70"/>
  <c r="AJ17" i="70"/>
  <c r="AJ15" i="70"/>
  <c r="AJ16" i="70"/>
  <c r="AE85" i="65"/>
  <c r="AH159" i="66"/>
  <c r="AS159" i="66"/>
  <c r="AT159" i="66"/>
  <c r="AF159" i="66"/>
  <c r="AY19" i="70"/>
  <c r="AY16" i="70"/>
  <c r="AY20" i="70"/>
  <c r="AC159" i="66"/>
  <c r="AY35" i="100"/>
  <c r="AY64" i="100"/>
  <c r="AC63" i="100"/>
  <c r="AC35" i="100"/>
  <c r="AF100" i="100"/>
  <c r="AF68" i="100"/>
  <c r="AN65" i="100"/>
  <c r="AN35" i="100"/>
  <c r="AN64" i="100"/>
  <c r="AN93" i="100"/>
  <c r="AN61" i="100"/>
  <c r="AN60" i="100"/>
  <c r="AN62" i="100"/>
  <c r="AO96" i="102"/>
  <c r="AN84" i="102"/>
  <c r="AR49" i="100"/>
  <c r="AR59" i="113"/>
  <c r="AR45" i="100"/>
  <c r="AR48" i="100"/>
  <c r="AR43" i="100"/>
  <c r="AR46" i="100"/>
  <c r="AR42" i="100"/>
  <c r="AR41" i="100"/>
  <c r="AR44" i="100"/>
  <c r="AY84" i="102"/>
  <c r="AY96" i="102"/>
  <c r="AL41" i="100"/>
  <c r="AL48" i="100"/>
  <c r="AM74" i="100"/>
  <c r="AL49" i="100"/>
  <c r="AL74" i="100"/>
  <c r="AL47" i="100"/>
  <c r="AL46" i="100"/>
  <c r="AL43" i="100"/>
  <c r="AL45" i="100"/>
  <c r="AL35" i="100"/>
  <c r="AH32" i="74"/>
  <c r="AH42" i="113"/>
  <c r="AH33" i="74"/>
  <c r="AH36" i="74"/>
  <c r="AH35" i="74"/>
  <c r="AR40" i="64"/>
  <c r="AV90" i="65"/>
  <c r="AW90" i="65"/>
  <c r="AR122" i="66"/>
  <c r="AZ91" i="65"/>
  <c r="BA91" i="65"/>
  <c r="BD91" i="65"/>
  <c r="BC91" i="65"/>
  <c r="AK115" i="66"/>
  <c r="AW91" i="65"/>
  <c r="BC65" i="100"/>
  <c r="BC63" i="100"/>
  <c r="BC65" i="113"/>
  <c r="AB144" i="66"/>
  <c r="AP88" i="65"/>
  <c r="BD85" i="102"/>
  <c r="AH85" i="102"/>
  <c r="AZ85" i="102"/>
  <c r="AP85" i="102"/>
  <c r="AC85" i="102"/>
  <c r="AM85" i="102"/>
  <c r="AF85" i="102"/>
  <c r="AK85" i="102"/>
  <c r="AT85" i="102"/>
  <c r="AJ85" i="102"/>
  <c r="AS85" i="102"/>
  <c r="BE85" i="102"/>
  <c r="BA85" i="102"/>
  <c r="AX85" i="102"/>
  <c r="AU85" i="102"/>
  <c r="AN85" i="102"/>
  <c r="AE85" i="102"/>
  <c r="AI85" i="102"/>
  <c r="AQ97" i="102"/>
  <c r="AQ85" i="102"/>
  <c r="AU31" i="76"/>
  <c r="AU49" i="113"/>
  <c r="AU29" i="76"/>
  <c r="AU32" i="76"/>
  <c r="AU30" i="76"/>
  <c r="AY15" i="64"/>
  <c r="AY66" i="64" s="1"/>
  <c r="AY68" i="64" s="1"/>
  <c r="AZ40" i="64"/>
  <c r="AY40" i="64"/>
  <c r="AY54" i="64"/>
  <c r="BA6" i="66"/>
  <c r="BA5" i="66" s="1"/>
  <c r="BA136" i="66" s="1"/>
  <c r="BA143" i="66"/>
  <c r="AF143" i="66"/>
  <c r="AF151" i="66" s="1"/>
  <c r="AF6" i="66"/>
  <c r="AF5" i="66" s="1"/>
  <c r="AF136" i="66" s="1"/>
  <c r="AS19" i="70"/>
  <c r="AS20" i="70"/>
  <c r="AS17" i="70"/>
  <c r="AS16" i="70"/>
  <c r="AS15" i="70"/>
  <c r="AS18" i="70"/>
  <c r="AT163" i="66"/>
  <c r="BC40" i="64"/>
  <c r="AH113" i="66"/>
  <c r="AJ86" i="65"/>
  <c r="AT86" i="65"/>
  <c r="BC88" i="102"/>
  <c r="AC96" i="102"/>
  <c r="AM93" i="102"/>
  <c r="BB85" i="102"/>
  <c r="AS90" i="65"/>
  <c r="AV160" i="66"/>
  <c r="AC85" i="65"/>
  <c r="BA6" i="65"/>
  <c r="BA5" i="65" s="1"/>
  <c r="BA72" i="65"/>
  <c r="BA80" i="65" s="1"/>
  <c r="AZ88" i="102"/>
  <c r="AZ100" i="102"/>
  <c r="AU88" i="102"/>
  <c r="AU100" i="102"/>
  <c r="AP88" i="102"/>
  <c r="AK88" i="102"/>
  <c r="AK100" i="102"/>
  <c r="AB100" i="102"/>
  <c r="AB88" i="102"/>
  <c r="BE171" i="66"/>
  <c r="BB171" i="66"/>
  <c r="AY158" i="66"/>
  <c r="D21" i="112"/>
  <c r="S21" i="112" s="1"/>
  <c r="AY171" i="66"/>
  <c r="AX158" i="66"/>
  <c r="AP31" i="76"/>
  <c r="AP49" i="113"/>
  <c r="AP30" i="76"/>
  <c r="AP32" i="76"/>
  <c r="AF161" i="66"/>
  <c r="AG161" i="66"/>
  <c r="AF31" i="76"/>
  <c r="AF49" i="113"/>
  <c r="AF32" i="76"/>
  <c r="AU163" i="66"/>
  <c r="AU151" i="66"/>
  <c r="AB161" i="66"/>
  <c r="AN49" i="113"/>
  <c r="AS91" i="65"/>
  <c r="AW143" i="66"/>
  <c r="AW6" i="66"/>
  <c r="AW5" i="66" s="1"/>
  <c r="AW136" i="66" s="1"/>
  <c r="AF20" i="70"/>
  <c r="AF15" i="70"/>
  <c r="AF17" i="70"/>
  <c r="AF19" i="70"/>
  <c r="AF18" i="70"/>
  <c r="BE127" i="100"/>
  <c r="AX63" i="100"/>
  <c r="AX65" i="113"/>
  <c r="BC127" i="100"/>
  <c r="AX93" i="100"/>
  <c r="AZ127" i="100"/>
  <c r="AX64" i="100"/>
  <c r="AX65" i="100"/>
  <c r="AX64" i="113"/>
  <c r="AX61" i="100"/>
  <c r="BA127" i="100"/>
  <c r="AX60" i="100"/>
  <c r="AX62" i="100"/>
  <c r="AN113" i="66"/>
  <c r="AN149" i="66"/>
  <c r="AN151" i="66" s="1"/>
  <c r="AL6" i="65"/>
  <c r="AL5" i="65" s="1"/>
  <c r="AL72" i="65"/>
  <c r="AL80" i="65" s="1"/>
  <c r="AE86" i="65"/>
  <c r="AF86" i="65"/>
  <c r="AW100" i="102"/>
  <c r="AW88" i="102"/>
  <c r="AS88" i="102"/>
  <c r="AS100" i="102"/>
  <c r="AM88" i="102"/>
  <c r="AM100" i="102"/>
  <c r="AH88" i="102"/>
  <c r="AE100" i="102"/>
  <c r="AE88" i="102"/>
  <c r="AG35" i="64"/>
  <c r="AF35" i="64"/>
  <c r="AF15" i="64"/>
  <c r="AQ40" i="64"/>
  <c r="AP40" i="64"/>
  <c r="BE101" i="65"/>
  <c r="BB101" i="65"/>
  <c r="BD101" i="65"/>
  <c r="D11" i="112"/>
  <c r="S11" i="112" s="1"/>
  <c r="AX89" i="65"/>
  <c r="BC101" i="65"/>
  <c r="AP160" i="66"/>
  <c r="AQ90" i="65"/>
  <c r="AE163" i="66"/>
  <c r="AF163" i="66"/>
  <c r="AP85" i="65"/>
  <c r="AU6" i="65"/>
  <c r="AU5" i="65" s="1"/>
  <c r="AU72" i="65"/>
  <c r="AU80" i="65" s="1"/>
  <c r="AY100" i="102"/>
  <c r="AY88" i="102"/>
  <c r="AV88" i="102"/>
  <c r="AV100" i="102"/>
  <c r="AL88" i="102"/>
  <c r="AL100" i="102"/>
  <c r="AI88" i="102"/>
  <c r="AI100" i="102"/>
  <c r="AW35" i="64"/>
  <c r="AV15" i="64"/>
  <c r="AV35" i="64"/>
  <c r="BE88" i="65"/>
  <c r="BD169" i="66"/>
  <c r="BD47" i="100"/>
  <c r="BD108" i="100"/>
  <c r="BD46" i="100"/>
  <c r="BD59" i="113"/>
  <c r="BD44" i="100"/>
  <c r="BD43" i="100"/>
  <c r="BD41" i="100"/>
  <c r="BD49" i="100"/>
  <c r="BD58" i="113"/>
  <c r="BD45" i="100"/>
  <c r="BD50" i="100"/>
  <c r="BD48" i="100"/>
  <c r="BD42" i="100"/>
  <c r="AR161" i="66"/>
  <c r="AY89" i="65"/>
  <c r="AU69" i="100"/>
  <c r="AU100" i="100"/>
  <c r="AU68" i="100"/>
  <c r="AU67" i="100"/>
  <c r="AU68" i="113"/>
  <c r="AV100" i="100"/>
  <c r="AP47" i="113"/>
  <c r="AP29" i="76"/>
  <c r="AK163" i="66"/>
  <c r="BA163" i="66"/>
  <c r="AZ163" i="66"/>
  <c r="BC171" i="66"/>
  <c r="AQ144" i="66"/>
  <c r="AQ5" i="66"/>
  <c r="AQ136" i="66" s="1"/>
  <c r="AD96" i="102"/>
  <c r="AD84" i="102"/>
  <c r="AE96" i="102"/>
  <c r="AY86" i="65"/>
  <c r="AY98" i="65"/>
  <c r="BB88" i="102"/>
  <c r="AT100" i="102"/>
  <c r="AT88" i="102"/>
  <c r="AR88" i="102"/>
  <c r="AR100" i="102"/>
  <c r="AN100" i="102"/>
  <c r="AN88" i="102"/>
  <c r="AJ100" i="102"/>
  <c r="AJ88" i="102"/>
  <c r="AF88" i="102"/>
  <c r="AF100" i="102"/>
  <c r="AC88" i="102"/>
  <c r="AC100" i="102"/>
  <c r="AO35" i="64"/>
  <c r="AN15" i="64"/>
  <c r="AN35" i="64"/>
  <c r="AP90" i="65"/>
  <c r="AA149" i="66"/>
  <c r="AA113" i="66"/>
  <c r="AW161" i="66"/>
  <c r="AY101" i="65"/>
  <c r="AE34" i="74"/>
  <c r="AE42" i="113"/>
  <c r="AE36" i="74"/>
  <c r="AK29" i="76"/>
  <c r="AK31" i="76"/>
  <c r="AK49" i="113"/>
  <c r="AO151" i="66"/>
  <c r="AR15" i="64"/>
  <c r="AS40" i="64"/>
  <c r="AG47" i="100"/>
  <c r="AG46" i="100"/>
  <c r="AS99" i="102"/>
  <c r="AR87" i="102"/>
  <c r="AR99" i="102"/>
  <c r="BB172" i="66"/>
  <c r="BC88" i="65"/>
  <c r="BB88" i="65"/>
  <c r="BC18" i="70"/>
  <c r="AY15" i="70"/>
  <c r="AY17" i="70"/>
  <c r="AE95" i="102"/>
  <c r="AF95" i="102"/>
  <c r="AE83" i="102"/>
  <c r="AI86" i="100"/>
  <c r="AH58" i="100"/>
  <c r="AU95" i="102"/>
  <c r="AT83" i="102"/>
  <c r="AC83" i="102"/>
  <c r="AD95" i="102"/>
  <c r="AQ93" i="102"/>
  <c r="AP81" i="102"/>
  <c r="AY61" i="100"/>
  <c r="AY127" i="100"/>
  <c r="AY60" i="100"/>
  <c r="AY65" i="100"/>
  <c r="AZ93" i="100"/>
  <c r="AY93" i="100"/>
  <c r="AH64" i="100"/>
  <c r="AH62" i="100"/>
  <c r="AH61" i="100"/>
  <c r="AH93" i="100"/>
  <c r="AI93" i="100"/>
  <c r="AH60" i="100"/>
  <c r="AH63" i="100"/>
  <c r="AC61" i="100"/>
  <c r="AC65" i="100"/>
  <c r="AD93" i="100"/>
  <c r="AC64" i="100"/>
  <c r="AC60" i="100"/>
  <c r="AC62" i="100"/>
  <c r="AK100" i="100"/>
  <c r="AK69" i="100"/>
  <c r="AF67" i="100"/>
  <c r="AG100" i="100"/>
  <c r="AJ161" i="66"/>
  <c r="AL122" i="66"/>
  <c r="AL40" i="64"/>
  <c r="AZ143" i="66"/>
  <c r="AZ151" i="66" s="1"/>
  <c r="AZ6" i="66"/>
  <c r="AZ5" i="66" s="1"/>
  <c r="AZ136" i="66" s="1"/>
  <c r="AP159" i="66"/>
  <c r="AO159" i="66"/>
  <c r="AY18" i="70"/>
  <c r="AG97" i="102"/>
  <c r="AG85" i="102"/>
  <c r="AH97" i="102"/>
  <c r="AP97" i="102"/>
  <c r="AO97" i="102"/>
  <c r="AO85" i="102"/>
  <c r="AW97" i="102"/>
  <c r="AW85" i="102"/>
  <c r="AZ99" i="102"/>
  <c r="AY99" i="102"/>
  <c r="AT162" i="66"/>
  <c r="AT90" i="65"/>
  <c r="AU45" i="100"/>
  <c r="AU74" i="100"/>
  <c r="AU59" i="113"/>
  <c r="AU35" i="100"/>
  <c r="AU44" i="100"/>
  <c r="AU43" i="100"/>
  <c r="AU42" i="100"/>
  <c r="AM84" i="102"/>
  <c r="AN96" i="102"/>
  <c r="AU99" i="102"/>
  <c r="AV99" i="102"/>
  <c r="AY100" i="65"/>
  <c r="AI160" i="66"/>
  <c r="AQ160" i="66"/>
  <c r="BA160" i="66"/>
  <c r="AM90" i="65"/>
  <c r="BC122" i="66"/>
  <c r="AX82" i="102"/>
  <c r="AK86" i="65"/>
  <c r="BC131" i="66"/>
  <c r="BB46" i="100"/>
  <c r="BB97" i="102"/>
  <c r="BA93" i="102"/>
  <c r="AR113" i="66"/>
  <c r="AM94" i="102"/>
  <c r="AM82" i="102"/>
  <c r="AU42" i="113"/>
  <c r="AU36" i="74"/>
  <c r="AU33" i="74"/>
  <c r="AU32" i="74"/>
  <c r="AZ94" i="102"/>
  <c r="AZ82" i="102"/>
  <c r="AV82" i="102"/>
  <c r="AV94" i="102"/>
  <c r="AK82" i="102"/>
  <c r="AK94" i="102"/>
  <c r="AG94" i="102"/>
  <c r="AG82" i="102"/>
  <c r="BD39" i="113"/>
  <c r="BD34" i="74"/>
  <c r="BD35" i="74"/>
  <c r="BD32" i="74"/>
  <c r="AA32" i="76"/>
  <c r="AA29" i="76"/>
  <c r="AA47" i="113"/>
  <c r="AB48" i="76"/>
  <c r="AA30" i="76"/>
  <c r="AT35" i="74"/>
  <c r="AE89" i="65"/>
  <c r="AR29" i="76"/>
  <c r="AD82" i="102"/>
  <c r="AE33" i="74"/>
  <c r="AE32" i="74"/>
  <c r="AE35" i="74"/>
  <c r="AX94" i="102"/>
  <c r="AR144" i="66"/>
  <c r="BC93" i="100"/>
  <c r="BB65" i="113"/>
  <c r="BB64" i="113"/>
  <c r="BB127" i="100"/>
  <c r="BB93" i="100"/>
  <c r="BB83" i="102"/>
  <c r="BB95" i="102"/>
  <c r="AJ32" i="76"/>
  <c r="AJ49" i="113"/>
  <c r="AY82" i="102"/>
  <c r="AY94" i="102"/>
  <c r="AU94" i="102"/>
  <c r="AU82" i="102"/>
  <c r="AR82" i="102"/>
  <c r="AR94" i="102"/>
  <c r="AP149" i="66"/>
  <c r="AP151" i="66" s="1"/>
  <c r="AP113" i="66"/>
  <c r="BE93" i="100"/>
  <c r="BD63" i="100"/>
  <c r="BD65" i="113"/>
  <c r="BD127" i="100"/>
  <c r="BD60" i="100"/>
  <c r="BD62" i="100"/>
  <c r="BD65" i="100"/>
  <c r="BD64" i="113"/>
  <c r="BD61" i="100"/>
  <c r="BD64" i="100"/>
  <c r="AS161" i="66"/>
  <c r="AJ29" i="76"/>
  <c r="AX85" i="65"/>
  <c r="BA34" i="74"/>
  <c r="BA39" i="113"/>
  <c r="BA32" i="74"/>
  <c r="AN31" i="76"/>
  <c r="AN29" i="76"/>
  <c r="AN32" i="76"/>
  <c r="AN30" i="76"/>
  <c r="AJ163" i="66"/>
  <c r="AU162" i="66"/>
  <c r="AT42" i="113"/>
  <c r="AJ33" i="74"/>
  <c r="AJ35" i="74"/>
  <c r="AJ32" i="74"/>
  <c r="AJ42" i="113"/>
  <c r="AN94" i="102"/>
  <c r="AJ31" i="76"/>
  <c r="AN34" i="74"/>
  <c r="AK85" i="65"/>
  <c r="AJ85" i="65"/>
  <c r="AT85" i="65"/>
  <c r="AM33" i="74"/>
  <c r="AM42" i="113"/>
  <c r="AM35" i="74"/>
  <c r="AI34" i="74"/>
  <c r="AI32" i="74"/>
  <c r="AS162" i="66"/>
  <c r="AN32" i="74"/>
  <c r="AN33" i="74"/>
  <c r="AT89" i="65"/>
  <c r="BB86" i="65"/>
  <c r="AT82" i="102"/>
  <c r="AT94" i="102"/>
  <c r="AP94" i="102"/>
  <c r="AP82" i="102"/>
  <c r="AJ94" i="102"/>
  <c r="AJ82" i="102"/>
  <c r="AF94" i="102"/>
  <c r="AF82" i="102"/>
  <c r="AB94" i="102"/>
  <c r="AB82" i="102"/>
  <c r="AX91" i="65"/>
  <c r="D13" i="112"/>
  <c r="S13" i="112" s="1"/>
  <c r="BB103" i="65"/>
  <c r="BC103" i="65"/>
  <c r="BD103" i="65"/>
  <c r="AZ103" i="65"/>
  <c r="BA103" i="65"/>
  <c r="AY103" i="65"/>
  <c r="AP72" i="65"/>
  <c r="AP80" i="65" s="1"/>
  <c r="AP6" i="65"/>
  <c r="AP5" i="65" s="1"/>
  <c r="D23" i="112"/>
  <c r="S23" i="112" s="1"/>
  <c r="AZ173" i="66"/>
  <c r="BA173" i="66"/>
  <c r="BC173" i="66"/>
  <c r="BB173" i="66"/>
  <c r="BD173" i="66"/>
  <c r="AX160" i="66"/>
  <c r="AJ34" i="74"/>
  <c r="AT33" i="74"/>
  <c r="AQ161" i="66"/>
  <c r="AV30" i="76"/>
  <c r="AV32" i="76"/>
  <c r="AY91" i="65"/>
  <c r="AC156" i="66"/>
  <c r="AT60" i="100"/>
  <c r="AT65" i="100"/>
  <c r="AT65" i="113"/>
  <c r="AU93" i="100"/>
  <c r="AT64" i="100"/>
  <c r="AT61" i="100"/>
  <c r="AT35" i="100"/>
  <c r="AT63" i="100"/>
  <c r="AT62" i="100"/>
  <c r="AT93" i="100"/>
  <c r="AW6" i="65"/>
  <c r="AW5" i="65" s="1"/>
  <c r="AW72" i="65"/>
  <c r="BC6" i="65"/>
  <c r="BC5" i="65" s="1"/>
  <c r="BC72" i="65"/>
  <c r="BB94" i="102"/>
  <c r="BA94" i="102"/>
  <c r="AW82" i="102"/>
  <c r="AW94" i="102"/>
  <c r="AS82" i="102"/>
  <c r="AL82" i="102"/>
  <c r="AL94" i="102"/>
  <c r="AH94" i="102"/>
  <c r="AH82" i="102"/>
  <c r="AH35" i="64"/>
  <c r="AI35" i="64"/>
  <c r="AH15" i="64"/>
  <c r="BE90" i="65"/>
  <c r="BD102" i="65"/>
  <c r="BE158" i="66"/>
  <c r="BD171" i="66"/>
  <c r="AJ36" i="74"/>
  <c r="AU34" i="74"/>
  <c r="AA31" i="76"/>
  <c r="AB31" i="76"/>
  <c r="AB49" i="113"/>
  <c r="AB32" i="76"/>
  <c r="AH29" i="76"/>
  <c r="BA98" i="65"/>
  <c r="AT32" i="74"/>
  <c r="AT36" i="74"/>
  <c r="AT34" i="74"/>
  <c r="AU86" i="65"/>
  <c r="AV86" i="65"/>
  <c r="BC94" i="102"/>
  <c r="BC82" i="102"/>
  <c r="AO94" i="102"/>
  <c r="AO82" i="102"/>
  <c r="AA49" i="113"/>
  <c r="AN42" i="113"/>
  <c r="AN35" i="74"/>
  <c r="AD49" i="113"/>
  <c r="AD30" i="76"/>
  <c r="AB34" i="74"/>
  <c r="AB32" i="74"/>
  <c r="AB35" i="74"/>
  <c r="AB36" i="74"/>
  <c r="AB33" i="74"/>
  <c r="AB42" i="113"/>
  <c r="AZ34" i="74"/>
  <c r="AZ36" i="74"/>
  <c r="AZ42" i="113"/>
  <c r="AZ32" i="74"/>
  <c r="AC32" i="76"/>
  <c r="AC89" i="65"/>
  <c r="AC99" i="102"/>
  <c r="AC87" i="102"/>
  <c r="AH95" i="102"/>
  <c r="AG95" i="102"/>
  <c r="AG83" i="102"/>
  <c r="AC95" i="102"/>
  <c r="AB95" i="102"/>
  <c r="AB83" i="102"/>
  <c r="AB65" i="100"/>
  <c r="AB35" i="100"/>
  <c r="AB63" i="100"/>
  <c r="AC93" i="100"/>
  <c r="AB62" i="100"/>
  <c r="AB93" i="100"/>
  <c r="AB61" i="100"/>
  <c r="AB60" i="100"/>
  <c r="AJ87" i="102"/>
  <c r="AJ99" i="102"/>
  <c r="AK99" i="102"/>
  <c r="AN87" i="102"/>
  <c r="AL87" i="102"/>
  <c r="AO87" i="102"/>
  <c r="BC87" i="102"/>
  <c r="AZ87" i="102"/>
  <c r="AK87" i="102"/>
  <c r="AU87" i="102"/>
  <c r="BE87" i="102"/>
  <c r="AQ87" i="102"/>
  <c r="AF87" i="102"/>
  <c r="AX87" i="102"/>
  <c r="BB87" i="102"/>
  <c r="AB87" i="102"/>
  <c r="AB99" i="102"/>
  <c r="AS87" i="102"/>
  <c r="AM87" i="102"/>
  <c r="AY87" i="102"/>
  <c r="AW87" i="102"/>
  <c r="BA87" i="102"/>
  <c r="AI87" i="102"/>
  <c r="AT87" i="102"/>
  <c r="AP87" i="102"/>
  <c r="AG87" i="102"/>
  <c r="AC6" i="65"/>
  <c r="AC5" i="65" s="1"/>
  <c r="AC72" i="65"/>
  <c r="AO54" i="100"/>
  <c r="AO56" i="100"/>
  <c r="AP86" i="100"/>
  <c r="AO55" i="100"/>
  <c r="AO58" i="100"/>
  <c r="AO35" i="100"/>
  <c r="AO86" i="100"/>
  <c r="AO53" i="100"/>
  <c r="AQ95" i="102"/>
  <c r="AP83" i="102"/>
  <c r="AP95" i="102"/>
  <c r="AH54" i="100"/>
  <c r="AH55" i="100"/>
  <c r="AH53" i="100"/>
  <c r="AH86" i="100"/>
  <c r="AH56" i="100"/>
  <c r="AF65" i="100"/>
  <c r="AF64" i="100"/>
  <c r="AF93" i="100"/>
  <c r="AF61" i="100"/>
  <c r="AF60" i="100"/>
  <c r="AG93" i="100"/>
  <c r="AF62" i="100"/>
  <c r="AO57" i="100"/>
  <c r="AP100" i="102"/>
  <c r="AO88" i="102"/>
  <c r="AO100" i="102"/>
  <c r="AG96" i="102"/>
  <c r="AF84" i="102"/>
  <c r="AF96" i="102"/>
  <c r="AY50" i="100"/>
  <c r="AY49" i="100"/>
  <c r="AY42" i="100"/>
  <c r="AY47" i="100"/>
  <c r="AY41" i="100"/>
  <c r="AY48" i="100"/>
  <c r="AZ74" i="100"/>
  <c r="AY108" i="100"/>
  <c r="AY44" i="100"/>
  <c r="AY45" i="100"/>
  <c r="AY59" i="113"/>
  <c r="AY43" i="100"/>
  <c r="AM15" i="70"/>
  <c r="AM16" i="70"/>
  <c r="AM20" i="70"/>
  <c r="AM19" i="70"/>
  <c r="AM17" i="70"/>
  <c r="AT93" i="102"/>
  <c r="AU93" i="102"/>
  <c r="AT81" i="102"/>
  <c r="AQ96" i="102"/>
  <c r="AQ84" i="102"/>
  <c r="AR96" i="102"/>
  <c r="AJ100" i="100"/>
  <c r="AI69" i="100"/>
  <c r="AI68" i="100"/>
  <c r="AI100" i="100"/>
  <c r="AI67" i="100"/>
  <c r="AD88" i="65"/>
  <c r="AK88" i="65"/>
  <c r="AL88" i="65"/>
  <c r="AS88" i="65"/>
  <c r="AD160" i="66"/>
  <c r="AC160" i="66"/>
  <c r="AU160" i="66"/>
  <c r="AT160" i="66"/>
  <c r="AC97" i="102"/>
  <c r="AB97" i="102"/>
  <c r="AB85" i="102"/>
  <c r="AK97" i="102"/>
  <c r="AJ97" i="102"/>
  <c r="AS97" i="102"/>
  <c r="AR97" i="102"/>
  <c r="AR85" i="102"/>
  <c r="BA97" i="102"/>
  <c r="AZ97" i="102"/>
  <c r="AC29" i="76"/>
  <c r="AV16" i="70"/>
  <c r="AT161" i="66"/>
  <c r="AD122" i="66"/>
  <c r="AU83" i="102"/>
  <c r="AV95" i="102"/>
  <c r="AH47" i="100"/>
  <c r="AH42" i="100"/>
  <c r="AH74" i="100"/>
  <c r="AH41" i="100"/>
  <c r="AI74" i="100"/>
  <c r="AH49" i="100"/>
  <c r="AH35" i="100"/>
  <c r="AH43" i="100"/>
  <c r="AH46" i="100"/>
  <c r="AH48" i="100"/>
  <c r="AH156" i="66"/>
  <c r="AO156" i="66"/>
  <c r="AV15" i="70"/>
  <c r="AV17" i="70"/>
  <c r="AY74" i="100"/>
  <c r="AW158" i="66"/>
  <c r="AV158" i="66"/>
  <c r="AJ159" i="66"/>
  <c r="AI159" i="66"/>
  <c r="AM96" i="102"/>
  <c r="AL96" i="102"/>
  <c r="AL84" i="102"/>
  <c r="BB18" i="70"/>
  <c r="BB20" i="70"/>
  <c r="AC30" i="76"/>
  <c r="AF63" i="100"/>
  <c r="AO63" i="100"/>
  <c r="AO93" i="100"/>
  <c r="AO61" i="100"/>
  <c r="AO64" i="100"/>
  <c r="AO65" i="100"/>
  <c r="AO60" i="100"/>
  <c r="AP93" i="100"/>
  <c r="BD81" i="102"/>
  <c r="BE81" i="102"/>
  <c r="AY81" i="102"/>
  <c r="AG81" i="102"/>
  <c r="BC81" i="102"/>
  <c r="AU81" i="102"/>
  <c r="BB81" i="102"/>
  <c r="AI81" i="102"/>
  <c r="AE81" i="102"/>
  <c r="AS81" i="102"/>
  <c r="AQ81" i="102"/>
  <c r="AD81" i="102"/>
  <c r="AM81" i="102"/>
  <c r="AW69" i="100"/>
  <c r="AW68" i="113"/>
  <c r="AX100" i="100"/>
  <c r="AW35" i="100"/>
  <c r="AW100" i="100"/>
  <c r="AW67" i="100"/>
  <c r="AR69" i="100"/>
  <c r="AR68" i="100"/>
  <c r="AR35" i="100"/>
  <c r="AR67" i="100"/>
  <c r="AS100" i="100"/>
  <c r="AR68" i="113"/>
  <c r="AR100" i="100"/>
  <c r="AH91" i="65"/>
  <c r="BD93" i="100"/>
  <c r="AY173" i="66"/>
  <c r="BD158" i="66"/>
  <c r="AS93" i="102"/>
  <c r="BC69" i="100"/>
  <c r="BC95" i="102"/>
  <c r="BC60" i="100"/>
  <c r="AZ176" i="66"/>
  <c r="BB176" i="66"/>
  <c r="BC176" i="66"/>
  <c r="BA176" i="66"/>
  <c r="D26" i="112"/>
  <c r="S26" i="112" s="1"/>
  <c r="AE97" i="102"/>
  <c r="AL85" i="102"/>
  <c r="AU97" i="102"/>
  <c r="AX163" i="66"/>
  <c r="AC113" i="66"/>
  <c r="AK89" i="65"/>
  <c r="AA131" i="66"/>
  <c r="BB62" i="100"/>
  <c r="BB63" i="100"/>
  <c r="BB61" i="100"/>
  <c r="BB64" i="100"/>
  <c r="AD5" i="66"/>
  <c r="AD136" i="66" s="1"/>
  <c r="BC97" i="102"/>
  <c r="BC64" i="100"/>
  <c r="AF89" i="65"/>
  <c r="AK156" i="66"/>
  <c r="AL81" i="102"/>
  <c r="BD131" i="66"/>
  <c r="AH86" i="65"/>
  <c r="AG159" i="66"/>
  <c r="AZ95" i="102"/>
  <c r="BE122" i="66"/>
  <c r="AW89" i="65"/>
  <c r="AL159" i="66"/>
  <c r="AO87" i="65"/>
  <c r="AM57" i="100"/>
  <c r="AM56" i="100"/>
  <c r="AM53" i="100"/>
  <c r="AM35" i="100"/>
  <c r="AN86" i="100"/>
  <c r="AM86" i="100"/>
  <c r="AM58" i="100"/>
  <c r="AM55" i="100"/>
  <c r="AI35" i="74"/>
  <c r="AY162" i="66"/>
  <c r="AQ163" i="66"/>
  <c r="BD87" i="65"/>
  <c r="BC99" i="65"/>
  <c r="BC87" i="65"/>
  <c r="AC87" i="65"/>
  <c r="BA102" i="65"/>
  <c r="AU87" i="65"/>
  <c r="AV87" i="65"/>
  <c r="AS86" i="65"/>
  <c r="AL86" i="65"/>
  <c r="AM86" i="65"/>
  <c r="AQ86" i="65"/>
  <c r="AE91" i="65"/>
  <c r="AD91" i="65"/>
  <c r="AZ98" i="65"/>
  <c r="AT91" i="65"/>
  <c r="AU91" i="65"/>
  <c r="AL91" i="65"/>
  <c r="AK91" i="65"/>
  <c r="AW163" i="66"/>
  <c r="AV163" i="66"/>
  <c r="AI33" i="74"/>
  <c r="AJ162" i="66"/>
  <c r="AO89" i="65"/>
  <c r="AD143" i="66"/>
  <c r="AE156" i="66" s="1"/>
  <c r="AM54" i="100"/>
  <c r="AU89" i="65"/>
  <c r="AY176" i="66"/>
  <c r="AY163" i="66"/>
  <c r="AZ97" i="65"/>
  <c r="AY85" i="65"/>
  <c r="AI42" i="113"/>
  <c r="AM161" i="66"/>
  <c r="AO161" i="66"/>
  <c r="AI36" i="74"/>
  <c r="AL24" i="64"/>
  <c r="AM163" i="66"/>
  <c r="AL34" i="74"/>
  <c r="AL33" i="74"/>
  <c r="AI49" i="113"/>
  <c r="AI29" i="76"/>
  <c r="AI32" i="76"/>
  <c r="AW24" i="64"/>
  <c r="AW26" i="64"/>
  <c r="AW28" i="64"/>
  <c r="AW27" i="64"/>
  <c r="AG17" i="70"/>
  <c r="AG15" i="70"/>
  <c r="AG19" i="70"/>
  <c r="AG20" i="70"/>
  <c r="AG18" i="70"/>
  <c r="AG16" i="70"/>
  <c r="BD90" i="65"/>
  <c r="BC102" i="65"/>
  <c r="BC90" i="65"/>
  <c r="AD87" i="65"/>
  <c r="AI58" i="100"/>
  <c r="AI53" i="100"/>
  <c r="AY63" i="100"/>
  <c r="AY62" i="100"/>
  <c r="AY65" i="113"/>
  <c r="AK60" i="100"/>
  <c r="AK65" i="100"/>
  <c r="AK61" i="100"/>
  <c r="AK63" i="100"/>
  <c r="AN69" i="100"/>
  <c r="AN67" i="100"/>
  <c r="AN100" i="100"/>
  <c r="AN68" i="100"/>
  <c r="AG88" i="102"/>
  <c r="AH100" i="102"/>
  <c r="AB84" i="102"/>
  <c r="AB96" i="102"/>
  <c r="AU47" i="100"/>
  <c r="AU49" i="100"/>
  <c r="AV74" i="100"/>
  <c r="AU48" i="100"/>
  <c r="AU41" i="100"/>
  <c r="AI82" i="102"/>
  <c r="AI94" i="102"/>
  <c r="AD45" i="100"/>
  <c r="AD43" i="100"/>
  <c r="AD48" i="100"/>
  <c r="AD47" i="100"/>
  <c r="BB69" i="100"/>
  <c r="BB68" i="100"/>
  <c r="BB67" i="100"/>
  <c r="BB68" i="113"/>
  <c r="BC100" i="100"/>
  <c r="BB67" i="113"/>
  <c r="BA87" i="65"/>
  <c r="BB87" i="65"/>
  <c r="AK46" i="100"/>
  <c r="AK42" i="100"/>
  <c r="AK49" i="100"/>
  <c r="AK47" i="100"/>
  <c r="AC54" i="100"/>
  <c r="AC58" i="100"/>
  <c r="AC56" i="100"/>
  <c r="AC55" i="100"/>
  <c r="AJ49" i="100"/>
  <c r="AJ46" i="100"/>
  <c r="AJ41" i="100"/>
  <c r="AJ47" i="100"/>
  <c r="AU65" i="100"/>
  <c r="AU64" i="100"/>
  <c r="AL61" i="100"/>
  <c r="AL62" i="100"/>
  <c r="AL60" i="100"/>
  <c r="AL64" i="100"/>
  <c r="BA46" i="100"/>
  <c r="BB74" i="100"/>
  <c r="BA42" i="100"/>
  <c r="BA47" i="100"/>
  <c r="BA44" i="100"/>
  <c r="AQ48" i="100"/>
  <c r="AR74" i="100"/>
  <c r="AQ45" i="100"/>
  <c r="AQ59" i="113"/>
  <c r="AQ49" i="100"/>
  <c r="AQ41" i="100"/>
  <c r="AQ47" i="100"/>
  <c r="AO45" i="100"/>
  <c r="AO47" i="100"/>
  <c r="AO48" i="100"/>
  <c r="AO49" i="100"/>
  <c r="AO43" i="100"/>
  <c r="BD88" i="102"/>
  <c r="BA88" i="102"/>
  <c r="AD88" i="102"/>
  <c r="BE88" i="102"/>
  <c r="AX88" i="102"/>
  <c r="AQ88" i="102"/>
  <c r="BA90" i="65"/>
  <c r="AZ53" i="100"/>
  <c r="AZ57" i="100"/>
  <c r="AF48" i="100"/>
  <c r="AF46" i="100"/>
  <c r="AF41" i="100"/>
  <c r="AF47" i="100"/>
  <c r="AK68" i="100"/>
  <c r="AL100" i="100"/>
  <c r="BD82" i="102"/>
  <c r="AE82" i="102"/>
  <c r="BA82" i="102"/>
  <c r="AQ82" i="102"/>
  <c r="BB82" i="102"/>
  <c r="AC82" i="102"/>
  <c r="AN82" i="102"/>
  <c r="AQ88" i="65"/>
  <c r="AR88" i="65"/>
  <c r="AL161" i="66"/>
  <c r="BC163" i="66"/>
  <c r="AJ89" i="65"/>
  <c r="AF42" i="100"/>
  <c r="AJ42" i="100"/>
  <c r="AE54" i="100"/>
  <c r="AF69" i="100"/>
  <c r="AL65" i="100"/>
  <c r="AI87" i="65"/>
  <c r="AC41" i="100"/>
  <c r="AC48" i="100"/>
  <c r="AC43" i="100"/>
  <c r="AC42" i="100"/>
  <c r="AV161" i="66"/>
  <c r="AE55" i="100"/>
  <c r="BD83" i="102"/>
  <c r="BC83" i="102"/>
  <c r="AN55" i="100"/>
  <c r="AN53" i="100"/>
  <c r="AB55" i="100"/>
  <c r="AB53" i="100"/>
  <c r="AQ143" i="66"/>
  <c r="AZ62" i="113"/>
  <c r="AF43" i="100"/>
  <c r="AC53" i="100"/>
  <c r="AE58" i="100"/>
  <c r="BA43" i="100"/>
  <c r="AO46" i="100"/>
  <c r="AK67" i="100"/>
  <c r="AU61" i="100"/>
  <c r="AK48" i="100"/>
  <c r="AU60" i="100"/>
  <c r="AH40" i="64"/>
  <c r="AT87" i="65"/>
  <c r="AL97" i="102"/>
  <c r="BB57" i="100"/>
  <c r="BC86" i="100"/>
  <c r="BB56" i="100"/>
  <c r="BB55" i="100"/>
  <c r="BB49" i="113"/>
  <c r="BB47" i="113"/>
  <c r="AG87" i="65"/>
  <c r="AN160" i="66"/>
  <c r="AE160" i="66"/>
  <c r="BB93" i="102"/>
  <c r="BB35" i="100"/>
  <c r="BB53" i="100"/>
  <c r="BA113" i="66"/>
  <c r="BB29" i="76"/>
  <c r="BE100" i="65"/>
  <c r="BD100" i="65"/>
  <c r="BD150" i="66"/>
  <c r="BD163" i="66" s="1"/>
  <c r="BD113" i="66"/>
  <c r="AN87" i="65"/>
  <c r="AW87" i="65"/>
  <c r="BC31" i="76"/>
  <c r="BC49" i="113"/>
  <c r="BC29" i="76"/>
  <c r="BC113" i="66"/>
  <c r="BD93" i="102"/>
  <c r="BC93" i="102"/>
  <c r="BB6" i="66"/>
  <c r="BB5" i="66" s="1"/>
  <c r="BB136" i="66" s="1"/>
  <c r="BB143" i="66"/>
  <c r="AO88" i="65"/>
  <c r="BB42" i="100"/>
  <c r="BB59" i="113"/>
  <c r="BB50" i="100"/>
  <c r="BB41" i="100"/>
  <c r="BB48" i="100"/>
  <c r="BB47" i="100"/>
  <c r="BB45" i="100"/>
  <c r="BD97" i="102"/>
  <c r="BC85" i="102"/>
  <c r="BC100" i="102"/>
  <c r="BB100" i="102"/>
  <c r="AI88" i="65"/>
  <c r="BD42" i="113"/>
  <c r="BC15" i="64"/>
  <c r="BC66" i="64" s="1"/>
  <c r="BC68" i="64" s="1"/>
  <c r="AB113" i="66"/>
  <c r="BD36" i="74"/>
  <c r="AP15" i="64"/>
  <c r="BF11" i="113" s="1"/>
  <c r="CA11" i="113" s="1"/>
  <c r="BE162" i="66"/>
  <c r="BE176" i="66"/>
  <c r="AR159" i="66"/>
  <c r="AZ88" i="65"/>
  <c r="AR160" i="66"/>
  <c r="BB65" i="100"/>
  <c r="BC35" i="64"/>
  <c r="BD35" i="64"/>
  <c r="BD95" i="102"/>
  <c r="BD33" i="74"/>
  <c r="AQ29" i="102"/>
  <c r="AQ74" i="102" s="1"/>
  <c r="AQ77" i="102" s="1"/>
  <c r="AK29" i="102"/>
  <c r="AK74" i="102" s="1"/>
  <c r="AK77" i="102" s="1"/>
  <c r="AH29" i="102"/>
  <c r="AH74" i="102" s="1"/>
  <c r="AH77" i="102" s="1"/>
  <c r="AB29" i="102"/>
  <c r="AB74" i="102" s="1"/>
  <c r="AB77" i="102" s="1"/>
  <c r="BD87" i="102"/>
  <c r="BB60" i="100"/>
  <c r="AU113" i="66"/>
  <c r="BD88" i="65"/>
  <c r="BE175" i="66"/>
  <c r="BB131" i="66"/>
  <c r="AX15" i="64"/>
  <c r="BD99" i="102"/>
  <c r="BD6" i="66"/>
  <c r="BD5" i="66" s="1"/>
  <c r="BD136" i="66" s="1"/>
  <c r="BE173" i="66"/>
  <c r="BE74" i="100"/>
  <c r="AM144" i="66"/>
  <c r="AN157" i="66" s="1"/>
  <c r="AM5" i="66"/>
  <c r="AM136" i="66" s="1"/>
  <c r="AC144" i="66"/>
  <c r="AS42" i="113"/>
  <c r="AS34" i="74"/>
  <c r="AS36" i="74"/>
  <c r="AS32" i="74"/>
  <c r="AS33" i="74"/>
  <c r="AF42" i="113"/>
  <c r="AF35" i="74"/>
  <c r="AF36" i="74"/>
  <c r="AF34" i="74"/>
  <c r="AF33" i="74"/>
  <c r="AK151" i="66"/>
  <c r="BB89" i="65"/>
  <c r="BA101" i="65"/>
  <c r="AZ101" i="65"/>
  <c r="AZ89" i="65"/>
  <c r="AR85" i="65"/>
  <c r="AS85" i="65"/>
  <c r="AW162" i="66"/>
  <c r="BA162" i="66"/>
  <c r="AZ162" i="66"/>
  <c r="AC162" i="66"/>
  <c r="AL85" i="65"/>
  <c r="AS35" i="74"/>
  <c r="AF32" i="74"/>
  <c r="AU85" i="65"/>
  <c r="AM85" i="65"/>
  <c r="AH49" i="113"/>
  <c r="AH31" i="76"/>
  <c r="AH30" i="76"/>
  <c r="AH32" i="76"/>
  <c r="AT32" i="76"/>
  <c r="AT49" i="113"/>
  <c r="AT30" i="76"/>
  <c r="AT31" i="76"/>
  <c r="AZ49" i="113"/>
  <c r="AZ31" i="76"/>
  <c r="AZ32" i="76"/>
  <c r="AZ47" i="113"/>
  <c r="AZ30" i="76"/>
  <c r="AL157" i="66"/>
  <c r="AD34" i="74"/>
  <c r="AD32" i="74"/>
  <c r="AD33" i="74"/>
  <c r="AD36" i="74"/>
  <c r="AD35" i="74"/>
  <c r="AR42" i="113"/>
  <c r="AR32" i="74"/>
  <c r="AR34" i="74"/>
  <c r="AR36" i="74"/>
  <c r="AR33" i="74"/>
  <c r="BA47" i="113"/>
  <c r="BA31" i="76"/>
  <c r="BA30" i="76"/>
  <c r="BA32" i="76"/>
  <c r="BA49" i="113"/>
  <c r="AH85" i="65"/>
  <c r="AG89" i="65"/>
  <c r="AH89" i="65"/>
  <c r="AV162" i="66"/>
  <c r="AD163" i="66"/>
  <c r="AC163" i="66"/>
  <c r="AD89" i="65"/>
  <c r="AR89" i="65"/>
  <c r="AS89" i="65"/>
  <c r="AN89" i="65"/>
  <c r="AL151" i="66"/>
  <c r="AL162" i="66"/>
  <c r="AM162" i="66"/>
  <c r="AD93" i="102"/>
  <c r="AC93" i="102"/>
  <c r="AC81" i="102"/>
  <c r="AB5" i="65"/>
  <c r="BE44" i="100"/>
  <c r="BE50" i="100"/>
  <c r="AA6" i="102"/>
  <c r="AC6" i="102"/>
  <c r="BE40" i="64"/>
  <c r="BE45" i="100"/>
  <c r="BE53" i="100"/>
  <c r="BE120" i="100"/>
  <c r="BE100" i="100"/>
  <c r="AV29" i="102"/>
  <c r="AV74" i="102" s="1"/>
  <c r="AV77" i="102" s="1"/>
  <c r="AS29" i="102"/>
  <c r="AS74" i="102" s="1"/>
  <c r="AM29" i="102"/>
  <c r="AM74" i="102" s="1"/>
  <c r="AM77" i="102" s="1"/>
  <c r="AG29" i="102"/>
  <c r="AG74" i="102" s="1"/>
  <c r="BE54" i="64"/>
  <c r="BE46" i="100"/>
  <c r="BE54" i="100"/>
  <c r="AQ85" i="65"/>
  <c r="AB6" i="102"/>
  <c r="BE5" i="66"/>
  <c r="BE136" i="66" s="1"/>
  <c r="AR29" i="102"/>
  <c r="AR74" i="102" s="1"/>
  <c r="AI29" i="102"/>
  <c r="AI74" i="102" s="1"/>
  <c r="BE31" i="76"/>
  <c r="BE43" i="100"/>
  <c r="BE49" i="100"/>
  <c r="AF73" i="65"/>
  <c r="AW85" i="65"/>
  <c r="BE174" i="66"/>
  <c r="AY174" i="66"/>
  <c r="BC174" i="66"/>
  <c r="AZ174" i="66"/>
  <c r="BA174" i="66"/>
  <c r="BD174" i="66"/>
  <c r="D24" i="112"/>
  <c r="AX161" i="66"/>
  <c r="BB174" i="66"/>
  <c r="AY161" i="66"/>
  <c r="AV157" i="66"/>
  <c r="AV151" i="66"/>
  <c r="AI86" i="65"/>
  <c r="AR163" i="66"/>
  <c r="AK87" i="65"/>
  <c r="AW113" i="66"/>
  <c r="AC29" i="102"/>
  <c r="AV113" i="66"/>
  <c r="BE15" i="64"/>
  <c r="BE66" i="64" s="1"/>
  <c r="BE68" i="64" s="1"/>
  <c r="BE29" i="76"/>
  <c r="BE134" i="100"/>
  <c r="AD85" i="65"/>
  <c r="AI90" i="65"/>
  <c r="BE34" i="74"/>
  <c r="AZ86" i="65"/>
  <c r="AC86" i="65"/>
  <c r="AO113" i="66"/>
  <c r="AI113" i="66"/>
  <c r="AU6" i="102"/>
  <c r="AO6" i="102"/>
  <c r="AI6" i="102"/>
  <c r="BE36" i="74"/>
  <c r="AV85" i="65"/>
  <c r="AH163" i="66"/>
  <c r="BA6" i="102"/>
  <c r="AY29" i="102"/>
  <c r="AY74" i="102" s="1"/>
  <c r="AY77" i="102" s="1"/>
  <c r="BE35" i="74"/>
  <c r="AP35" i="100"/>
  <c r="BD35" i="100"/>
  <c r="AZ158" i="66"/>
  <c r="AZ171" i="66"/>
  <c r="AN161" i="66"/>
  <c r="AO85" i="65"/>
  <c r="AN85" i="65"/>
  <c r="AH151" i="66"/>
  <c r="AI157" i="66"/>
  <c r="AT151" i="66"/>
  <c r="AW157" i="66"/>
  <c r="AX157" i="66"/>
  <c r="AG158" i="66"/>
  <c r="AZ170" i="66"/>
  <c r="BA157" i="66"/>
  <c r="AU161" i="66"/>
  <c r="AG48" i="100"/>
  <c r="AG45" i="100"/>
  <c r="AG64" i="100"/>
  <c r="AQ57" i="100"/>
  <c r="BA86" i="65"/>
  <c r="AY160" i="66"/>
  <c r="AK160" i="66"/>
  <c r="BD96" i="102"/>
  <c r="BC96" i="102"/>
  <c r="AZ54" i="100"/>
  <c r="AG49" i="100"/>
  <c r="AG43" i="100"/>
  <c r="AG61" i="100"/>
  <c r="AQ58" i="100"/>
  <c r="AT88" i="65"/>
  <c r="AZ100" i="65"/>
  <c r="BA88" i="65"/>
  <c r="AY5" i="66"/>
  <c r="AY136" i="66" s="1"/>
  <c r="AI162" i="66"/>
  <c r="AZ55" i="100"/>
  <c r="AG42" i="100"/>
  <c r="AG63" i="100"/>
  <c r="AQ55" i="100"/>
  <c r="AH88" i="65"/>
  <c r="AU88" i="65"/>
  <c r="AL160" i="66"/>
  <c r="AS160" i="66"/>
  <c r="AZ160" i="66"/>
  <c r="AF160" i="66"/>
  <c r="AK161" i="66"/>
  <c r="AQ62" i="113"/>
  <c r="AZ56" i="100"/>
  <c r="AG41" i="100"/>
  <c r="AG62" i="100"/>
  <c r="AQ54" i="100"/>
  <c r="AC88" i="65"/>
  <c r="AN88" i="65"/>
  <c r="AH87" i="65"/>
  <c r="BC35" i="74"/>
  <c r="BC36" i="74"/>
  <c r="BC39" i="113"/>
  <c r="BC42" i="113"/>
  <c r="BC33" i="74"/>
  <c r="BC34" i="74"/>
  <c r="BC19" i="70"/>
  <c r="BC17" i="70"/>
  <c r="BC16" i="70"/>
  <c r="BC15" i="70"/>
  <c r="BC20" i="70"/>
  <c r="AF157" i="66"/>
  <c r="BB34" i="74"/>
  <c r="BB36" i="74"/>
  <c r="BB35" i="74"/>
  <c r="BC50" i="100"/>
  <c r="BC41" i="100"/>
  <c r="BC49" i="100"/>
  <c r="BC43" i="100"/>
  <c r="BC45" i="100"/>
  <c r="BC74" i="100"/>
  <c r="BC44" i="100"/>
  <c r="BC35" i="100"/>
  <c r="BC59" i="113"/>
  <c r="BD17" i="70"/>
  <c r="BD19" i="70"/>
  <c r="BD20" i="70"/>
  <c r="AJ113" i="66"/>
  <c r="BC62" i="100"/>
  <c r="AX6" i="102"/>
  <c r="AG6" i="102"/>
  <c r="AE29" i="102"/>
  <c r="AE74" i="102" s="1"/>
  <c r="AA35" i="100"/>
  <c r="BE108" i="100"/>
  <c r="BB115" i="66"/>
  <c r="AJ5" i="65"/>
  <c r="BC61" i="100"/>
  <c r="BD29" i="102"/>
  <c r="BD74" i="102" s="1"/>
  <c r="BE98" i="102" s="1"/>
  <c r="BC6" i="102"/>
  <c r="BA29" i="102"/>
  <c r="AP29" i="102"/>
  <c r="AP74" i="102" s="1"/>
  <c r="AJ29" i="102"/>
  <c r="AJ74" i="102" s="1"/>
  <c r="AD29" i="102"/>
  <c r="AD74" i="102" s="1"/>
  <c r="BE6" i="65"/>
  <c r="BE30" i="76"/>
  <c r="BE35" i="100"/>
  <c r="AX29" i="102"/>
  <c r="AX74" i="102" s="1"/>
  <c r="AP6" i="102"/>
  <c r="AL29" i="102"/>
  <c r="AL74" i="102" s="1"/>
  <c r="AF29" i="102"/>
  <c r="AF74" i="102" s="1"/>
  <c r="AQ6" i="102"/>
  <c r="AK113" i="66"/>
  <c r="AE113" i="66"/>
  <c r="AZ113" i="66"/>
  <c r="AL113" i="66"/>
  <c r="BC115" i="66"/>
  <c r="AY5" i="65"/>
  <c r="BB29" i="102"/>
  <c r="BB74" i="102" s="1"/>
  <c r="BB77" i="102" s="1"/>
  <c r="AZ29" i="102"/>
  <c r="AZ74" i="102" s="1"/>
  <c r="AW29" i="102"/>
  <c r="AW74" i="102" s="1"/>
  <c r="BE115" i="66"/>
  <c r="AX35" i="100"/>
  <c r="BF138" i="100" s="1"/>
  <c r="AF158" i="66"/>
  <c r="AI158" i="66"/>
  <c r="AH158" i="66"/>
  <c r="BC5" i="66"/>
  <c r="BC136" i="66" s="1"/>
  <c r="BC144" i="66"/>
  <c r="BA161" i="66"/>
  <c r="AQ158" i="66"/>
  <c r="AC161" i="66"/>
  <c r="AE5" i="65"/>
  <c r="BC57" i="100"/>
  <c r="BD16" i="70"/>
  <c r="AK5" i="65"/>
  <c r="AT5" i="65"/>
  <c r="AW6" i="102"/>
  <c r="AV6" i="102"/>
  <c r="AR6" i="102"/>
  <c r="AQ113" i="66"/>
  <c r="BD115" i="66"/>
  <c r="BD15" i="70"/>
  <c r="AA29" i="102"/>
  <c r="AY6" i="102"/>
  <c r="AU29" i="102"/>
  <c r="AN29" i="102"/>
  <c r="AN74" i="102" s="1"/>
  <c r="AK6" i="102"/>
  <c r="AJ6" i="102"/>
  <c r="AF6" i="102"/>
  <c r="BE131" i="66"/>
  <c r="BE113" i="66"/>
  <c r="AH5" i="65"/>
  <c r="BB6" i="102"/>
  <c r="AT6" i="102"/>
  <c r="AM6" i="102"/>
  <c r="AE6" i="102"/>
  <c r="AY113" i="66"/>
  <c r="AT113" i="66"/>
  <c r="AM113" i="66"/>
  <c r="AG113" i="66"/>
  <c r="AO5" i="65"/>
  <c r="AV5" i="65"/>
  <c r="AH6" i="102"/>
  <c r="AS113" i="66"/>
  <c r="AF113" i="66"/>
  <c r="BD74" i="100"/>
  <c r="BD18" i="70"/>
  <c r="BC29" i="102"/>
  <c r="AZ6" i="102"/>
  <c r="AT29" i="102"/>
  <c r="AT74" i="102" s="1"/>
  <c r="AS6" i="102"/>
  <c r="AO29" i="102"/>
  <c r="AL6" i="102"/>
  <c r="AD6" i="102"/>
  <c r="BD162" i="66"/>
  <c r="AD113" i="66"/>
  <c r="BC56" i="100"/>
  <c r="BD6" i="102"/>
  <c r="AN6" i="102"/>
  <c r="U24" i="112"/>
  <c r="AK158" i="66"/>
  <c r="AU158" i="66"/>
  <c r="AT158" i="66"/>
  <c r="AL158" i="66"/>
  <c r="AM158" i="66"/>
  <c r="BA158" i="66"/>
  <c r="BA171" i="66"/>
  <c r="BB158" i="66"/>
  <c r="AP157" i="66"/>
  <c r="AO157" i="66"/>
  <c r="AN158" i="66"/>
  <c r="AR158" i="66"/>
  <c r="AS158" i="66"/>
  <c r="AJ158" i="66"/>
  <c r="AE158" i="66"/>
  <c r="AD158" i="66"/>
  <c r="AP158" i="66"/>
  <c r="AO158" i="66"/>
  <c r="AB90" i="65"/>
  <c r="BB144" i="66"/>
  <c r="BB33" i="74"/>
  <c r="BB31" i="76"/>
  <c r="BB42" i="113"/>
  <c r="BB16" i="70"/>
  <c r="BB17" i="70"/>
  <c r="BC42" i="100"/>
  <c r="BC48" i="100"/>
  <c r="BC55" i="100"/>
  <c r="BD86" i="100"/>
  <c r="AG5" i="65"/>
  <c r="AZ5" i="65"/>
  <c r="BD94" i="102"/>
  <c r="BE170" i="66"/>
  <c r="BE157" i="66"/>
  <c r="BB5" i="65"/>
  <c r="BD73" i="65"/>
  <c r="BB15" i="70"/>
  <c r="AM5" i="65"/>
  <c r="AQ5" i="65"/>
  <c r="AS5" i="65"/>
  <c r="BB32" i="74"/>
  <c r="BB32" i="76"/>
  <c r="BD100" i="102"/>
  <c r="BB19" i="70"/>
  <c r="BB113" i="66"/>
  <c r="BC47" i="100"/>
  <c r="BC53" i="100"/>
  <c r="BE96" i="65"/>
  <c r="AX80" i="65"/>
  <c r="BF104" i="65" s="1"/>
  <c r="AX151" i="66"/>
  <c r="BF177" i="66" s="1"/>
  <c r="BB30" i="76"/>
  <c r="BA5" i="113" l="1"/>
  <c r="BA66" i="64"/>
  <c r="BA68" i="64" s="1"/>
  <c r="BD27" i="64"/>
  <c r="BD66" i="64"/>
  <c r="BD68" i="64" s="1"/>
  <c r="BU15" i="116"/>
  <c r="BG15" i="116"/>
  <c r="AW30" i="64"/>
  <c r="AW31" i="64"/>
  <c r="AW29" i="64"/>
  <c r="AW23" i="64"/>
  <c r="AW5" i="117"/>
  <c r="AW8" i="117" s="1"/>
  <c r="AI30" i="64"/>
  <c r="AW25" i="64"/>
  <c r="AI5" i="118"/>
  <c r="AW22" i="64"/>
  <c r="AW9" i="73"/>
  <c r="AW10" i="73" s="1"/>
  <c r="AW45" i="64"/>
  <c r="AI28" i="64"/>
  <c r="AI27" i="64"/>
  <c r="AJ40" i="100"/>
  <c r="AA40" i="100"/>
  <c r="AE40" i="100"/>
  <c r="AD40" i="100"/>
  <c r="BA29" i="117"/>
  <c r="BD29" i="117"/>
  <c r="AY29" i="117"/>
  <c r="BF19" i="117"/>
  <c r="BE29" i="117"/>
  <c r="BC29" i="117"/>
  <c r="AZ29" i="117"/>
  <c r="BC40" i="100"/>
  <c r="AG40" i="100"/>
  <c r="BB40" i="100"/>
  <c r="AU40" i="100"/>
  <c r="BB29" i="117"/>
  <c r="BD40" i="100"/>
  <c r="AL40" i="100"/>
  <c r="AM40" i="100"/>
  <c r="AK40" i="100"/>
  <c r="AF40" i="100"/>
  <c r="AE27" i="64"/>
  <c r="AN40" i="100"/>
  <c r="AM30" i="64"/>
  <c r="AM9" i="73"/>
  <c r="AM10" i="73" s="1"/>
  <c r="AI40" i="100"/>
  <c r="AI31" i="64"/>
  <c r="BE40" i="100"/>
  <c r="AX40" i="100"/>
  <c r="AP40" i="100"/>
  <c r="AW40" i="100"/>
  <c r="AT40" i="100"/>
  <c r="AH40" i="100"/>
  <c r="AC40" i="100"/>
  <c r="AQ40" i="100"/>
  <c r="AR40" i="100"/>
  <c r="AS40" i="100"/>
  <c r="BA40" i="100"/>
  <c r="AY40" i="100"/>
  <c r="AZ40" i="100"/>
  <c r="AI22" i="64"/>
  <c r="AI24" i="64"/>
  <c r="AO40" i="100"/>
  <c r="AV40" i="100"/>
  <c r="S19" i="112"/>
  <c r="AE25" i="64"/>
  <c r="AE5" i="117"/>
  <c r="AE8" i="117" s="1"/>
  <c r="AI29" i="64"/>
  <c r="AE26" i="64"/>
  <c r="AM5" i="117"/>
  <c r="AM8" i="117" s="1"/>
  <c r="AI9" i="73"/>
  <c r="AI10" i="73" s="1"/>
  <c r="AI5" i="117"/>
  <c r="AI23" i="64"/>
  <c r="AI21" i="64"/>
  <c r="AM21" i="64"/>
  <c r="AS29" i="64"/>
  <c r="AM22" i="64"/>
  <c r="AM24" i="64"/>
  <c r="AE30" i="64"/>
  <c r="AE5" i="118"/>
  <c r="AE8" i="118" s="1"/>
  <c r="AM28" i="64"/>
  <c r="AE21" i="64"/>
  <c r="AE24" i="64"/>
  <c r="AM5" i="118"/>
  <c r="AM8" i="118" s="1"/>
  <c r="AM29" i="64"/>
  <c r="AM23" i="64"/>
  <c r="AE22" i="64"/>
  <c r="AE9" i="73"/>
  <c r="AE10" i="73" s="1"/>
  <c r="AM25" i="64"/>
  <c r="AE31" i="64"/>
  <c r="AE29" i="64"/>
  <c r="AM26" i="64"/>
  <c r="AE23" i="64"/>
  <c r="AE28" i="64"/>
  <c r="AM27" i="64"/>
  <c r="BF45" i="64"/>
  <c r="BE5" i="113"/>
  <c r="BE8" i="113"/>
  <c r="BE9" i="73"/>
  <c r="BE10" i="73" s="1"/>
  <c r="BF13" i="113"/>
  <c r="CA13" i="113" s="1"/>
  <c r="BF12" i="113"/>
  <c r="CA12" i="113" s="1"/>
  <c r="AM45" i="64"/>
  <c r="AD66" i="100"/>
  <c r="AL29" i="64"/>
  <c r="AJ92" i="65"/>
  <c r="AU28" i="64"/>
  <c r="AU21" i="64"/>
  <c r="AU27" i="64"/>
  <c r="AU26" i="64"/>
  <c r="AU29" i="64"/>
  <c r="BE66" i="100"/>
  <c r="AU25" i="64"/>
  <c r="AU31" i="64"/>
  <c r="AU30" i="64"/>
  <c r="AU9" i="73"/>
  <c r="AU10" i="73" s="1"/>
  <c r="BE5" i="65"/>
  <c r="BE66" i="65" s="1"/>
  <c r="AU22" i="64"/>
  <c r="AS26" i="64"/>
  <c r="AS24" i="64"/>
  <c r="AS31" i="64"/>
  <c r="AS25" i="64"/>
  <c r="AH21" i="70"/>
  <c r="BF85" i="65"/>
  <c r="BE80" i="65"/>
  <c r="BE97" i="65"/>
  <c r="BE85" i="65"/>
  <c r="BE21" i="64"/>
  <c r="BC169" i="66"/>
  <c r="AC27" i="64"/>
  <c r="BF104" i="100"/>
  <c r="BE151" i="66"/>
  <c r="BF164" i="66" s="1"/>
  <c r="BF156" i="66"/>
  <c r="BB13" i="113"/>
  <c r="AY66" i="100"/>
  <c r="AG151" i="66"/>
  <c r="AH164" i="66" s="1"/>
  <c r="AG157" i="66"/>
  <c r="AT66" i="100"/>
  <c r="AZ84" i="65"/>
  <c r="AT104" i="100"/>
  <c r="AS104" i="100"/>
  <c r="AQ58" i="102"/>
  <c r="AZ96" i="65"/>
  <c r="AZ80" i="65"/>
  <c r="AZ28" i="113" s="1"/>
  <c r="AO27" i="64"/>
  <c r="AZ66" i="100"/>
  <c r="AY80" i="65"/>
  <c r="AY31" i="113" s="1"/>
  <c r="AQ21" i="70"/>
  <c r="AH84" i="65"/>
  <c r="AD52" i="100"/>
  <c r="BE59" i="64"/>
  <c r="BE45" i="64"/>
  <c r="AM59" i="100"/>
  <c r="AB22" i="64"/>
  <c r="BE59" i="100"/>
  <c r="AV66" i="100"/>
  <c r="AU52" i="100"/>
  <c r="AD21" i="70"/>
  <c r="AD9" i="73"/>
  <c r="AD10" i="73" s="1"/>
  <c r="BD22" i="64"/>
  <c r="BD31" i="64"/>
  <c r="BD9" i="73"/>
  <c r="BD10" i="73" s="1"/>
  <c r="BD29" i="64"/>
  <c r="BD24" i="64"/>
  <c r="BD30" i="64"/>
  <c r="BD21" i="64"/>
  <c r="BD23" i="64"/>
  <c r="BD28" i="64"/>
  <c r="BD26" i="64"/>
  <c r="AO84" i="65"/>
  <c r="AY151" i="66"/>
  <c r="AZ164" i="66" s="1"/>
  <c r="BD8" i="113"/>
  <c r="BD25" i="64"/>
  <c r="BD66" i="100"/>
  <c r="AR59" i="100"/>
  <c r="AO21" i="70"/>
  <c r="BC13" i="113"/>
  <c r="AW21" i="70"/>
  <c r="AT84" i="65"/>
  <c r="AR21" i="70"/>
  <c r="AC28" i="64"/>
  <c r="AD22" i="64"/>
  <c r="AD29" i="64"/>
  <c r="AI21" i="70"/>
  <c r="AE45" i="64"/>
  <c r="AD24" i="64"/>
  <c r="AO28" i="64"/>
  <c r="AO29" i="64"/>
  <c r="AD5" i="118"/>
  <c r="AD30" i="64"/>
  <c r="AD31" i="64"/>
  <c r="AO25" i="64"/>
  <c r="AD5" i="117"/>
  <c r="AE18" i="117" s="1"/>
  <c r="AO26" i="64"/>
  <c r="AD23" i="64"/>
  <c r="AO21" i="64"/>
  <c r="AO22" i="64"/>
  <c r="AD27" i="64"/>
  <c r="BA66" i="100"/>
  <c r="AD21" i="64"/>
  <c r="AG52" i="100"/>
  <c r="AJ66" i="100"/>
  <c r="AZ21" i="70"/>
  <c r="AD25" i="64"/>
  <c r="AD28" i="64"/>
  <c r="AO30" i="64"/>
  <c r="AO24" i="64"/>
  <c r="AO23" i="64"/>
  <c r="AK84" i="65"/>
  <c r="AJ84" i="65"/>
  <c r="AL37" i="74"/>
  <c r="AB66" i="100"/>
  <c r="AU21" i="70"/>
  <c r="BA21" i="70"/>
  <c r="AC21" i="70"/>
  <c r="AX21" i="70"/>
  <c r="AW59" i="100"/>
  <c r="AP52" i="100"/>
  <c r="AB13" i="113"/>
  <c r="AH66" i="100"/>
  <c r="BE13" i="113"/>
  <c r="AY156" i="66"/>
  <c r="AL21" i="70"/>
  <c r="AO66" i="100"/>
  <c r="AE66" i="100"/>
  <c r="AK21" i="70"/>
  <c r="AI84" i="65"/>
  <c r="AH80" i="65"/>
  <c r="AH31" i="113" s="1"/>
  <c r="AB21" i="64"/>
  <c r="AC80" i="65"/>
  <c r="AC92" i="65" s="1"/>
  <c r="AC84" i="65"/>
  <c r="AB31" i="113"/>
  <c r="AS59" i="100"/>
  <c r="AQ66" i="100"/>
  <c r="AF52" i="100"/>
  <c r="AQ37" i="74"/>
  <c r="BB37" i="74"/>
  <c r="BA37" i="74"/>
  <c r="AI58" i="102"/>
  <c r="BA59" i="100"/>
  <c r="BD77" i="102"/>
  <c r="BE101" i="102" s="1"/>
  <c r="AD37" i="74"/>
  <c r="AS9" i="73"/>
  <c r="AS10" i="73" s="1"/>
  <c r="AP37" i="74"/>
  <c r="AS22" i="64"/>
  <c r="AG37" i="74"/>
  <c r="BE37" i="74"/>
  <c r="AS30" i="64"/>
  <c r="AS28" i="64"/>
  <c r="AS27" i="64"/>
  <c r="AU24" i="64"/>
  <c r="AS5" i="118"/>
  <c r="AK52" i="100"/>
  <c r="AQ59" i="100"/>
  <c r="AP59" i="100"/>
  <c r="BC37" i="74"/>
  <c r="AU23" i="64"/>
  <c r="AU5" i="117"/>
  <c r="AU8" i="117" s="1"/>
  <c r="AS5" i="117"/>
  <c r="AS8" i="117" s="1"/>
  <c r="AS23" i="64"/>
  <c r="AS21" i="64"/>
  <c r="BC66" i="100"/>
  <c r="AJ59" i="100"/>
  <c r="AR52" i="100"/>
  <c r="AL66" i="100"/>
  <c r="AY52" i="100"/>
  <c r="BD52" i="100"/>
  <c r="AG66" i="100"/>
  <c r="AZ37" i="74"/>
  <c r="AB37" i="74"/>
  <c r="AH37" i="74"/>
  <c r="AO37" i="74"/>
  <c r="AF37" i="74"/>
  <c r="AE37" i="74"/>
  <c r="AU37" i="74"/>
  <c r="AS37" i="74"/>
  <c r="AW37" i="74"/>
  <c r="AN37" i="74"/>
  <c r="AJ37" i="74"/>
  <c r="AV37" i="74"/>
  <c r="AK37" i="74"/>
  <c r="AT37" i="74"/>
  <c r="BD37" i="74"/>
  <c r="AX37" i="74"/>
  <c r="AY37" i="74"/>
  <c r="AM37" i="74"/>
  <c r="AR37" i="74"/>
  <c r="AI37" i="74"/>
  <c r="AA33" i="76"/>
  <c r="AR33" i="76"/>
  <c r="AH33" i="76"/>
  <c r="AK33" i="76"/>
  <c r="AG33" i="76"/>
  <c r="BC33" i="76"/>
  <c r="AV33" i="76"/>
  <c r="AJ33" i="76"/>
  <c r="AF33" i="76"/>
  <c r="AU33" i="76"/>
  <c r="AN33" i="76"/>
  <c r="BD33" i="76"/>
  <c r="AI33" i="76"/>
  <c r="AC33" i="76"/>
  <c r="AD33" i="76"/>
  <c r="BA33" i="76"/>
  <c r="AT33" i="76"/>
  <c r="AO33" i="76"/>
  <c r="AQ33" i="76"/>
  <c r="AB33" i="76"/>
  <c r="BB33" i="76"/>
  <c r="AL33" i="76"/>
  <c r="AZ33" i="76"/>
  <c r="BE33" i="76"/>
  <c r="AS33" i="76"/>
  <c r="AW33" i="76"/>
  <c r="AP33" i="76"/>
  <c r="BE156" i="66"/>
  <c r="BE169" i="66"/>
  <c r="AI59" i="100"/>
  <c r="AA59" i="100"/>
  <c r="AD104" i="100"/>
  <c r="AV52" i="100"/>
  <c r="AX66" i="100"/>
  <c r="AA66" i="100"/>
  <c r="AN21" i="70"/>
  <c r="AB58" i="102"/>
  <c r="AJ31" i="64"/>
  <c r="AK104" i="100"/>
  <c r="AJ29" i="64"/>
  <c r="AA52" i="100"/>
  <c r="AM66" i="100"/>
  <c r="AZ59" i="100"/>
  <c r="AT24" i="64"/>
  <c r="AS52" i="100"/>
  <c r="AJ45" i="64"/>
  <c r="AJ25" i="64"/>
  <c r="AJ30" i="64"/>
  <c r="AV45" i="64"/>
  <c r="BA26" i="64"/>
  <c r="BA25" i="64"/>
  <c r="BA27" i="64"/>
  <c r="BA8" i="113"/>
  <c r="BA23" i="64"/>
  <c r="BA30" i="64"/>
  <c r="BA24" i="64"/>
  <c r="BA28" i="64"/>
  <c r="BA9" i="73"/>
  <c r="BA10" i="73" s="1"/>
  <c r="AJ9" i="73"/>
  <c r="AJ10" i="73" s="1"/>
  <c r="AJ24" i="64"/>
  <c r="BA22" i="64"/>
  <c r="BD151" i="66"/>
  <c r="AJ28" i="64"/>
  <c r="AL45" i="64"/>
  <c r="BA31" i="64"/>
  <c r="AQ26" i="64"/>
  <c r="BA5" i="118"/>
  <c r="BA8" i="118" s="1"/>
  <c r="AG58" i="102"/>
  <c r="AJ26" i="64"/>
  <c r="BA29" i="64"/>
  <c r="BA5" i="117"/>
  <c r="BA21" i="64"/>
  <c r="AJ22" i="64"/>
  <c r="AJ27" i="64"/>
  <c r="AJ23" i="64"/>
  <c r="BA45" i="64"/>
  <c r="AS66" i="100"/>
  <c r="BE23" i="64"/>
  <c r="AC9" i="73"/>
  <c r="AC10" i="73" s="1"/>
  <c r="AT26" i="64"/>
  <c r="AZ21" i="64"/>
  <c r="AY26" i="64"/>
  <c r="AQ29" i="64"/>
  <c r="AD59" i="100"/>
  <c r="AW52" i="100"/>
  <c r="AC66" i="100"/>
  <c r="BA52" i="100"/>
  <c r="AF164" i="66"/>
  <c r="AY84" i="65"/>
  <c r="AC25" i="64"/>
  <c r="AQ23" i="64"/>
  <c r="AT21" i="64"/>
  <c r="BD5" i="113"/>
  <c r="AD45" i="64"/>
  <c r="AC21" i="64"/>
  <c r="AQ22" i="64"/>
  <c r="AQ30" i="64"/>
  <c r="AU45" i="64"/>
  <c r="AT45" i="64"/>
  <c r="AC26" i="64"/>
  <c r="AQ25" i="64"/>
  <c r="AT9" i="73"/>
  <c r="AT10" i="73" s="1"/>
  <c r="AT28" i="64"/>
  <c r="AT5" i="118"/>
  <c r="AC22" i="64"/>
  <c r="AQ31" i="64"/>
  <c r="AT31" i="64"/>
  <c r="AQ27" i="64"/>
  <c r="AT5" i="117"/>
  <c r="AQ24" i="64"/>
  <c r="AT23" i="64"/>
  <c r="AT25" i="64"/>
  <c r="AQ28" i="64"/>
  <c r="AT30" i="64"/>
  <c r="AT27" i="64"/>
  <c r="AT29" i="64"/>
  <c r="BE26" i="64"/>
  <c r="AZ45" i="64"/>
  <c r="BE5" i="118"/>
  <c r="BF18" i="118" s="1"/>
  <c r="BE5" i="117"/>
  <c r="BC5" i="118"/>
  <c r="BC5" i="117"/>
  <c r="AG45" i="64"/>
  <c r="AF5" i="118"/>
  <c r="AF5" i="117"/>
  <c r="AO31" i="64"/>
  <c r="AO5" i="117"/>
  <c r="AO5" i="118"/>
  <c r="AI8" i="118"/>
  <c r="AQ9" i="73"/>
  <c r="AQ10" i="73" s="1"/>
  <c r="AQ5" i="118"/>
  <c r="AQ5" i="117"/>
  <c r="AL52" i="100"/>
  <c r="AW8" i="118"/>
  <c r="AV5" i="118"/>
  <c r="AV5" i="117"/>
  <c r="AK22" i="64"/>
  <c r="AK5" i="117"/>
  <c r="AK5" i="118"/>
  <c r="BB30" i="64"/>
  <c r="BB5" i="117"/>
  <c r="BB5" i="118"/>
  <c r="AP5" i="118"/>
  <c r="AP5" i="117"/>
  <c r="AC45" i="64"/>
  <c r="AB5" i="117"/>
  <c r="AB5" i="118"/>
  <c r="BD45" i="64"/>
  <c r="AN21" i="64"/>
  <c r="AN5" i="118"/>
  <c r="AN5" i="117"/>
  <c r="AY27" i="64"/>
  <c r="AY5" i="118"/>
  <c r="AY5" i="117"/>
  <c r="AC5" i="117"/>
  <c r="AC5" i="118"/>
  <c r="BD5" i="118"/>
  <c r="BD5" i="117"/>
  <c r="AU8" i="118"/>
  <c r="AH5" i="118"/>
  <c r="AH5" i="117"/>
  <c r="AI18" i="117" s="1"/>
  <c r="AG5" i="118"/>
  <c r="AG5" i="117"/>
  <c r="AJ5" i="117"/>
  <c r="AJ5" i="118"/>
  <c r="AZ5" i="117"/>
  <c r="AZ5" i="118"/>
  <c r="AL26" i="64"/>
  <c r="AL5" i="117"/>
  <c r="AL5" i="118"/>
  <c r="AX5" i="118"/>
  <c r="BF28" i="118" s="1"/>
  <c r="AX5" i="117"/>
  <c r="BF28" i="117" s="1"/>
  <c r="AR27" i="64"/>
  <c r="AR5" i="117"/>
  <c r="AR5" i="118"/>
  <c r="AE21" i="70"/>
  <c r="AI8" i="117"/>
  <c r="AU7" i="118"/>
  <c r="AU7" i="117"/>
  <c r="BC7" i="118"/>
  <c r="BC7" i="117"/>
  <c r="AM7" i="118"/>
  <c r="AM7" i="117"/>
  <c r="BB23" i="64"/>
  <c r="AG7" i="118"/>
  <c r="AG7" i="117"/>
  <c r="AK26" i="64"/>
  <c r="BB28" i="64"/>
  <c r="BB31" i="64"/>
  <c r="AR21" i="64"/>
  <c r="AD19" i="117"/>
  <c r="AD9" i="117"/>
  <c r="AE19" i="117"/>
  <c r="AE9" i="117"/>
  <c r="AN9" i="118"/>
  <c r="AN19" i="118"/>
  <c r="AQ19" i="117"/>
  <c r="AQ9" i="117"/>
  <c r="AI9" i="118"/>
  <c r="AI19" i="118"/>
  <c r="AC9" i="117"/>
  <c r="AC19" i="117"/>
  <c r="AZ7" i="118"/>
  <c r="AZ7" i="117"/>
  <c r="AY7" i="117"/>
  <c r="AY7" i="118"/>
  <c r="BA7" i="118"/>
  <c r="BA7" i="117"/>
  <c r="AH7" i="117"/>
  <c r="AH7" i="118"/>
  <c r="AT7" i="118"/>
  <c r="AT7" i="117"/>
  <c r="AJ7" i="118"/>
  <c r="AJ7" i="117"/>
  <c r="AK27" i="64"/>
  <c r="BB22" i="64"/>
  <c r="AE59" i="100"/>
  <c r="BC9" i="117"/>
  <c r="BC19" i="117"/>
  <c r="AW9" i="118"/>
  <c r="AW19" i="118"/>
  <c r="AG9" i="118"/>
  <c r="AG19" i="118"/>
  <c r="AQ9" i="118"/>
  <c r="AQ19" i="118"/>
  <c r="AP9" i="118"/>
  <c r="AP19" i="118"/>
  <c r="AS19" i="117"/>
  <c r="AS9" i="117"/>
  <c r="BB19" i="117"/>
  <c r="BB9" i="117"/>
  <c r="BC9" i="118"/>
  <c r="BC19" i="118"/>
  <c r="BC29" i="118"/>
  <c r="AW19" i="117"/>
  <c r="AW9" i="117"/>
  <c r="AG19" i="117"/>
  <c r="AG9" i="117"/>
  <c r="AR19" i="117"/>
  <c r="AR9" i="117"/>
  <c r="AS19" i="118"/>
  <c r="AS9" i="118"/>
  <c r="BB29" i="118"/>
  <c r="BB19" i="118"/>
  <c r="BB9" i="118"/>
  <c r="AP9" i="117"/>
  <c r="AP19" i="117"/>
  <c r="BD7" i="118"/>
  <c r="BD7" i="117"/>
  <c r="AO7" i="118"/>
  <c r="AO7" i="117"/>
  <c r="AB7" i="118"/>
  <c r="AB7" i="117"/>
  <c r="AK25" i="64"/>
  <c r="AT156" i="66"/>
  <c r="AI151" i="66"/>
  <c r="AJ164" i="66" s="1"/>
  <c r="AI156" i="66"/>
  <c r="AL19" i="117"/>
  <c r="AL9" i="117"/>
  <c r="AM19" i="117"/>
  <c r="AM9" i="117"/>
  <c r="AO9" i="118"/>
  <c r="AO19" i="118"/>
  <c r="BD19" i="117"/>
  <c r="BD9" i="117"/>
  <c r="AY9" i="117"/>
  <c r="AY19" i="117"/>
  <c r="AR19" i="118"/>
  <c r="AR9" i="118"/>
  <c r="AB9" i="117"/>
  <c r="AK19" i="117"/>
  <c r="AK9" i="117"/>
  <c r="AC7" i="118"/>
  <c r="AC7" i="117"/>
  <c r="AF7" i="118"/>
  <c r="AF7" i="117"/>
  <c r="AK28" i="64"/>
  <c r="AK29" i="64"/>
  <c r="AW7" i="118"/>
  <c r="AW7" i="117"/>
  <c r="BB5" i="113"/>
  <c r="AD7" i="118"/>
  <c r="AD7" i="117"/>
  <c r="AR7" i="118"/>
  <c r="AR7" i="117"/>
  <c r="AX7" i="117"/>
  <c r="BF30" i="117" s="1"/>
  <c r="AX7" i="118"/>
  <c r="BF30" i="118" s="1"/>
  <c r="AL9" i="118"/>
  <c r="AL19" i="118"/>
  <c r="AM9" i="118"/>
  <c r="AM19" i="118"/>
  <c r="AO19" i="117"/>
  <c r="AO9" i="117"/>
  <c r="BD9" i="118"/>
  <c r="BD19" i="118"/>
  <c r="BD29" i="118"/>
  <c r="AY29" i="118"/>
  <c r="AY19" i="118"/>
  <c r="AY9" i="118"/>
  <c r="BA9" i="117"/>
  <c r="BA19" i="117"/>
  <c r="AK19" i="118"/>
  <c r="AK9" i="118"/>
  <c r="AE7" i="118"/>
  <c r="AE7" i="117"/>
  <c r="AS7" i="118"/>
  <c r="AS7" i="117"/>
  <c r="BB7" i="118"/>
  <c r="BB7" i="117"/>
  <c r="BE163" i="66"/>
  <c r="AK23" i="64"/>
  <c r="AK24" i="64"/>
  <c r="AL7" i="118"/>
  <c r="AL7" i="117"/>
  <c r="BB9" i="73"/>
  <c r="BB10" i="73" s="1"/>
  <c r="AF19" i="117"/>
  <c r="AF9" i="117"/>
  <c r="AZ19" i="117"/>
  <c r="AZ9" i="117"/>
  <c r="BA19" i="118"/>
  <c r="BA9" i="118"/>
  <c r="BA29" i="118"/>
  <c r="BE9" i="118"/>
  <c r="BF22" i="118" s="1"/>
  <c r="BE19" i="118"/>
  <c r="BE29" i="118"/>
  <c r="AV7" i="118"/>
  <c r="AV7" i="117"/>
  <c r="AQ7" i="117"/>
  <c r="AQ7" i="118"/>
  <c r="AS58" i="102"/>
  <c r="AK45" i="64"/>
  <c r="AK30" i="64"/>
  <c r="BB21" i="64"/>
  <c r="BB26" i="64"/>
  <c r="AJ104" i="100"/>
  <c r="AI7" i="117"/>
  <c r="AI7" i="118"/>
  <c r="AU9" i="117"/>
  <c r="AU19" i="117"/>
  <c r="AX9" i="118"/>
  <c r="BF32" i="118" s="1"/>
  <c r="AX19" i="118"/>
  <c r="AV9" i="117"/>
  <c r="AV19" i="117"/>
  <c r="AF9" i="118"/>
  <c r="AF19" i="118"/>
  <c r="AH9" i="118"/>
  <c r="AH19" i="118"/>
  <c r="AZ19" i="118"/>
  <c r="AZ9" i="118"/>
  <c r="AZ29" i="118"/>
  <c r="AJ9" i="117"/>
  <c r="AJ19" i="117"/>
  <c r="BE19" i="117"/>
  <c r="BE9" i="117"/>
  <c r="AT19" i="117"/>
  <c r="AT9" i="117"/>
  <c r="AK7" i="118"/>
  <c r="AK7" i="117"/>
  <c r="AK31" i="64"/>
  <c r="AP7" i="117"/>
  <c r="AP7" i="118"/>
  <c r="AN7" i="118"/>
  <c r="AN7" i="117"/>
  <c r="AU9" i="118"/>
  <c r="AU19" i="118"/>
  <c r="AX9" i="117"/>
  <c r="BF32" i="117" s="1"/>
  <c r="AX19" i="117"/>
  <c r="AV9" i="118"/>
  <c r="AV19" i="118"/>
  <c r="AN19" i="117"/>
  <c r="AN9" i="117"/>
  <c r="AH19" i="117"/>
  <c r="AH9" i="117"/>
  <c r="AI19" i="117"/>
  <c r="AI9" i="117"/>
  <c r="AJ19" i="118"/>
  <c r="AJ9" i="118"/>
  <c r="AT19" i="118"/>
  <c r="AT9" i="118"/>
  <c r="BE52" i="100"/>
  <c r="BE31" i="64"/>
  <c r="AV164" i="66"/>
  <c r="BB25" i="64"/>
  <c r="AS151" i="66"/>
  <c r="AT164" i="66" s="1"/>
  <c r="BB8" i="113"/>
  <c r="BE22" i="64"/>
  <c r="BE30" i="64"/>
  <c r="BB29" i="64"/>
  <c r="BE28" i="64"/>
  <c r="BE27" i="64"/>
  <c r="BE24" i="64"/>
  <c r="BD58" i="102"/>
  <c r="AI104" i="100"/>
  <c r="BB45" i="64"/>
  <c r="BB24" i="64"/>
  <c r="BE25" i="64"/>
  <c r="BE29" i="64"/>
  <c r="AE58" i="102"/>
  <c r="AV13" i="113"/>
  <c r="AB21" i="70"/>
  <c r="AP45" i="64"/>
  <c r="AK9" i="73"/>
  <c r="AK10" i="73" s="1"/>
  <c r="AX52" i="100"/>
  <c r="AT52" i="100"/>
  <c r="AK13" i="113"/>
  <c r="AR13" i="113"/>
  <c r="AH13" i="113"/>
  <c r="AX13" i="113"/>
  <c r="BB27" i="64"/>
  <c r="BD13" i="113"/>
  <c r="AA13" i="113"/>
  <c r="AC13" i="113"/>
  <c r="AM13" i="113"/>
  <c r="AP58" i="102"/>
  <c r="AE13" i="113"/>
  <c r="AN13" i="113"/>
  <c r="AI13" i="113"/>
  <c r="AT13" i="113"/>
  <c r="AT21" i="70"/>
  <c r="BE21" i="70"/>
  <c r="AC23" i="64"/>
  <c r="AC24" i="64"/>
  <c r="AC30" i="64"/>
  <c r="AC29" i="64"/>
  <c r="AO13" i="113"/>
  <c r="AS13" i="113"/>
  <c r="AW13" i="113"/>
  <c r="AU13" i="113"/>
  <c r="AJ13" i="113"/>
  <c r="AF156" i="66"/>
  <c r="AL23" i="64"/>
  <c r="AL28" i="64"/>
  <c r="AL21" i="64"/>
  <c r="AL22" i="64"/>
  <c r="AL25" i="64"/>
  <c r="AL9" i="73"/>
  <c r="AL10" i="73" s="1"/>
  <c r="AL31" i="64"/>
  <c r="AL30" i="64"/>
  <c r="AL27" i="64"/>
  <c r="AF13" i="113"/>
  <c r="AD13" i="113"/>
  <c r="AH58" i="102"/>
  <c r="AY13" i="113"/>
  <c r="AL13" i="113"/>
  <c r="BA13" i="113"/>
  <c r="AP13" i="113"/>
  <c r="AG156" i="66"/>
  <c r="AV21" i="70"/>
  <c r="AZ13" i="113"/>
  <c r="BE12" i="113"/>
  <c r="AG13" i="113"/>
  <c r="AQ13" i="113"/>
  <c r="AO45" i="64"/>
  <c r="AK164" i="66"/>
  <c r="AY23" i="64"/>
  <c r="AT92" i="65"/>
  <c r="AY31" i="64"/>
  <c r="AK92" i="65"/>
  <c r="BB96" i="65"/>
  <c r="AB66" i="65"/>
  <c r="AY9" i="73"/>
  <c r="AY10" i="73" s="1"/>
  <c r="AY21" i="64"/>
  <c r="AB151" i="66"/>
  <c r="AY29" i="64"/>
  <c r="AY59" i="64"/>
  <c r="AP21" i="70"/>
  <c r="AN156" i="66"/>
  <c r="AM156" i="66"/>
  <c r="AZ28" i="64"/>
  <c r="AZ24" i="64"/>
  <c r="AZ22" i="64"/>
  <c r="AZ31" i="64"/>
  <c r="AZ5" i="113"/>
  <c r="AZ25" i="64"/>
  <c r="AZ30" i="64"/>
  <c r="AZ8" i="113"/>
  <c r="AZ29" i="64"/>
  <c r="AZ9" i="73"/>
  <c r="AZ10" i="73" s="1"/>
  <c r="AZ27" i="64"/>
  <c r="AZ23" i="64"/>
  <c r="AZ26" i="64"/>
  <c r="AY24" i="64"/>
  <c r="BC59" i="102"/>
  <c r="AC157" i="66"/>
  <c r="AY30" i="64"/>
  <c r="AY22" i="64"/>
  <c r="AY28" i="64"/>
  <c r="AY25" i="64"/>
  <c r="AJ52" i="100"/>
  <c r="BA104" i="100"/>
  <c r="AD80" i="65"/>
  <c r="AD31" i="113" s="1"/>
  <c r="AB30" i="64"/>
  <c r="AB28" i="64"/>
  <c r="AB29" i="64"/>
  <c r="AB31" i="64"/>
  <c r="AB24" i="64"/>
  <c r="AB9" i="73"/>
  <c r="AB10" i="73" s="1"/>
  <c r="AB27" i="64"/>
  <c r="AB26" i="64"/>
  <c r="AB23" i="64"/>
  <c r="AB25" i="64"/>
  <c r="AQ157" i="66"/>
  <c r="AE84" i="65"/>
  <c r="AS84" i="65"/>
  <c r="AR84" i="65"/>
  <c r="AR157" i="66"/>
  <c r="AW151" i="66"/>
  <c r="AW164" i="66" s="1"/>
  <c r="AG25" i="64"/>
  <c r="AG28" i="64"/>
  <c r="AG23" i="64"/>
  <c r="AG31" i="64"/>
  <c r="AG27" i="64"/>
  <c r="AG9" i="73"/>
  <c r="AG10" i="73" s="1"/>
  <c r="AG24" i="64"/>
  <c r="AG21" i="64"/>
  <c r="AG30" i="64"/>
  <c r="AG22" i="64"/>
  <c r="AG29" i="64"/>
  <c r="AG26" i="64"/>
  <c r="AP66" i="100"/>
  <c r="AV59" i="100"/>
  <c r="AX156" i="66"/>
  <c r="AY21" i="70"/>
  <c r="AF21" i="70"/>
  <c r="AS21" i="70"/>
  <c r="AJ21" i="70"/>
  <c r="AI66" i="100"/>
  <c r="AM21" i="70"/>
  <c r="AL164" i="66"/>
  <c r="AB162" i="66"/>
  <c r="AL104" i="100"/>
  <c r="AR28" i="64"/>
  <c r="AN59" i="100"/>
  <c r="AM104" i="100"/>
  <c r="AR26" i="64"/>
  <c r="AR30" i="64"/>
  <c r="AN45" i="64"/>
  <c r="AN84" i="65"/>
  <c r="AN80" i="65"/>
  <c r="AN92" i="65" s="1"/>
  <c r="AE104" i="100"/>
  <c r="AF104" i="100"/>
  <c r="AG104" i="100"/>
  <c r="AR31" i="64"/>
  <c r="AH104" i="100"/>
  <c r="AR29" i="64"/>
  <c r="BA169" i="66"/>
  <c r="BA151" i="66"/>
  <c r="BA164" i="66" s="1"/>
  <c r="AG84" i="65"/>
  <c r="AF84" i="65"/>
  <c r="AR22" i="64"/>
  <c r="AR23" i="64"/>
  <c r="AS45" i="64"/>
  <c r="AF66" i="100"/>
  <c r="AZ104" i="100"/>
  <c r="AB59" i="100"/>
  <c r="AV104" i="100"/>
  <c r="AU66" i="100"/>
  <c r="AM84" i="65"/>
  <c r="AL84" i="65"/>
  <c r="AN162" i="66"/>
  <c r="AO162" i="66"/>
  <c r="AX59" i="100"/>
  <c r="AR9" i="73"/>
  <c r="AR10" i="73" s="1"/>
  <c r="AR24" i="64"/>
  <c r="AR25" i="64"/>
  <c r="AR45" i="64"/>
  <c r="AF21" i="64"/>
  <c r="AF9" i="73"/>
  <c r="AF10" i="73" s="1"/>
  <c r="AF22" i="64"/>
  <c r="AF26" i="64"/>
  <c r="AF23" i="64"/>
  <c r="AF24" i="64"/>
  <c r="AF31" i="64"/>
  <c r="AF28" i="64"/>
  <c r="AF30" i="64"/>
  <c r="AF27" i="64"/>
  <c r="AF25" i="64"/>
  <c r="AF29" i="64"/>
  <c r="AF45" i="64"/>
  <c r="AH59" i="100"/>
  <c r="AN28" i="64"/>
  <c r="AN22" i="64"/>
  <c r="AN27" i="64"/>
  <c r="AN26" i="64"/>
  <c r="AN25" i="64"/>
  <c r="AN29" i="64"/>
  <c r="AN30" i="64"/>
  <c r="AN23" i="64"/>
  <c r="AN24" i="64"/>
  <c r="AN31" i="64"/>
  <c r="AN9" i="73"/>
  <c r="AN10" i="73" s="1"/>
  <c r="AV21" i="64"/>
  <c r="AV29" i="64"/>
  <c r="AV24" i="64"/>
  <c r="AV28" i="64"/>
  <c r="AV27" i="64"/>
  <c r="AV31" i="64"/>
  <c r="AV30" i="64"/>
  <c r="AV9" i="73"/>
  <c r="AV10" i="73" s="1"/>
  <c r="AV26" i="64"/>
  <c r="AV23" i="64"/>
  <c r="AV25" i="64"/>
  <c r="AV22" i="64"/>
  <c r="AW156" i="66"/>
  <c r="BA96" i="65"/>
  <c r="BB84" i="65"/>
  <c r="BA84" i="65"/>
  <c r="BD59" i="100"/>
  <c r="BA156" i="66"/>
  <c r="AZ156" i="66"/>
  <c r="AZ169" i="66"/>
  <c r="AC59" i="100"/>
  <c r="AT59" i="100"/>
  <c r="AU84" i="65"/>
  <c r="AV84" i="65"/>
  <c r="AC104" i="100"/>
  <c r="BB52" i="100"/>
  <c r="AW66" i="100"/>
  <c r="AS157" i="66"/>
  <c r="AR151" i="66"/>
  <c r="AH21" i="64"/>
  <c r="AH27" i="64"/>
  <c r="AH25" i="64"/>
  <c r="AH24" i="64"/>
  <c r="AH31" i="64"/>
  <c r="AH26" i="64"/>
  <c r="AH28" i="64"/>
  <c r="AH9" i="73"/>
  <c r="AH10" i="73" s="1"/>
  <c r="AH29" i="64"/>
  <c r="AI45" i="64"/>
  <c r="AH30" i="64"/>
  <c r="AH23" i="64"/>
  <c r="AH22" i="64"/>
  <c r="AH45" i="64"/>
  <c r="AY45" i="64"/>
  <c r="AW104" i="100"/>
  <c r="AO52" i="100"/>
  <c r="AQ84" i="65"/>
  <c r="AP84" i="65"/>
  <c r="AP162" i="66"/>
  <c r="AQ162" i="66"/>
  <c r="AI31" i="113"/>
  <c r="AR66" i="100"/>
  <c r="AF59" i="100"/>
  <c r="AH52" i="100"/>
  <c r="AO104" i="100"/>
  <c r="AD84" i="65"/>
  <c r="BD84" i="65"/>
  <c r="BC80" i="65"/>
  <c r="BC104" i="65" s="1"/>
  <c r="BC96" i="65"/>
  <c r="BC84" i="65"/>
  <c r="AU104" i="100"/>
  <c r="AX84" i="65"/>
  <c r="AW84" i="65"/>
  <c r="AW80" i="65"/>
  <c r="AX92" i="65" s="1"/>
  <c r="AR104" i="100"/>
  <c r="AO59" i="100"/>
  <c r="BB59" i="100"/>
  <c r="AI52" i="100"/>
  <c r="AK59" i="100"/>
  <c r="AK66" i="100"/>
  <c r="BB104" i="100"/>
  <c r="AN66" i="100"/>
  <c r="AU59" i="100"/>
  <c r="AN52" i="100"/>
  <c r="AE52" i="100"/>
  <c r="BC9" i="73"/>
  <c r="BC10" i="73" s="1"/>
  <c r="BC31" i="64"/>
  <c r="BC23" i="64"/>
  <c r="BC45" i="64"/>
  <c r="BC25" i="64"/>
  <c r="BC27" i="64"/>
  <c r="BC24" i="64"/>
  <c r="BC29" i="64"/>
  <c r="BC28" i="64"/>
  <c r="BC30" i="64"/>
  <c r="BC8" i="113"/>
  <c r="BC22" i="64"/>
  <c r="BC26" i="64"/>
  <c r="BC5" i="113"/>
  <c r="BC59" i="64"/>
  <c r="BB169" i="66"/>
  <c r="BB156" i="66"/>
  <c r="BC156" i="66"/>
  <c r="AY59" i="100"/>
  <c r="AL59" i="100"/>
  <c r="AD156" i="66"/>
  <c r="AD151" i="66"/>
  <c r="AE164" i="66" s="1"/>
  <c r="AN104" i="100"/>
  <c r="AQ52" i="100"/>
  <c r="AC58" i="102"/>
  <c r="BC21" i="64"/>
  <c r="BD12" i="113"/>
  <c r="AO12" i="113"/>
  <c r="AS12" i="113"/>
  <c r="AW12" i="113"/>
  <c r="AX31" i="64"/>
  <c r="AX29" i="64"/>
  <c r="AV12" i="113"/>
  <c r="BB12" i="113"/>
  <c r="AK12" i="113"/>
  <c r="AY12" i="113"/>
  <c r="AN12" i="113"/>
  <c r="AT12" i="113"/>
  <c r="AC12" i="113"/>
  <c r="AQ12" i="113"/>
  <c r="AF12" i="113"/>
  <c r="AL12" i="113"/>
  <c r="AX12" i="113"/>
  <c r="AI12" i="113"/>
  <c r="AX22" i="64"/>
  <c r="AM12" i="113"/>
  <c r="AG12" i="113"/>
  <c r="AJ12" i="113"/>
  <c r="AP12" i="113"/>
  <c r="BB59" i="64"/>
  <c r="AX26" i="64"/>
  <c r="AX27" i="64"/>
  <c r="BA12" i="113"/>
  <c r="AX23" i="64"/>
  <c r="AZ12" i="113"/>
  <c r="AX9" i="73"/>
  <c r="AX10" i="73" s="1"/>
  <c r="AR12" i="113"/>
  <c r="AX24" i="64"/>
  <c r="AZ59" i="64"/>
  <c r="AD12" i="113"/>
  <c r="AX45" i="64"/>
  <c r="BC12" i="113"/>
  <c r="AB12" i="113"/>
  <c r="AX30" i="64"/>
  <c r="BD59" i="64"/>
  <c r="AU12" i="113"/>
  <c r="AA12" i="113"/>
  <c r="AX28" i="64"/>
  <c r="AE12" i="113"/>
  <c r="AH12" i="113"/>
  <c r="AX25" i="64"/>
  <c r="AX21" i="64"/>
  <c r="BA59" i="64"/>
  <c r="AC52" i="100"/>
  <c r="AM52" i="100"/>
  <c r="AM11" i="113"/>
  <c r="BA11" i="113"/>
  <c r="AB11" i="113"/>
  <c r="AV11" i="113"/>
  <c r="AP31" i="64"/>
  <c r="AP23" i="64"/>
  <c r="AE11" i="113"/>
  <c r="AS11" i="113"/>
  <c r="AG11" i="113"/>
  <c r="AX11" i="113"/>
  <c r="BB11" i="113"/>
  <c r="AK11" i="113"/>
  <c r="BD11" i="113"/>
  <c r="AP11" i="113"/>
  <c r="AT11" i="113"/>
  <c r="AC11" i="113"/>
  <c r="AY11" i="113"/>
  <c r="AH11" i="113"/>
  <c r="AP29" i="64"/>
  <c r="BC11" i="113"/>
  <c r="AW11" i="113"/>
  <c r="AZ11" i="113"/>
  <c r="BE11" i="113"/>
  <c r="AL11" i="113"/>
  <c r="AO11" i="113"/>
  <c r="AP26" i="64"/>
  <c r="AI11" i="113"/>
  <c r="AD11" i="113"/>
  <c r="AF11" i="113"/>
  <c r="AP28" i="64"/>
  <c r="AN11" i="113"/>
  <c r="AP27" i="64"/>
  <c r="AU11" i="113"/>
  <c r="AP24" i="64"/>
  <c r="AJ11" i="113"/>
  <c r="AQ45" i="64"/>
  <c r="AP21" i="64"/>
  <c r="AP25" i="64"/>
  <c r="AA11" i="113"/>
  <c r="AP9" i="73"/>
  <c r="AP10" i="73" s="1"/>
  <c r="AP30" i="64"/>
  <c r="AR11" i="113"/>
  <c r="AP22" i="64"/>
  <c r="AQ11" i="113"/>
  <c r="AG21" i="70"/>
  <c r="BD176" i="66"/>
  <c r="AQ156" i="66"/>
  <c r="AR156" i="66"/>
  <c r="AQ151" i="66"/>
  <c r="AB52" i="100"/>
  <c r="BB66" i="100"/>
  <c r="AS77" i="102"/>
  <c r="AS98" i="102"/>
  <c r="AR31" i="113"/>
  <c r="AS92" i="65"/>
  <c r="AR92" i="65"/>
  <c r="AD157" i="66"/>
  <c r="AC151" i="66"/>
  <c r="AI77" i="102"/>
  <c r="AI101" i="102" s="1"/>
  <c r="AI98" i="102"/>
  <c r="AB59" i="102"/>
  <c r="AB57" i="102"/>
  <c r="AB56" i="102"/>
  <c r="AM31" i="113"/>
  <c r="AM92" i="65"/>
  <c r="BA31" i="113"/>
  <c r="BA28" i="113"/>
  <c r="AR77" i="102"/>
  <c r="AR101" i="102" s="1"/>
  <c r="AR98" i="102"/>
  <c r="AM157" i="66"/>
  <c r="AM151" i="66"/>
  <c r="AM164" i="66" s="1"/>
  <c r="AP66" i="65"/>
  <c r="BC21" i="70"/>
  <c r="AG77" i="102"/>
  <c r="AH101" i="102" s="1"/>
  <c r="AH98" i="102"/>
  <c r="BE104" i="100"/>
  <c r="AG31" i="113"/>
  <c r="AL31" i="113"/>
  <c r="AL92" i="65"/>
  <c r="AF66" i="65"/>
  <c r="AZ52" i="100"/>
  <c r="AI56" i="102"/>
  <c r="AI59" i="102"/>
  <c r="AI57" i="102"/>
  <c r="AC56" i="102"/>
  <c r="AC59" i="102"/>
  <c r="AC74" i="102"/>
  <c r="AC57" i="102"/>
  <c r="AP104" i="100"/>
  <c r="AQ104" i="100"/>
  <c r="AD66" i="65"/>
  <c r="BC59" i="100"/>
  <c r="S24" i="112"/>
  <c r="AG85" i="65"/>
  <c r="AF80" i="65"/>
  <c r="AF85" i="65"/>
  <c r="BC57" i="102"/>
  <c r="AZ177" i="66"/>
  <c r="BD59" i="102"/>
  <c r="AQ57" i="102"/>
  <c r="AQ59" i="102"/>
  <c r="AQ56" i="102"/>
  <c r="AP57" i="102"/>
  <c r="AP56" i="102"/>
  <c r="AP59" i="102"/>
  <c r="AG59" i="100"/>
  <c r="AE31" i="113"/>
  <c r="BB31" i="113"/>
  <c r="BB28" i="113"/>
  <c r="BB92" i="65"/>
  <c r="AD77" i="102"/>
  <c r="AE77" i="102"/>
  <c r="AE98" i="102"/>
  <c r="BC58" i="102"/>
  <c r="AY98" i="102"/>
  <c r="AX98" i="102"/>
  <c r="AX77" i="102"/>
  <c r="BD104" i="100"/>
  <c r="BC104" i="100"/>
  <c r="BC138" i="100"/>
  <c r="AU164" i="66"/>
  <c r="AJ77" i="102"/>
  <c r="AJ98" i="102"/>
  <c r="AK98" i="102"/>
  <c r="AG56" i="102"/>
  <c r="AG59" i="102"/>
  <c r="AG57" i="102"/>
  <c r="AX104" i="100"/>
  <c r="BB138" i="100"/>
  <c r="AZ138" i="100"/>
  <c r="AY104" i="100"/>
  <c r="BA138" i="100"/>
  <c r="AY138" i="100"/>
  <c r="BD138" i="100"/>
  <c r="AW77" i="102"/>
  <c r="AW101" i="102" s="1"/>
  <c r="AW98" i="102"/>
  <c r="AF77" i="102"/>
  <c r="AF98" i="102"/>
  <c r="AG98" i="102"/>
  <c r="AP77" i="102"/>
  <c r="AQ101" i="102" s="1"/>
  <c r="AQ98" i="102"/>
  <c r="AX66" i="65"/>
  <c r="AX57" i="102"/>
  <c r="AX56" i="102"/>
  <c r="AX59" i="102"/>
  <c r="AY66" i="65"/>
  <c r="BE138" i="100"/>
  <c r="AX58" i="102"/>
  <c r="AZ77" i="102"/>
  <c r="AZ101" i="102" s="1"/>
  <c r="AZ98" i="102"/>
  <c r="AL77" i="102"/>
  <c r="AL98" i="102"/>
  <c r="AM98" i="102"/>
  <c r="BA58" i="102"/>
  <c r="BA74" i="102"/>
  <c r="BB98" i="102" s="1"/>
  <c r="BA57" i="102"/>
  <c r="BA56" i="102"/>
  <c r="BA59" i="102"/>
  <c r="AJ66" i="65"/>
  <c r="AB104" i="100"/>
  <c r="AW66" i="65"/>
  <c r="AZ56" i="102"/>
  <c r="AZ57" i="102"/>
  <c r="AZ59" i="102"/>
  <c r="AZ58" i="102"/>
  <c r="AI66" i="65"/>
  <c r="AT77" i="102"/>
  <c r="AT98" i="102"/>
  <c r="AO66" i="65"/>
  <c r="BB58" i="102"/>
  <c r="BB59" i="102"/>
  <c r="BB57" i="102"/>
  <c r="BB56" i="102"/>
  <c r="AN77" i="102"/>
  <c r="AN98" i="102"/>
  <c r="AR58" i="102"/>
  <c r="AR57" i="102"/>
  <c r="AR59" i="102"/>
  <c r="AR56" i="102"/>
  <c r="BD80" i="65"/>
  <c r="BD29" i="113" s="1"/>
  <c r="AN58" i="102"/>
  <c r="AN59" i="102"/>
  <c r="AN56" i="102"/>
  <c r="AN57" i="102"/>
  <c r="AD58" i="102"/>
  <c r="AD56" i="102"/>
  <c r="AD59" i="102"/>
  <c r="AD57" i="102"/>
  <c r="BC56" i="102"/>
  <c r="BC74" i="102"/>
  <c r="AE59" i="102"/>
  <c r="AE57" i="102"/>
  <c r="AE56" i="102"/>
  <c r="AH66" i="65"/>
  <c r="AY58" i="102"/>
  <c r="AY56" i="102"/>
  <c r="AY59" i="102"/>
  <c r="AY57" i="102"/>
  <c r="AW58" i="102"/>
  <c r="AW56" i="102"/>
  <c r="AW59" i="102"/>
  <c r="AW57" i="102"/>
  <c r="AH57" i="102"/>
  <c r="AH56" i="102"/>
  <c r="AH59" i="102"/>
  <c r="AV58" i="102"/>
  <c r="AV57" i="102"/>
  <c r="AV59" i="102"/>
  <c r="AV56" i="102"/>
  <c r="BD57" i="102"/>
  <c r="BD56" i="102"/>
  <c r="AL58" i="102"/>
  <c r="AL57" i="102"/>
  <c r="AL59" i="102"/>
  <c r="AL56" i="102"/>
  <c r="AF58" i="102"/>
  <c r="AF57" i="102"/>
  <c r="AF56" i="102"/>
  <c r="AF59" i="102"/>
  <c r="AA58" i="102"/>
  <c r="AA74" i="102"/>
  <c r="AA56" i="102"/>
  <c r="AA57" i="102"/>
  <c r="AA59" i="102"/>
  <c r="AT66" i="65"/>
  <c r="AU58" i="102"/>
  <c r="AU74" i="102"/>
  <c r="AU59" i="102"/>
  <c r="AU57" i="102"/>
  <c r="AU56" i="102"/>
  <c r="BD21" i="70"/>
  <c r="BC66" i="65"/>
  <c r="AO58" i="102"/>
  <c r="AO74" i="102"/>
  <c r="AO56" i="102"/>
  <c r="AO59" i="102"/>
  <c r="AO57" i="102"/>
  <c r="AL66" i="65"/>
  <c r="BA66" i="65"/>
  <c r="AM58" i="102"/>
  <c r="AM57" i="102"/>
  <c r="AM56" i="102"/>
  <c r="AM59" i="102"/>
  <c r="AJ58" i="102"/>
  <c r="AJ56" i="102"/>
  <c r="AJ59" i="102"/>
  <c r="AJ57" i="102"/>
  <c r="AK66" i="65"/>
  <c r="AU66" i="65"/>
  <c r="AE66" i="65"/>
  <c r="BD157" i="66"/>
  <c r="BC170" i="66"/>
  <c r="BC151" i="66"/>
  <c r="AO164" i="66"/>
  <c r="AN66" i="65"/>
  <c r="AS57" i="102"/>
  <c r="AS56" i="102"/>
  <c r="AS59" i="102"/>
  <c r="AV66" i="65"/>
  <c r="AT58" i="102"/>
  <c r="AT59" i="102"/>
  <c r="AT57" i="102"/>
  <c r="AT56" i="102"/>
  <c r="AK58" i="102"/>
  <c r="AK56" i="102"/>
  <c r="AK59" i="102"/>
  <c r="AK57" i="102"/>
  <c r="AC66" i="65"/>
  <c r="AP31" i="113"/>
  <c r="AQ92" i="65"/>
  <c r="AP92" i="65"/>
  <c r="AP28" i="113"/>
  <c r="AM66" i="65"/>
  <c r="BD97" i="65"/>
  <c r="BD85" i="65"/>
  <c r="AU92" i="65"/>
  <c r="AU31" i="113"/>
  <c r="AV92" i="65"/>
  <c r="AP164" i="66"/>
  <c r="BB21" i="70"/>
  <c r="D27" i="112"/>
  <c r="E19" i="112" s="1"/>
  <c r="BB66" i="65"/>
  <c r="AZ66" i="65"/>
  <c r="BB104" i="65"/>
  <c r="AX31" i="113"/>
  <c r="AX28" i="113"/>
  <c r="BA104" i="65"/>
  <c r="D14" i="112"/>
  <c r="BC52" i="100"/>
  <c r="AS66" i="65"/>
  <c r="AR66" i="65"/>
  <c r="BB151" i="66"/>
  <c r="BB157" i="66"/>
  <c r="BC157" i="66"/>
  <c r="BB170" i="66"/>
  <c r="AQ66" i="65"/>
  <c r="BD66" i="65"/>
  <c r="AG66" i="65"/>
  <c r="AW18" i="117" l="1"/>
  <c r="BG6" i="116"/>
  <c r="BU6" i="116" s="1"/>
  <c r="BG11" i="116"/>
  <c r="BU11" i="116" s="1"/>
  <c r="BG13" i="116"/>
  <c r="BU13" i="116" s="1"/>
  <c r="BG8" i="116"/>
  <c r="BU8" i="116" s="1"/>
  <c r="BG14" i="116"/>
  <c r="BU14" i="116" s="1"/>
  <c r="BG12" i="116"/>
  <c r="BU12" i="116" s="1"/>
  <c r="BG9" i="116"/>
  <c r="BU9" i="116" s="1"/>
  <c r="BG7" i="116"/>
  <c r="BU7" i="116" s="1"/>
  <c r="BG10" i="116"/>
  <c r="BU10" i="116" s="1"/>
  <c r="AY32" i="117"/>
  <c r="BE28" i="117"/>
  <c r="AZ28" i="117"/>
  <c r="BD28" i="117"/>
  <c r="BA32" i="117"/>
  <c r="AY30" i="117"/>
  <c r="BC30" i="117"/>
  <c r="BF22" i="117"/>
  <c r="BE32" i="117"/>
  <c r="AZ30" i="117"/>
  <c r="BD32" i="117"/>
  <c r="BC32" i="117"/>
  <c r="BB28" i="117"/>
  <c r="AZ32" i="117"/>
  <c r="BD30" i="117"/>
  <c r="BA8" i="117"/>
  <c r="BA28" i="117"/>
  <c r="BA30" i="117"/>
  <c r="AY28" i="117"/>
  <c r="BB32" i="117"/>
  <c r="BC28" i="117"/>
  <c r="BB30" i="117"/>
  <c r="AG164" i="66"/>
  <c r="BE7" i="117"/>
  <c r="BE10" i="117" s="1"/>
  <c r="BE7" i="118"/>
  <c r="BF20" i="118" s="1"/>
  <c r="AM18" i="117"/>
  <c r="AD18" i="117"/>
  <c r="AY177" i="66"/>
  <c r="AM18" i="118"/>
  <c r="BE28" i="113"/>
  <c r="BE31" i="113"/>
  <c r="BE104" i="65"/>
  <c r="AZ92" i="65"/>
  <c r="AZ104" i="65"/>
  <c r="AZ31" i="113"/>
  <c r="BE177" i="66"/>
  <c r="AY164" i="66"/>
  <c r="BE164" i="66"/>
  <c r="BA92" i="65"/>
  <c r="BF18" i="117"/>
  <c r="BE8" i="117"/>
  <c r="BF92" i="65"/>
  <c r="G13" i="112"/>
  <c r="V13" i="112" s="1"/>
  <c r="BD177" i="66"/>
  <c r="AT86" i="102"/>
  <c r="BF86" i="102"/>
  <c r="BA177" i="66"/>
  <c r="AY92" i="65"/>
  <c r="AY104" i="65"/>
  <c r="AC31" i="113"/>
  <c r="AD8" i="117"/>
  <c r="AE21" i="117" s="1"/>
  <c r="AS8" i="118"/>
  <c r="AU18" i="117"/>
  <c r="AH92" i="65"/>
  <c r="AI92" i="65"/>
  <c r="AE92" i="65"/>
  <c r="AD92" i="65"/>
  <c r="BA18" i="117"/>
  <c r="BE92" i="65"/>
  <c r="AT8" i="117"/>
  <c r="AT21" i="117" s="1"/>
  <c r="AI164" i="66"/>
  <c r="AT18" i="117"/>
  <c r="U19" i="112"/>
  <c r="AS164" i="66"/>
  <c r="BA28" i="118"/>
  <c r="AT8" i="118"/>
  <c r="AT18" i="118"/>
  <c r="AU18" i="118"/>
  <c r="AR18" i="118"/>
  <c r="AR8" i="118"/>
  <c r="AZ18" i="118"/>
  <c r="AZ28" i="118"/>
  <c r="AZ8" i="118"/>
  <c r="AH18" i="118"/>
  <c r="AH8" i="118"/>
  <c r="AI21" i="118" s="1"/>
  <c r="BD18" i="118"/>
  <c r="BD28" i="118"/>
  <c r="BD8" i="118"/>
  <c r="AN18" i="118"/>
  <c r="AN8" i="118"/>
  <c r="AP18" i="117"/>
  <c r="AP8" i="117"/>
  <c r="BB18" i="118"/>
  <c r="BB28" i="118"/>
  <c r="BB8" i="118"/>
  <c r="AV18" i="118"/>
  <c r="AV8" i="118"/>
  <c r="AW21" i="118" s="1"/>
  <c r="AW18" i="118"/>
  <c r="AI18" i="118"/>
  <c r="AF18" i="117"/>
  <c r="AF8" i="117"/>
  <c r="AR18" i="117"/>
  <c r="AR8" i="117"/>
  <c r="AS21" i="117" s="1"/>
  <c r="AZ18" i="117"/>
  <c r="AZ8" i="117"/>
  <c r="AS18" i="118"/>
  <c r="AP18" i="118"/>
  <c r="AP8" i="118"/>
  <c r="BB18" i="117"/>
  <c r="BB8" i="117"/>
  <c r="AF18" i="118"/>
  <c r="AF8" i="118"/>
  <c r="AJ18" i="118"/>
  <c r="AJ8" i="118"/>
  <c r="AC18" i="117"/>
  <c r="AC8" i="117"/>
  <c r="AX18" i="117"/>
  <c r="AX8" i="117"/>
  <c r="BF31" i="117" s="1"/>
  <c r="AJ18" i="117"/>
  <c r="AJ8" i="117"/>
  <c r="AQ18" i="117"/>
  <c r="AQ8" i="117"/>
  <c r="BC18" i="117"/>
  <c r="BC8" i="117"/>
  <c r="BE28" i="118"/>
  <c r="AX18" i="118"/>
  <c r="AX8" i="118"/>
  <c r="BF31" i="118" s="1"/>
  <c r="BA18" i="118"/>
  <c r="AG18" i="117"/>
  <c r="AG8" i="117"/>
  <c r="AY18" i="117"/>
  <c r="AY8" i="117"/>
  <c r="AK18" i="118"/>
  <c r="AK8" i="118"/>
  <c r="AQ18" i="118"/>
  <c r="AQ8" i="118"/>
  <c r="BC18" i="118"/>
  <c r="BC28" i="118"/>
  <c r="BC8" i="118"/>
  <c r="AL18" i="118"/>
  <c r="AL8" i="118"/>
  <c r="AM21" i="118" s="1"/>
  <c r="AG18" i="118"/>
  <c r="AG8" i="118"/>
  <c r="AY18" i="118"/>
  <c r="AY28" i="118"/>
  <c r="AY8" i="118"/>
  <c r="AK18" i="117"/>
  <c r="AK8" i="117"/>
  <c r="AO18" i="118"/>
  <c r="AO8" i="118"/>
  <c r="BE18" i="117"/>
  <c r="AL18" i="117"/>
  <c r="AL8" i="117"/>
  <c r="AM21" i="117" s="1"/>
  <c r="AS18" i="117"/>
  <c r="AB8" i="117"/>
  <c r="AO18" i="117"/>
  <c r="AO8" i="117"/>
  <c r="BE18" i="118"/>
  <c r="BE8" i="118"/>
  <c r="BF21" i="118" s="1"/>
  <c r="AH18" i="117"/>
  <c r="AH8" i="117"/>
  <c r="BD18" i="117"/>
  <c r="BD8" i="117"/>
  <c r="AN18" i="117"/>
  <c r="AN8" i="117"/>
  <c r="AV18" i="117"/>
  <c r="AV8" i="117"/>
  <c r="AW21" i="117" s="1"/>
  <c r="AI22" i="117"/>
  <c r="AP20" i="117"/>
  <c r="AP10" i="117"/>
  <c r="AJ22" i="117"/>
  <c r="AH22" i="118"/>
  <c r="BB20" i="117"/>
  <c r="BB10" i="117"/>
  <c r="BD22" i="118"/>
  <c r="BD32" i="118"/>
  <c r="AF20" i="118"/>
  <c r="AF10" i="118"/>
  <c r="AR22" i="117"/>
  <c r="AX22" i="117"/>
  <c r="AW22" i="117"/>
  <c r="AQ22" i="118"/>
  <c r="AY30" i="118"/>
  <c r="AY10" i="118"/>
  <c r="AY20" i="118"/>
  <c r="AI22" i="118"/>
  <c r="AN22" i="118"/>
  <c r="AM10" i="117"/>
  <c r="AM20" i="117"/>
  <c r="AZ22" i="117"/>
  <c r="BB30" i="118"/>
  <c r="BB20" i="118"/>
  <c r="BB10" i="118"/>
  <c r="AL22" i="118"/>
  <c r="AW10" i="117"/>
  <c r="AW20" i="117"/>
  <c r="AC20" i="117"/>
  <c r="AC10" i="117"/>
  <c r="AO22" i="118"/>
  <c r="BD20" i="117"/>
  <c r="BD10" i="117"/>
  <c r="BB22" i="117"/>
  <c r="AS22" i="117"/>
  <c r="AW22" i="118"/>
  <c r="AT20" i="117"/>
  <c r="AT10" i="117"/>
  <c r="AY20" i="117"/>
  <c r="AY10" i="117"/>
  <c r="AE22" i="117"/>
  <c r="AM20" i="118"/>
  <c r="AM10" i="118"/>
  <c r="AT22" i="118"/>
  <c r="BE22" i="117"/>
  <c r="AI10" i="118"/>
  <c r="AI20" i="118"/>
  <c r="AQ10" i="118"/>
  <c r="AQ20" i="118"/>
  <c r="AS10" i="117"/>
  <c r="AS20" i="117"/>
  <c r="AP22" i="117"/>
  <c r="AO22" i="117"/>
  <c r="AX10" i="118"/>
  <c r="BF33" i="118" s="1"/>
  <c r="AX20" i="118"/>
  <c r="AW10" i="118"/>
  <c r="AW20" i="118"/>
  <c r="AM22" i="117"/>
  <c r="BE10" i="118"/>
  <c r="BF23" i="118" s="1"/>
  <c r="BD20" i="118"/>
  <c r="BD10" i="118"/>
  <c r="BD30" i="118"/>
  <c r="AT10" i="118"/>
  <c r="AT20" i="118"/>
  <c r="AZ20" i="117"/>
  <c r="AZ10" i="117"/>
  <c r="AQ22" i="117"/>
  <c r="BC10" i="117"/>
  <c r="BC20" i="117"/>
  <c r="AX22" i="118"/>
  <c r="AI20" i="117"/>
  <c r="AI10" i="117"/>
  <c r="AQ20" i="117"/>
  <c r="AQ10" i="117"/>
  <c r="BE22" i="118"/>
  <c r="BE32" i="118"/>
  <c r="AS20" i="118"/>
  <c r="AS10" i="118"/>
  <c r="AX10" i="117"/>
  <c r="BF33" i="117" s="1"/>
  <c r="AX20" i="117"/>
  <c r="AK22" i="117"/>
  <c r="AR22" i="118"/>
  <c r="AH10" i="118"/>
  <c r="AH20" i="118"/>
  <c r="AZ30" i="118"/>
  <c r="AZ10" i="118"/>
  <c r="AZ20" i="118"/>
  <c r="BC20" i="118"/>
  <c r="BC30" i="118"/>
  <c r="BC10" i="118"/>
  <c r="AV22" i="118"/>
  <c r="AU22" i="118"/>
  <c r="AK20" i="117"/>
  <c r="AK10" i="117"/>
  <c r="AF22" i="118"/>
  <c r="AE20" i="117"/>
  <c r="AE10" i="117"/>
  <c r="BA22" i="117"/>
  <c r="AR20" i="117"/>
  <c r="AR10" i="117"/>
  <c r="BD22" i="117"/>
  <c r="AH20" i="117"/>
  <c r="AH10" i="117"/>
  <c r="AD22" i="117"/>
  <c r="AU10" i="117"/>
  <c r="AU20" i="117"/>
  <c r="AJ22" i="118"/>
  <c r="AN10" i="117"/>
  <c r="AN20" i="117"/>
  <c r="AK20" i="118"/>
  <c r="AK10" i="118"/>
  <c r="AZ22" i="118"/>
  <c r="AZ32" i="118"/>
  <c r="AV10" i="117"/>
  <c r="AV20" i="117"/>
  <c r="AL20" i="117"/>
  <c r="AL10" i="117"/>
  <c r="AE10" i="118"/>
  <c r="AR10" i="118"/>
  <c r="AR20" i="118"/>
  <c r="AL22" i="117"/>
  <c r="AH22" i="117"/>
  <c r="AG22" i="117"/>
  <c r="AP22" i="118"/>
  <c r="AG22" i="118"/>
  <c r="BA10" i="117"/>
  <c r="BA20" i="117"/>
  <c r="AC22" i="117"/>
  <c r="AG20" i="117"/>
  <c r="AG10" i="117"/>
  <c r="AU20" i="118"/>
  <c r="AU10" i="118"/>
  <c r="AN22" i="117"/>
  <c r="AN20" i="118"/>
  <c r="AN10" i="118"/>
  <c r="AV22" i="117"/>
  <c r="AV20" i="118"/>
  <c r="AV10" i="118"/>
  <c r="AF22" i="117"/>
  <c r="AL10" i="118"/>
  <c r="AL20" i="118"/>
  <c r="AM22" i="118"/>
  <c r="AD20" i="117"/>
  <c r="AD10" i="117"/>
  <c r="AB10" i="117"/>
  <c r="AO10" i="117"/>
  <c r="AO20" i="117"/>
  <c r="AS22" i="118"/>
  <c r="AJ20" i="117"/>
  <c r="AJ10" i="117"/>
  <c r="BA30" i="118"/>
  <c r="BA20" i="118"/>
  <c r="BA10" i="118"/>
  <c r="AG10" i="118"/>
  <c r="AG20" i="118"/>
  <c r="AP10" i="118"/>
  <c r="AP20" i="118"/>
  <c r="AT22" i="117"/>
  <c r="AU22" i="117"/>
  <c r="BA32" i="118"/>
  <c r="BA22" i="118"/>
  <c r="AK22" i="118"/>
  <c r="AY22" i="118"/>
  <c r="AY32" i="118"/>
  <c r="AF10" i="117"/>
  <c r="AF20" i="117"/>
  <c r="AY22" i="117"/>
  <c r="AO10" i="118"/>
  <c r="AO20" i="118"/>
  <c r="BB22" i="118"/>
  <c r="BB32" i="118"/>
  <c r="BC32" i="118"/>
  <c r="BC22" i="118"/>
  <c r="BC22" i="117"/>
  <c r="AJ10" i="118"/>
  <c r="AJ20" i="118"/>
  <c r="AX164" i="66"/>
  <c r="AR164" i="66"/>
  <c r="AN31" i="113"/>
  <c r="AO92" i="65"/>
  <c r="AQ164" i="66"/>
  <c r="AD164" i="66"/>
  <c r="BC31" i="113"/>
  <c r="BC28" i="113"/>
  <c r="BC92" i="65"/>
  <c r="AW31" i="113"/>
  <c r="AW92" i="65"/>
  <c r="AN164" i="66"/>
  <c r="BD28" i="113"/>
  <c r="AC164" i="66"/>
  <c r="AS101" i="102"/>
  <c r="BD92" i="65"/>
  <c r="AF31" i="113"/>
  <c r="AF92" i="65"/>
  <c r="AG92" i="65"/>
  <c r="AC98" i="102"/>
  <c r="AC77" i="102"/>
  <c r="AC101" i="102" s="1"/>
  <c r="AD98" i="102"/>
  <c r="AL101" i="102"/>
  <c r="AM101" i="102"/>
  <c r="BD164" i="66"/>
  <c r="BD104" i="65"/>
  <c r="AF101" i="102"/>
  <c r="AG101" i="102"/>
  <c r="BD31" i="113"/>
  <c r="BA98" i="102"/>
  <c r="BA77" i="102"/>
  <c r="AJ101" i="102"/>
  <c r="AK101" i="102"/>
  <c r="AY101" i="102"/>
  <c r="AX101" i="102"/>
  <c r="AE101" i="102"/>
  <c r="BC177" i="66"/>
  <c r="BC98" i="102"/>
  <c r="BC86" i="102"/>
  <c r="BD98" i="102"/>
  <c r="BC77" i="102"/>
  <c r="AN101" i="102"/>
  <c r="AT101" i="102"/>
  <c r="AV98" i="102"/>
  <c r="AU98" i="102"/>
  <c r="AU86" i="102"/>
  <c r="AU77" i="102"/>
  <c r="BD86" i="102"/>
  <c r="AP86" i="102"/>
  <c r="AS86" i="102"/>
  <c r="AG86" i="102"/>
  <c r="AF86" i="102"/>
  <c r="AL86" i="102"/>
  <c r="AI86" i="102"/>
  <c r="AA77" i="102"/>
  <c r="BF89" i="102" s="1"/>
  <c r="AC86" i="102"/>
  <c r="AQ86" i="102"/>
  <c r="AY86" i="102"/>
  <c r="AB86" i="102"/>
  <c r="BB86" i="102"/>
  <c r="AZ86" i="102"/>
  <c r="BA86" i="102"/>
  <c r="AX86" i="102"/>
  <c r="BE86" i="102"/>
  <c r="AR86" i="102"/>
  <c r="AK86" i="102"/>
  <c r="AE86" i="102"/>
  <c r="AB98" i="102"/>
  <c r="AM86" i="102"/>
  <c r="AD86" i="102"/>
  <c r="AW86" i="102"/>
  <c r="AV86" i="102"/>
  <c r="AJ86" i="102"/>
  <c r="AH86" i="102"/>
  <c r="AN86" i="102"/>
  <c r="AO86" i="102"/>
  <c r="AO77" i="102"/>
  <c r="AP98" i="102"/>
  <c r="AO98" i="102"/>
  <c r="E6" i="112"/>
  <c r="E11" i="112"/>
  <c r="T11" i="112" s="1"/>
  <c r="E7" i="112"/>
  <c r="T7" i="112" s="1"/>
  <c r="E13" i="112"/>
  <c r="T13" i="112" s="1"/>
  <c r="E12" i="112"/>
  <c r="T12" i="112" s="1"/>
  <c r="E8" i="112"/>
  <c r="T8" i="112" s="1"/>
  <c r="E10" i="112"/>
  <c r="T10" i="112" s="1"/>
  <c r="E9" i="112"/>
  <c r="T9" i="112" s="1"/>
  <c r="S14" i="112"/>
  <c r="BB177" i="66"/>
  <c r="BB164" i="66"/>
  <c r="BC164" i="66"/>
  <c r="E23" i="112"/>
  <c r="T23" i="112" s="1"/>
  <c r="E20" i="112"/>
  <c r="T20" i="112" s="1"/>
  <c r="E25" i="112"/>
  <c r="T25" i="112" s="1"/>
  <c r="E24" i="112"/>
  <c r="T24" i="112" s="1"/>
  <c r="E22" i="112"/>
  <c r="T22" i="112" s="1"/>
  <c r="S27" i="112"/>
  <c r="E21" i="112"/>
  <c r="T21" i="112" s="1"/>
  <c r="E26" i="112"/>
  <c r="T26" i="112" s="1"/>
  <c r="G20" i="112"/>
  <c r="V20" i="112" s="1"/>
  <c r="U27" i="112"/>
  <c r="G22" i="112"/>
  <c r="V22" i="112" s="1"/>
  <c r="G25" i="112"/>
  <c r="V25" i="112" s="1"/>
  <c r="G21" i="112"/>
  <c r="V21" i="112" s="1"/>
  <c r="G26" i="112"/>
  <c r="V26" i="112" s="1"/>
  <c r="G24" i="112"/>
  <c r="V24" i="112" s="1"/>
  <c r="G23" i="112"/>
  <c r="V23" i="112" s="1"/>
  <c r="G12" i="112"/>
  <c r="V12" i="112" s="1"/>
  <c r="U7" i="112"/>
  <c r="BE30" i="118" l="1"/>
  <c r="BE20" i="118"/>
  <c r="BA33" i="117"/>
  <c r="BE20" i="117"/>
  <c r="AZ33" i="117"/>
  <c r="BB33" i="117"/>
  <c r="BB31" i="117"/>
  <c r="AY31" i="117"/>
  <c r="BC31" i="117"/>
  <c r="BD33" i="117"/>
  <c r="BD31" i="117"/>
  <c r="BF21" i="117"/>
  <c r="BE31" i="117"/>
  <c r="BF20" i="117"/>
  <c r="BE30" i="117"/>
  <c r="BA31" i="117"/>
  <c r="AY33" i="117"/>
  <c r="AZ31" i="117"/>
  <c r="BC33" i="117"/>
  <c r="BF23" i="117"/>
  <c r="BE33" i="117"/>
  <c r="U14" i="112"/>
  <c r="G10" i="112"/>
  <c r="V10" i="112" s="1"/>
  <c r="G11" i="112"/>
  <c r="V11" i="112" s="1"/>
  <c r="G9" i="112"/>
  <c r="V9" i="112" s="1"/>
  <c r="V7" i="112"/>
  <c r="G8" i="112"/>
  <c r="V8" i="112" s="1"/>
  <c r="AD21" i="117"/>
  <c r="AU21" i="117"/>
  <c r="AT21" i="118"/>
  <c r="AU21" i="118"/>
  <c r="BA31" i="118"/>
  <c r="AS21" i="118"/>
  <c r="AJ21" i="117"/>
  <c r="BE21" i="117"/>
  <c r="AC21" i="117"/>
  <c r="AP21" i="118"/>
  <c r="AI21" i="117"/>
  <c r="AH21" i="117"/>
  <c r="AO21" i="117"/>
  <c r="AQ21" i="118"/>
  <c r="AG21" i="117"/>
  <c r="AR21" i="117"/>
  <c r="BD21" i="118"/>
  <c r="BD31" i="118"/>
  <c r="AZ31" i="118"/>
  <c r="AZ21" i="118"/>
  <c r="BA21" i="118"/>
  <c r="AV21" i="117"/>
  <c r="AQ21" i="117"/>
  <c r="AX21" i="117"/>
  <c r="AF21" i="118"/>
  <c r="AV21" i="118"/>
  <c r="AR21" i="118"/>
  <c r="AK21" i="117"/>
  <c r="AG21" i="118"/>
  <c r="AY21" i="117"/>
  <c r="AJ21" i="118"/>
  <c r="BB21" i="117"/>
  <c r="AP21" i="117"/>
  <c r="BD21" i="117"/>
  <c r="BC21" i="118"/>
  <c r="BC31" i="118"/>
  <c r="BC21" i="117"/>
  <c r="AN21" i="117"/>
  <c r="AZ21" i="117"/>
  <c r="BE21" i="118"/>
  <c r="BE31" i="118"/>
  <c r="AL21" i="117"/>
  <c r="AO21" i="118"/>
  <c r="AX21" i="118"/>
  <c r="AF21" i="117"/>
  <c r="AY21" i="118"/>
  <c r="AY31" i="118"/>
  <c r="AL21" i="118"/>
  <c r="AK21" i="118"/>
  <c r="BA21" i="117"/>
  <c r="BB21" i="118"/>
  <c r="BB31" i="118"/>
  <c r="AN21" i="118"/>
  <c r="AH21" i="118"/>
  <c r="AH23" i="118"/>
  <c r="AG23" i="118"/>
  <c r="AX23" i="118"/>
  <c r="AM23" i="118"/>
  <c r="BD23" i="117"/>
  <c r="AX23" i="117"/>
  <c r="AW23" i="117"/>
  <c r="AK23" i="118"/>
  <c r="BA33" i="118"/>
  <c r="BA23" i="118"/>
  <c r="AL23" i="118"/>
  <c r="AR23" i="118"/>
  <c r="AW23" i="118"/>
  <c r="AT23" i="117"/>
  <c r="AD23" i="117"/>
  <c r="AU23" i="118"/>
  <c r="AV23" i="117"/>
  <c r="AU23" i="117"/>
  <c r="AK23" i="117"/>
  <c r="AS23" i="118"/>
  <c r="BE33" i="118"/>
  <c r="BE23" i="118"/>
  <c r="AQ23" i="118"/>
  <c r="AC23" i="117"/>
  <c r="AF23" i="118"/>
  <c r="AN23" i="118"/>
  <c r="AZ33" i="118"/>
  <c r="AZ23" i="118"/>
  <c r="AQ23" i="117"/>
  <c r="AT23" i="118"/>
  <c r="BB23" i="117"/>
  <c r="AV23" i="118"/>
  <c r="AG23" i="117"/>
  <c r="BA23" i="117"/>
  <c r="AN23" i="117"/>
  <c r="AZ23" i="117"/>
  <c r="BB33" i="118"/>
  <c r="BB23" i="118"/>
  <c r="AY23" i="118"/>
  <c r="AY33" i="118"/>
  <c r="AP23" i="118"/>
  <c r="AO23" i="118"/>
  <c r="AP23" i="117"/>
  <c r="AO23" i="117"/>
  <c r="AL23" i="117"/>
  <c r="AR23" i="117"/>
  <c r="AE23" i="117"/>
  <c r="BC33" i="118"/>
  <c r="BC23" i="118"/>
  <c r="BC23" i="117"/>
  <c r="BD23" i="118"/>
  <c r="BD33" i="118"/>
  <c r="AS23" i="117"/>
  <c r="AI23" i="118"/>
  <c r="AM23" i="117"/>
  <c r="AJ23" i="118"/>
  <c r="AF23" i="117"/>
  <c r="AJ23" i="117"/>
  <c r="AH23" i="117"/>
  <c r="AI23" i="117"/>
  <c r="AY23" i="117"/>
  <c r="BE23" i="117"/>
  <c r="AD101" i="102"/>
  <c r="BA101" i="102"/>
  <c r="BB101" i="102"/>
  <c r="AO101" i="102"/>
  <c r="AO89" i="102"/>
  <c r="AP101" i="102"/>
  <c r="AB89" i="102"/>
  <c r="AS89" i="102"/>
  <c r="BE89" i="102"/>
  <c r="AL89" i="102"/>
  <c r="AP89" i="102"/>
  <c r="AI89" i="102"/>
  <c r="AW89" i="102"/>
  <c r="AD89" i="102"/>
  <c r="AY89" i="102"/>
  <c r="AJ89" i="102"/>
  <c r="AR89" i="102"/>
  <c r="AM89" i="102"/>
  <c r="AG89" i="102"/>
  <c r="AZ89" i="102"/>
  <c r="AQ89" i="102"/>
  <c r="AK89" i="102"/>
  <c r="BA89" i="102"/>
  <c r="AV89" i="102"/>
  <c r="AF89" i="102"/>
  <c r="AE89" i="102"/>
  <c r="AB101" i="102"/>
  <c r="AX89" i="102"/>
  <c r="AC89" i="102"/>
  <c r="AH89" i="102"/>
  <c r="BB89" i="102"/>
  <c r="BD89" i="102"/>
  <c r="AN89" i="102"/>
  <c r="AT89" i="102"/>
  <c r="BC89" i="102"/>
  <c r="BD101" i="102"/>
  <c r="BC101" i="102"/>
  <c r="AU89" i="102"/>
  <c r="AU101" i="102"/>
  <c r="AV101" i="102"/>
  <c r="V19" i="112"/>
  <c r="G27" i="112"/>
  <c r="V27" i="112" s="1"/>
  <c r="V6" i="112"/>
  <c r="T6" i="112"/>
  <c r="E14" i="112"/>
  <c r="T14" i="112" s="1"/>
  <c r="E27" i="112"/>
  <c r="T27" i="112" s="1"/>
  <c r="T19" i="112"/>
  <c r="G14" i="112" l="1"/>
  <c r="V14" i="112" s="1"/>
  <c r="AA147" i="66"/>
  <c r="AA11" i="70"/>
  <c r="AA76" i="65"/>
  <c r="AA77" i="66"/>
  <c r="AA146" i="66"/>
  <c r="AA75" i="65"/>
  <c r="AA19" i="65" l="1"/>
  <c r="AA14" i="65" s="1"/>
  <c r="AA73" i="65" s="1"/>
  <c r="AB85" i="65" s="1"/>
  <c r="AA15" i="70"/>
  <c r="AA20" i="70"/>
  <c r="AA17" i="70"/>
  <c r="AA19" i="70"/>
  <c r="AA16" i="70"/>
  <c r="AA18" i="70"/>
  <c r="AA7" i="66"/>
  <c r="AA26" i="66"/>
  <c r="AA14" i="66" s="1"/>
  <c r="AA145" i="66"/>
  <c r="AB87" i="65"/>
  <c r="AA7" i="65"/>
  <c r="AA72" i="65" s="1"/>
  <c r="AB84" i="65" s="1"/>
  <c r="AB159" i="66"/>
  <c r="AA35" i="65"/>
  <c r="AA74" i="65" s="1"/>
  <c r="AB86" i="65" s="1"/>
  <c r="AB88" i="65"/>
  <c r="AB160" i="66"/>
  <c r="AA142" i="66"/>
  <c r="AA21" i="70" l="1"/>
  <c r="AA144" i="66"/>
  <c r="AB157" i="66" s="1"/>
  <c r="AB158" i="66"/>
  <c r="AA6" i="65"/>
  <c r="AA5" i="65" s="1"/>
  <c r="AA6" i="66"/>
  <c r="AA5" i="66" s="1"/>
  <c r="AA143" i="66"/>
  <c r="AA136" i="66" l="1"/>
  <c r="AB156" i="66"/>
  <c r="AA66" i="65"/>
  <c r="AA7" i="117"/>
  <c r="AA7" i="118"/>
  <c r="AA80" i="65"/>
  <c r="AB92" i="65" s="1"/>
  <c r="AA151" i="66"/>
  <c r="AB164" i="66" l="1"/>
  <c r="AA31" i="113"/>
  <c r="AA28" i="113"/>
  <c r="AA10" i="117"/>
  <c r="AB20" i="117"/>
  <c r="AB23" i="117" l="1"/>
  <c r="AB36" i="64" l="1"/>
  <c r="AB35" i="64" l="1"/>
  <c r="AA15" i="64"/>
  <c r="AA21" i="64" s="1"/>
  <c r="AA6" i="118"/>
  <c r="AA6" i="117"/>
  <c r="AB45" i="64" l="1"/>
  <c r="AA5" i="118"/>
  <c r="AA24" i="64"/>
  <c r="AA23" i="64"/>
  <c r="AA9" i="73"/>
  <c r="AA10" i="73" s="1"/>
  <c r="AA5" i="117"/>
  <c r="AA25" i="64"/>
  <c r="AA28" i="64"/>
  <c r="AA29" i="64"/>
  <c r="AA31" i="64"/>
  <c r="AA26" i="64"/>
  <c r="AA27" i="64"/>
  <c r="AA30" i="64"/>
  <c r="AA22" i="64"/>
  <c r="AA9" i="117"/>
  <c r="AB19" i="117"/>
  <c r="AB22" i="117" l="1"/>
  <c r="AA8" i="117"/>
  <c r="AB18" i="117"/>
  <c r="AB21" i="117" l="1"/>
  <c r="AH12" i="97" l="1"/>
  <c r="AH11" i="101"/>
  <c r="AF11" i="101"/>
  <c r="AF54" i="101" s="1"/>
  <c r="AH35" i="101" l="1"/>
  <c r="AH32" i="101"/>
  <c r="AH30" i="101"/>
  <c r="AH28" i="101"/>
  <c r="AH29" i="101"/>
  <c r="AH31" i="101"/>
  <c r="AH27" i="101"/>
  <c r="AH55" i="101"/>
  <c r="AH33" i="101"/>
  <c r="AH56" i="101"/>
  <c r="AH52" i="101"/>
  <c r="AH53" i="101"/>
  <c r="AH26" i="101"/>
  <c r="AH57" i="101"/>
  <c r="AH54" i="101"/>
  <c r="AH34" i="101"/>
  <c r="AH36" i="97"/>
  <c r="AH34" i="97"/>
  <c r="AH33" i="97"/>
  <c r="AH31" i="97"/>
  <c r="AH32" i="97"/>
  <c r="AH27" i="97"/>
  <c r="AH29" i="97"/>
  <c r="AH30" i="97"/>
  <c r="AH28" i="97"/>
  <c r="AH53" i="97"/>
  <c r="AH57" i="97"/>
  <c r="AH56" i="97"/>
  <c r="AH35" i="97"/>
  <c r="AH55" i="97"/>
  <c r="AH58" i="97"/>
  <c r="AH54" i="97"/>
  <c r="AA12" i="97"/>
  <c r="AA36" i="97" s="1"/>
  <c r="AC11" i="101"/>
  <c r="AC35" i="101" s="1"/>
  <c r="AD11" i="101"/>
  <c r="AD35" i="101" s="1"/>
  <c r="AF12" i="97"/>
  <c r="AK11" i="101"/>
  <c r="AK59" i="101" s="1"/>
  <c r="AK12" i="97"/>
  <c r="AK36" i="97" s="1"/>
  <c r="AP11" i="101"/>
  <c r="AH59" i="97"/>
  <c r="AA35" i="101"/>
  <c r="AC12" i="97"/>
  <c r="AC36" i="97" s="1"/>
  <c r="AD12" i="97"/>
  <c r="AD55" i="97" s="1"/>
  <c r="AF35" i="101"/>
  <c r="AF57" i="101"/>
  <c r="AF30" i="101"/>
  <c r="AF28" i="101"/>
  <c r="AF27" i="101"/>
  <c r="AF31" i="101"/>
  <c r="AF33" i="101"/>
  <c r="AF29" i="101"/>
  <c r="AF32" i="101"/>
  <c r="AF34" i="101"/>
  <c r="AF58" i="101"/>
  <c r="AF52" i="101"/>
  <c r="AF56" i="101"/>
  <c r="AF55" i="101"/>
  <c r="AF53" i="101"/>
  <c r="AF26" i="101"/>
  <c r="AD52" i="101"/>
  <c r="AP12" i="97"/>
  <c r="AH58" i="101"/>
  <c r="AE11" i="101"/>
  <c r="AE12" i="97"/>
  <c r="AE36" i="97" s="1"/>
  <c r="BF39" i="101"/>
  <c r="AK40" i="97"/>
  <c r="AK39" i="101"/>
  <c r="AI12" i="97"/>
  <c r="AL12" i="97"/>
  <c r="AL56" i="97" s="1"/>
  <c r="AH59" i="101"/>
  <c r="AH60" i="97"/>
  <c r="AE60" i="97"/>
  <c r="AD59" i="101"/>
  <c r="AD60" i="97" l="1"/>
  <c r="AL60" i="97"/>
  <c r="AP59" i="101"/>
  <c r="AD56" i="97"/>
  <c r="AA60" i="97"/>
  <c r="AD54" i="101"/>
  <c r="AF25" i="101"/>
  <c r="AP60" i="97"/>
  <c r="AK60" i="97"/>
  <c r="AA53" i="97"/>
  <c r="AC39" i="101"/>
  <c r="AC59" i="101"/>
  <c r="AE59" i="101"/>
  <c r="AE39" i="101"/>
  <c r="AF59" i="101"/>
  <c r="AF51" i="101" s="1"/>
  <c r="AF39" i="101"/>
  <c r="AP59" i="97"/>
  <c r="AP40" i="97"/>
  <c r="AL11" i="101"/>
  <c r="AI36" i="97"/>
  <c r="AI34" i="97"/>
  <c r="AI30" i="97"/>
  <c r="AI27" i="97"/>
  <c r="AI31" i="97"/>
  <c r="AI29" i="97"/>
  <c r="AI33" i="97"/>
  <c r="AI28" i="97"/>
  <c r="AI32" i="97"/>
  <c r="AI54" i="97"/>
  <c r="AI56" i="97"/>
  <c r="AI58" i="97"/>
  <c r="AI55" i="97"/>
  <c r="AI57" i="97"/>
  <c r="AI53" i="97"/>
  <c r="AI59" i="97"/>
  <c r="AI35" i="97"/>
  <c r="AI11" i="101"/>
  <c r="AE32" i="101"/>
  <c r="AE57" i="101"/>
  <c r="AE30" i="101"/>
  <c r="AE27" i="101"/>
  <c r="AE33" i="101"/>
  <c r="AE28" i="101"/>
  <c r="AE29" i="101"/>
  <c r="AE31" i="101"/>
  <c r="AE53" i="101"/>
  <c r="AE54" i="101"/>
  <c r="AE26" i="101"/>
  <c r="AE56" i="101"/>
  <c r="AE34" i="101"/>
  <c r="AE55" i="101"/>
  <c r="AE52" i="101"/>
  <c r="AE58" i="101"/>
  <c r="AP35" i="97"/>
  <c r="AP31" i="97"/>
  <c r="AP33" i="97"/>
  <c r="AP28" i="97"/>
  <c r="AP30" i="97"/>
  <c r="AP32" i="97"/>
  <c r="AP34" i="97"/>
  <c r="AP29" i="97"/>
  <c r="AP56" i="97"/>
  <c r="AP27" i="97"/>
  <c r="AP57" i="97"/>
  <c r="AP53" i="97"/>
  <c r="AP55" i="97"/>
  <c r="AP54" i="97"/>
  <c r="AP58" i="97"/>
  <c r="AP36" i="97"/>
  <c r="AE35" i="101"/>
  <c r="AD53" i="97"/>
  <c r="AD33" i="97"/>
  <c r="AD34" i="97"/>
  <c r="AD31" i="97"/>
  <c r="AD29" i="97"/>
  <c r="AD28" i="97"/>
  <c r="AD32" i="97"/>
  <c r="AD30" i="97"/>
  <c r="AD27" i="97"/>
  <c r="AD35" i="97"/>
  <c r="AD58" i="97"/>
  <c r="AD57" i="97"/>
  <c r="AD59" i="97"/>
  <c r="BF12" i="97"/>
  <c r="BF36" i="97" s="1"/>
  <c r="BF11" i="101"/>
  <c r="BF35" i="101" s="1"/>
  <c r="AA40" i="97"/>
  <c r="AL53" i="97"/>
  <c r="AE59" i="97"/>
  <c r="AD54" i="97"/>
  <c r="AP31" i="101"/>
  <c r="AP32" i="101"/>
  <c r="AP28" i="101"/>
  <c r="AP53" i="101"/>
  <c r="AP33" i="101"/>
  <c r="AP27" i="101"/>
  <c r="AP29" i="101"/>
  <c r="AP30" i="101"/>
  <c r="AP54" i="101"/>
  <c r="AP52" i="101"/>
  <c r="AP56" i="101"/>
  <c r="AP55" i="101"/>
  <c r="AP26" i="101"/>
  <c r="AP57" i="101"/>
  <c r="AK31" i="101"/>
  <c r="AK28" i="101"/>
  <c r="AK30" i="101"/>
  <c r="AK27" i="101"/>
  <c r="AK29" i="101"/>
  <c r="AK33" i="101"/>
  <c r="AK32" i="101"/>
  <c r="AK34" i="101"/>
  <c r="AK58" i="101"/>
  <c r="AK26" i="101"/>
  <c r="AK53" i="101"/>
  <c r="AK57" i="101"/>
  <c r="AK56" i="101"/>
  <c r="AK54" i="101"/>
  <c r="AK52" i="101"/>
  <c r="AK55" i="101"/>
  <c r="AF29" i="97"/>
  <c r="AF30" i="97"/>
  <c r="AF27" i="97"/>
  <c r="AF58" i="97"/>
  <c r="AF34" i="97"/>
  <c r="AF33" i="97"/>
  <c r="AF31" i="97"/>
  <c r="AF28" i="97"/>
  <c r="AF32" i="97"/>
  <c r="AF35" i="97"/>
  <c r="AF56" i="97"/>
  <c r="AF57" i="97"/>
  <c r="AF55" i="97"/>
  <c r="AF53" i="97"/>
  <c r="AF59" i="97"/>
  <c r="AF54" i="97"/>
  <c r="AH52" i="97"/>
  <c r="AH26" i="97"/>
  <c r="AA59" i="101"/>
  <c r="AA39" i="101"/>
  <c r="AC60" i="97"/>
  <c r="AC40" i="97"/>
  <c r="AF60" i="97"/>
  <c r="AF40" i="97"/>
  <c r="AL59" i="101"/>
  <c r="AP58" i="101"/>
  <c r="AP39" i="101"/>
  <c r="AL35" i="97"/>
  <c r="AL31" i="97"/>
  <c r="AL28" i="97"/>
  <c r="AL32" i="97"/>
  <c r="AL30" i="97"/>
  <c r="AL33" i="97"/>
  <c r="AL29" i="97"/>
  <c r="AL34" i="97"/>
  <c r="AL27" i="97"/>
  <c r="AL55" i="97"/>
  <c r="AL54" i="97"/>
  <c r="AE40" i="97"/>
  <c r="AH40" i="97"/>
  <c r="AE30" i="97"/>
  <c r="AE28" i="97"/>
  <c r="AE29" i="97"/>
  <c r="AE32" i="97"/>
  <c r="AE58" i="97"/>
  <c r="AE27" i="97"/>
  <c r="AE31" i="97"/>
  <c r="AE34" i="97"/>
  <c r="AE33" i="97"/>
  <c r="AE55" i="97"/>
  <c r="AE54" i="97"/>
  <c r="AE57" i="97"/>
  <c r="AE56" i="97"/>
  <c r="AE53" i="97"/>
  <c r="AE35" i="97"/>
  <c r="AL36" i="97"/>
  <c r="AD39" i="101"/>
  <c r="AD40" i="97"/>
  <c r="AD36" i="97"/>
  <c r="AC29" i="97"/>
  <c r="AC33" i="97"/>
  <c r="AC32" i="97"/>
  <c r="AC30" i="97"/>
  <c r="AC31" i="97"/>
  <c r="AC34" i="97"/>
  <c r="AC27" i="97"/>
  <c r="AC28" i="97"/>
  <c r="AC35" i="97"/>
  <c r="AC59" i="97"/>
  <c r="AC56" i="97"/>
  <c r="AC55" i="97"/>
  <c r="AC53" i="97"/>
  <c r="AC54" i="97"/>
  <c r="AC58" i="97"/>
  <c r="AC57" i="97"/>
  <c r="AA33" i="101"/>
  <c r="AA29" i="101"/>
  <c r="AA32" i="101"/>
  <c r="AA30" i="101"/>
  <c r="AA26" i="101"/>
  <c r="AA27" i="101"/>
  <c r="AA28" i="101"/>
  <c r="AA31" i="101"/>
  <c r="AA34" i="101"/>
  <c r="AA58" i="101"/>
  <c r="AA55" i="101"/>
  <c r="AA56" i="101"/>
  <c r="AA53" i="101"/>
  <c r="AA54" i="101"/>
  <c r="AA57" i="101"/>
  <c r="AA52" i="101"/>
  <c r="AP34" i="101"/>
  <c r="AL57" i="97"/>
  <c r="AL58" i="97"/>
  <c r="AK29" i="97"/>
  <c r="AK32" i="97"/>
  <c r="AK28" i="97"/>
  <c r="AK34" i="97"/>
  <c r="AK33" i="97"/>
  <c r="AK31" i="97"/>
  <c r="AK30" i="97"/>
  <c r="AK59" i="97"/>
  <c r="AK35" i="97"/>
  <c r="AK27" i="97"/>
  <c r="AK57" i="97"/>
  <c r="AK58" i="97"/>
  <c r="AK53" i="97"/>
  <c r="AK55" i="97"/>
  <c r="AK54" i="97"/>
  <c r="AK56" i="97"/>
  <c r="AK35" i="101"/>
  <c r="AP35" i="101"/>
  <c r="AF36" i="97"/>
  <c r="AD30" i="101"/>
  <c r="AD32" i="101"/>
  <c r="AD29" i="101"/>
  <c r="AD28" i="101"/>
  <c r="AD33" i="101"/>
  <c r="AD31" i="101"/>
  <c r="AD27" i="101"/>
  <c r="AD26" i="101"/>
  <c r="AD58" i="101"/>
  <c r="AD34" i="101"/>
  <c r="AD53" i="101"/>
  <c r="AD56" i="101"/>
  <c r="AD57" i="101"/>
  <c r="AD55" i="101"/>
  <c r="AC26" i="101"/>
  <c r="AC33" i="101"/>
  <c r="AC30" i="101"/>
  <c r="AC29" i="101"/>
  <c r="AC28" i="101"/>
  <c r="AC32" i="101"/>
  <c r="AC31" i="101"/>
  <c r="AC27" i="101"/>
  <c r="AC34" i="101"/>
  <c r="AC56" i="101"/>
  <c r="AC58" i="101"/>
  <c r="AC55" i="101"/>
  <c r="AC53" i="101"/>
  <c r="AC57" i="101"/>
  <c r="AC54" i="101"/>
  <c r="AC52" i="101"/>
  <c r="AA31" i="97"/>
  <c r="AA29" i="97"/>
  <c r="AA32" i="97"/>
  <c r="AA28" i="97"/>
  <c r="AA33" i="97"/>
  <c r="AA34" i="97"/>
  <c r="AA30" i="97"/>
  <c r="AA59" i="97"/>
  <c r="AA27" i="97"/>
  <c r="AA35" i="97"/>
  <c r="AA55" i="97"/>
  <c r="AA56" i="97"/>
  <c r="AA57" i="97"/>
  <c r="AA54" i="97"/>
  <c r="AA58" i="97"/>
  <c r="AH39" i="101"/>
  <c r="AH25" i="101"/>
  <c r="AH51" i="101"/>
  <c r="AJ12" i="97"/>
  <c r="AB12" i="97"/>
  <c r="AM11" i="101"/>
  <c r="AM12" i="97"/>
  <c r="AD52" i="97" l="1"/>
  <c r="AA51" i="101"/>
  <c r="AE51" i="101"/>
  <c r="AC51" i="101"/>
  <c r="AA52" i="97"/>
  <c r="AD51" i="101"/>
  <c r="AE52" i="97"/>
  <c r="AK51" i="101"/>
  <c r="AM34" i="101"/>
  <c r="AM33" i="101"/>
  <c r="AM31" i="101"/>
  <c r="AM26" i="101"/>
  <c r="AM28" i="101"/>
  <c r="AM30" i="101"/>
  <c r="AM29" i="101"/>
  <c r="AM27" i="101"/>
  <c r="AM32" i="101"/>
  <c r="AM55" i="101"/>
  <c r="AM52" i="101"/>
  <c r="AM53" i="101"/>
  <c r="AM56" i="101"/>
  <c r="AM54" i="101"/>
  <c r="AM35" i="101"/>
  <c r="AM57" i="101"/>
  <c r="AB36" i="97"/>
  <c r="AB28" i="97"/>
  <c r="AB33" i="97"/>
  <c r="AB31" i="97"/>
  <c r="AB27" i="97"/>
  <c r="AB30" i="97"/>
  <c r="AB34" i="97"/>
  <c r="AB29" i="97"/>
  <c r="AB32" i="97"/>
  <c r="AB56" i="97"/>
  <c r="AB58" i="97"/>
  <c r="AB54" i="97"/>
  <c r="AB59" i="97"/>
  <c r="AB55" i="97"/>
  <c r="AB57" i="97"/>
  <c r="AB53" i="97"/>
  <c r="AB35" i="97"/>
  <c r="AG11" i="101"/>
  <c r="AG35" i="101" s="1"/>
  <c r="AJ11" i="101"/>
  <c r="AJ35" i="101" s="1"/>
  <c r="AJ36" i="97"/>
  <c r="AJ32" i="97"/>
  <c r="AJ33" i="97"/>
  <c r="AJ30" i="97"/>
  <c r="AJ31" i="97"/>
  <c r="AJ28" i="97"/>
  <c r="AJ27" i="97"/>
  <c r="AJ34" i="97"/>
  <c r="AJ29" i="97"/>
  <c r="AJ57" i="97"/>
  <c r="AJ55" i="97"/>
  <c r="AJ54" i="97"/>
  <c r="AJ58" i="97"/>
  <c r="AJ53" i="97"/>
  <c r="AJ35" i="97"/>
  <c r="AJ59" i="97"/>
  <c r="AJ56" i="97"/>
  <c r="AL58" i="101"/>
  <c r="AL39" i="101"/>
  <c r="AD25" i="101"/>
  <c r="AK52" i="97"/>
  <c r="AE26" i="97"/>
  <c r="BF60" i="97"/>
  <c r="BF40" i="97"/>
  <c r="AL26" i="97"/>
  <c r="AF26" i="97"/>
  <c r="AP25" i="101"/>
  <c r="AE25" i="101"/>
  <c r="AI26" i="101"/>
  <c r="AI32" i="101"/>
  <c r="AI30" i="101"/>
  <c r="AI28" i="101"/>
  <c r="AI57" i="101"/>
  <c r="AI29" i="101"/>
  <c r="AI27" i="101"/>
  <c r="AI31" i="101"/>
  <c r="AI33" i="101"/>
  <c r="AI56" i="101"/>
  <c r="AI53" i="101"/>
  <c r="AI54" i="101"/>
  <c r="AI34" i="101"/>
  <c r="AI52" i="101"/>
  <c r="AI55" i="101"/>
  <c r="AI58" i="101"/>
  <c r="AI26" i="97"/>
  <c r="AL31" i="101"/>
  <c r="AL30" i="101"/>
  <c r="AL28" i="101"/>
  <c r="AL29" i="101"/>
  <c r="AL27" i="101"/>
  <c r="AL32" i="101"/>
  <c r="AL33" i="101"/>
  <c r="AL26" i="101"/>
  <c r="AL52" i="101"/>
  <c r="AL54" i="101"/>
  <c r="AL35" i="101"/>
  <c r="AL57" i="101"/>
  <c r="AL56" i="101"/>
  <c r="AL55" i="101"/>
  <c r="AL53" i="101"/>
  <c r="AM35" i="97"/>
  <c r="AM29" i="97"/>
  <c r="AM32" i="97"/>
  <c r="AM28" i="97"/>
  <c r="AM34" i="97"/>
  <c r="AM31" i="97"/>
  <c r="AM30" i="97"/>
  <c r="AM27" i="97"/>
  <c r="AM55" i="97"/>
  <c r="AM54" i="97"/>
  <c r="AM56" i="97"/>
  <c r="AM53" i="97"/>
  <c r="AM57" i="97"/>
  <c r="AM33" i="97"/>
  <c r="AM36" i="97"/>
  <c r="AM58" i="97"/>
  <c r="AB11" i="101"/>
  <c r="AB35" i="101" s="1"/>
  <c r="AG12" i="97"/>
  <c r="AG36" i="97" s="1"/>
  <c r="AL59" i="97"/>
  <c r="AL40" i="97"/>
  <c r="AI60" i="97"/>
  <c r="AI40" i="97"/>
  <c r="AI59" i="101"/>
  <c r="AI39" i="101"/>
  <c r="AA26" i="97"/>
  <c r="AC25" i="101"/>
  <c r="AK26" i="97"/>
  <c r="AA25" i="101"/>
  <c r="AC52" i="97"/>
  <c r="AC26" i="97"/>
  <c r="AM60" i="97"/>
  <c r="AF52" i="97"/>
  <c r="AK25" i="101"/>
  <c r="AP51" i="101"/>
  <c r="AL52" i="97"/>
  <c r="BF81" i="113"/>
  <c r="CA81" i="113" s="1"/>
  <c r="BF85" i="113"/>
  <c r="CA85" i="113" s="1"/>
  <c r="BF28" i="101"/>
  <c r="BF31" i="101"/>
  <c r="BF32" i="101"/>
  <c r="BF27" i="101"/>
  <c r="BF29" i="101"/>
  <c r="BF30" i="101"/>
  <c r="BF33" i="101"/>
  <c r="BF54" i="101"/>
  <c r="BF26" i="101"/>
  <c r="BF53" i="101"/>
  <c r="BF55" i="101"/>
  <c r="BF56" i="101"/>
  <c r="BF34" i="101"/>
  <c r="BF52" i="101"/>
  <c r="BF57" i="101"/>
  <c r="BF58" i="101"/>
  <c r="BF59" i="101"/>
  <c r="BF72" i="113"/>
  <c r="CA72" i="113" s="1"/>
  <c r="BF76" i="113"/>
  <c r="CA76" i="113" s="1"/>
  <c r="BF28" i="97"/>
  <c r="BF33" i="97"/>
  <c r="BF34" i="97"/>
  <c r="BF27" i="97"/>
  <c r="BF31" i="97"/>
  <c r="BF30" i="97"/>
  <c r="BF32" i="97"/>
  <c r="BF29" i="97"/>
  <c r="BF53" i="97"/>
  <c r="BF56" i="97"/>
  <c r="BF54" i="97"/>
  <c r="BF58" i="97"/>
  <c r="BF57" i="97"/>
  <c r="BF55" i="97"/>
  <c r="BF35" i="97"/>
  <c r="BF59" i="97"/>
  <c r="AD26" i="97"/>
  <c r="AP52" i="97"/>
  <c r="AP26" i="97"/>
  <c r="AI35" i="101"/>
  <c r="AI52" i="97"/>
  <c r="AL34" i="101"/>
  <c r="AM59" i="101"/>
  <c r="AJ60" i="97" l="1"/>
  <c r="AJ52" i="97" s="1"/>
  <c r="AJ40" i="97"/>
  <c r="AM58" i="101"/>
  <c r="AM51" i="101" s="1"/>
  <c r="AM39" i="101"/>
  <c r="AG60" i="97"/>
  <c r="AG40" i="97"/>
  <c r="AB60" i="97"/>
  <c r="AB40" i="97"/>
  <c r="BF52" i="97"/>
  <c r="BF51" i="101"/>
  <c r="AI51" i="101"/>
  <c r="AG34" i="97"/>
  <c r="AG32" i="97"/>
  <c r="AG28" i="97"/>
  <c r="AG30" i="97"/>
  <c r="AG29" i="97"/>
  <c r="AG31" i="97"/>
  <c r="AG27" i="97"/>
  <c r="AG33" i="97"/>
  <c r="AG58" i="97"/>
  <c r="AG56" i="97"/>
  <c r="AG55" i="97"/>
  <c r="AG57" i="97"/>
  <c r="AG54" i="97"/>
  <c r="AG53" i="97"/>
  <c r="AG35" i="97"/>
  <c r="AG59" i="97"/>
  <c r="AM26" i="97"/>
  <c r="AL51" i="101"/>
  <c r="AJ26" i="97"/>
  <c r="AJ26" i="101"/>
  <c r="AJ29" i="101"/>
  <c r="AJ32" i="101"/>
  <c r="AJ28" i="101"/>
  <c r="AJ27" i="101"/>
  <c r="AJ31" i="101"/>
  <c r="AJ33" i="101"/>
  <c r="AJ30" i="101"/>
  <c r="AJ55" i="101"/>
  <c r="AJ52" i="101"/>
  <c r="AJ54" i="101"/>
  <c r="AJ56" i="101"/>
  <c r="AJ57" i="101"/>
  <c r="AJ58" i="101"/>
  <c r="AJ53" i="101"/>
  <c r="AJ34" i="101"/>
  <c r="AB52" i="97"/>
  <c r="AM25" i="101"/>
  <c r="AJ59" i="101"/>
  <c r="AJ39" i="101"/>
  <c r="AM59" i="97"/>
  <c r="AM52" i="97" s="1"/>
  <c r="AM40" i="97"/>
  <c r="AG59" i="101"/>
  <c r="AG39" i="101"/>
  <c r="AB59" i="101"/>
  <c r="AB39" i="101"/>
  <c r="BF26" i="97"/>
  <c r="BF25" i="101"/>
  <c r="AB28" i="101"/>
  <c r="AB32" i="101"/>
  <c r="AB29" i="101"/>
  <c r="AB30" i="101"/>
  <c r="AB27" i="101"/>
  <c r="AB31" i="101"/>
  <c r="AB26" i="101"/>
  <c r="AB33" i="101"/>
  <c r="AB53" i="101"/>
  <c r="AB34" i="101"/>
  <c r="AB55" i="101"/>
  <c r="AB56" i="101"/>
  <c r="AB57" i="101"/>
  <c r="AB54" i="101"/>
  <c r="AB52" i="101"/>
  <c r="AB58" i="101"/>
  <c r="AL25" i="101"/>
  <c r="AI25" i="101"/>
  <c r="AG32" i="101"/>
  <c r="AG28" i="101"/>
  <c r="AG29" i="101"/>
  <c r="AG27" i="101"/>
  <c r="AG31" i="101"/>
  <c r="AG30" i="101"/>
  <c r="AG33" i="101"/>
  <c r="AG26" i="101"/>
  <c r="AG57" i="101"/>
  <c r="AG54" i="101"/>
  <c r="AG52" i="101"/>
  <c r="AG34" i="101"/>
  <c r="AG56" i="101"/>
  <c r="AG53" i="101"/>
  <c r="AG55" i="101"/>
  <c r="AG58" i="101"/>
  <c r="AB26" i="97"/>
  <c r="AN12" i="97"/>
  <c r="AN11" i="101"/>
  <c r="AB25" i="101" l="1"/>
  <c r="AJ51" i="101"/>
  <c r="AG25" i="101"/>
  <c r="AB51" i="101"/>
  <c r="AJ25" i="101"/>
  <c r="AG26" i="97"/>
  <c r="AN35" i="101"/>
  <c r="AN29" i="101"/>
  <c r="AN33" i="101"/>
  <c r="AN31" i="101"/>
  <c r="AN32" i="101"/>
  <c r="AN27" i="101"/>
  <c r="AN28" i="101"/>
  <c r="AN30" i="101"/>
  <c r="AN55" i="101"/>
  <c r="AN53" i="101"/>
  <c r="AN26" i="101"/>
  <c r="AN52" i="101"/>
  <c r="AN57" i="101"/>
  <c r="AN54" i="101"/>
  <c r="AN56" i="101"/>
  <c r="AN34" i="101"/>
  <c r="AN58" i="101"/>
  <c r="AN36" i="97"/>
  <c r="AN32" i="97"/>
  <c r="AN31" i="97"/>
  <c r="AN33" i="97"/>
  <c r="AN34" i="97"/>
  <c r="AN58" i="97"/>
  <c r="AN30" i="97"/>
  <c r="AN28" i="97"/>
  <c r="AN29" i="97"/>
  <c r="AN57" i="97"/>
  <c r="AN55" i="97"/>
  <c r="AN27" i="97"/>
  <c r="AN56" i="97"/>
  <c r="AN53" i="97"/>
  <c r="AN54" i="97"/>
  <c r="AN35" i="97"/>
  <c r="AN59" i="97"/>
  <c r="AG51" i="101"/>
  <c r="AG52" i="97"/>
  <c r="AO11" i="101"/>
  <c r="AO35" i="101" l="1"/>
  <c r="AO32" i="101"/>
  <c r="AO33" i="101"/>
  <c r="AO28" i="101"/>
  <c r="AO57" i="101"/>
  <c r="AO29" i="101"/>
  <c r="AO27" i="101"/>
  <c r="AO26" i="101"/>
  <c r="AO30" i="101"/>
  <c r="AO31" i="101"/>
  <c r="AO55" i="101"/>
  <c r="AO53" i="101"/>
  <c r="AO54" i="101"/>
  <c r="AO52" i="101"/>
  <c r="AO56" i="101"/>
  <c r="AO34" i="101"/>
  <c r="AO58" i="101"/>
  <c r="AN39" i="101"/>
  <c r="AN59" i="101"/>
  <c r="AN51" i="101"/>
  <c r="AO12" i="97"/>
  <c r="AN40" i="97"/>
  <c r="AN60" i="97"/>
  <c r="AN52" i="97" s="1"/>
  <c r="AN26" i="97"/>
  <c r="AN25" i="101"/>
  <c r="AO32" i="97" l="1"/>
  <c r="AO31" i="97"/>
  <c r="AO34" i="97"/>
  <c r="AO33" i="97"/>
  <c r="AO30" i="97"/>
  <c r="AO29" i="97"/>
  <c r="AO28" i="97"/>
  <c r="AO58" i="97"/>
  <c r="AO27" i="97"/>
  <c r="AO55" i="97"/>
  <c r="AO53" i="97"/>
  <c r="AO54" i="97"/>
  <c r="AO57" i="97"/>
  <c r="AO56" i="97"/>
  <c r="AO35" i="97"/>
  <c r="AO59" i="97"/>
  <c r="AO25" i="101"/>
  <c r="AO59" i="101"/>
  <c r="AO51" i="101" s="1"/>
  <c r="AO39" i="101"/>
  <c r="AO60" i="97"/>
  <c r="AO40" i="97"/>
  <c r="AQ12" i="97"/>
  <c r="AQ36" i="97" s="1"/>
  <c r="AQ11" i="101"/>
  <c r="AQ35" i="101" s="1"/>
  <c r="AO36" i="97"/>
  <c r="AR12" i="97" l="1"/>
  <c r="AQ60" i="97"/>
  <c r="AQ40" i="97"/>
  <c r="AO52" i="97"/>
  <c r="AO26" i="97"/>
  <c r="AS12" i="97"/>
  <c r="AS11" i="101"/>
  <c r="AS35" i="101" s="1"/>
  <c r="AR11" i="101"/>
  <c r="AQ59" i="101"/>
  <c r="AQ39" i="101"/>
  <c r="AQ30" i="101"/>
  <c r="AQ31" i="101"/>
  <c r="AQ26" i="101"/>
  <c r="AQ29" i="101"/>
  <c r="AQ32" i="101"/>
  <c r="AQ33" i="101"/>
  <c r="AQ27" i="101"/>
  <c r="AQ57" i="101"/>
  <c r="AQ52" i="101"/>
  <c r="AQ55" i="101"/>
  <c r="AQ28" i="101"/>
  <c r="AQ56" i="101"/>
  <c r="AQ54" i="101"/>
  <c r="AQ53" i="101"/>
  <c r="AQ34" i="101"/>
  <c r="AQ58" i="101"/>
  <c r="AQ28" i="97"/>
  <c r="AQ32" i="97"/>
  <c r="AQ34" i="97"/>
  <c r="AQ33" i="97"/>
  <c r="AQ30" i="97"/>
  <c r="AQ31" i="97"/>
  <c r="AQ27" i="97"/>
  <c r="AQ29" i="97"/>
  <c r="AQ54" i="97"/>
  <c r="AQ55" i="97"/>
  <c r="AQ53" i="97"/>
  <c r="AQ58" i="97"/>
  <c r="AQ57" i="97"/>
  <c r="AQ56" i="97"/>
  <c r="AQ35" i="97"/>
  <c r="AQ59" i="97"/>
  <c r="AQ52" i="97" l="1"/>
  <c r="AQ26" i="97"/>
  <c r="AQ51" i="101"/>
  <c r="AQ25" i="101"/>
  <c r="AR33" i="101"/>
  <c r="AR31" i="101"/>
  <c r="AR26" i="101"/>
  <c r="AR29" i="101"/>
  <c r="AR30" i="101"/>
  <c r="AR28" i="101"/>
  <c r="AR32" i="101"/>
  <c r="AR57" i="101"/>
  <c r="AR27" i="101"/>
  <c r="AR56" i="101"/>
  <c r="AR55" i="101"/>
  <c r="AR54" i="101"/>
  <c r="AR52" i="101"/>
  <c r="AR53" i="101"/>
  <c r="AR34" i="101"/>
  <c r="AR58" i="101"/>
  <c r="AS29" i="97"/>
  <c r="AS34" i="97"/>
  <c r="AS28" i="97"/>
  <c r="AS27" i="97"/>
  <c r="AS31" i="97"/>
  <c r="AS32" i="97"/>
  <c r="AS30" i="97"/>
  <c r="AS33" i="97"/>
  <c r="AS54" i="97"/>
  <c r="AS53" i="97"/>
  <c r="AS55" i="97"/>
  <c r="AS56" i="97"/>
  <c r="AS58" i="97"/>
  <c r="AS57" i="97"/>
  <c r="AS35" i="97"/>
  <c r="AS59" i="97"/>
  <c r="AR30" i="97"/>
  <c r="AR34" i="97"/>
  <c r="AR32" i="97"/>
  <c r="AR31" i="97"/>
  <c r="AR29" i="97"/>
  <c r="AR33" i="97"/>
  <c r="AR28" i="97"/>
  <c r="AR27" i="97"/>
  <c r="AR58" i="97"/>
  <c r="AR54" i="97"/>
  <c r="AR53" i="97"/>
  <c r="AR57" i="97"/>
  <c r="AR56" i="97"/>
  <c r="AR55" i="97"/>
  <c r="AR35" i="97"/>
  <c r="AR59" i="97"/>
  <c r="AS60" i="97"/>
  <c r="AS40" i="97"/>
  <c r="AR60" i="97"/>
  <c r="AR40" i="97"/>
  <c r="AS39" i="101"/>
  <c r="AS59" i="101"/>
  <c r="AR59" i="101"/>
  <c r="AR39" i="101"/>
  <c r="AR35" i="101"/>
  <c r="AS33" i="101"/>
  <c r="AS30" i="101"/>
  <c r="AS28" i="101"/>
  <c r="AS27" i="101"/>
  <c r="AS29" i="101"/>
  <c r="AS32" i="101"/>
  <c r="AS31" i="101"/>
  <c r="AS26" i="101"/>
  <c r="AS55" i="101"/>
  <c r="AS52" i="101"/>
  <c r="AS53" i="101"/>
  <c r="AS56" i="101"/>
  <c r="AS54" i="101"/>
  <c r="AS57" i="101"/>
  <c r="AS34" i="101"/>
  <c r="AS58" i="101"/>
  <c r="AS36" i="97"/>
  <c r="AR36" i="97"/>
  <c r="AT12" i="97"/>
  <c r="AT11" i="101"/>
  <c r="AU11" i="101"/>
  <c r="AR26" i="97" l="1"/>
  <c r="AU35" i="101"/>
  <c r="AU32" i="101"/>
  <c r="AU31" i="101"/>
  <c r="AU33" i="101"/>
  <c r="AU30" i="101"/>
  <c r="AU26" i="101"/>
  <c r="AU28" i="101"/>
  <c r="AU29" i="101"/>
  <c r="AU27" i="101"/>
  <c r="AU57" i="101"/>
  <c r="AU53" i="101"/>
  <c r="AU52" i="101"/>
  <c r="AU55" i="101"/>
  <c r="AU54" i="101"/>
  <c r="AU56" i="101"/>
  <c r="AU34" i="101"/>
  <c r="AT36" i="97"/>
  <c r="AT32" i="97"/>
  <c r="AT28" i="97"/>
  <c r="AT33" i="97"/>
  <c r="AT27" i="97"/>
  <c r="AT34" i="97"/>
  <c r="AT29" i="97"/>
  <c r="AT31" i="97"/>
  <c r="AT30" i="97"/>
  <c r="AT56" i="97"/>
  <c r="AT53" i="97"/>
  <c r="AT55" i="97"/>
  <c r="AT57" i="97"/>
  <c r="AT54" i="97"/>
  <c r="AT58" i="97"/>
  <c r="AT35" i="97"/>
  <c r="AT59" i="97"/>
  <c r="AS52" i="97"/>
  <c r="AS26" i="97"/>
  <c r="AU12" i="97"/>
  <c r="AU59" i="97" s="1"/>
  <c r="AT35" i="101"/>
  <c r="AT27" i="101"/>
  <c r="AT55" i="101"/>
  <c r="AT30" i="101"/>
  <c r="AT29" i="101"/>
  <c r="AT33" i="101"/>
  <c r="AT54" i="101"/>
  <c r="AT32" i="101"/>
  <c r="AT28" i="101"/>
  <c r="AT31" i="101"/>
  <c r="AT52" i="101"/>
  <c r="AT26" i="101"/>
  <c r="AT57" i="101"/>
  <c r="AT56" i="101"/>
  <c r="AT53" i="101"/>
  <c r="AT34" i="101"/>
  <c r="AT58" i="101"/>
  <c r="AU58" i="101"/>
  <c r="AS51" i="101"/>
  <c r="AS25" i="101"/>
  <c r="AR51" i="101"/>
  <c r="AR52" i="97"/>
  <c r="AR25" i="101"/>
  <c r="AU59" i="101"/>
  <c r="AV11" i="101"/>
  <c r="AV58" i="101" s="1"/>
  <c r="AV12" i="97"/>
  <c r="AV36" i="97" l="1"/>
  <c r="AV33" i="97"/>
  <c r="AV32" i="97"/>
  <c r="AV28" i="97"/>
  <c r="AV27" i="97"/>
  <c r="AV29" i="97"/>
  <c r="AV34" i="97"/>
  <c r="AV30" i="97"/>
  <c r="AV31" i="97"/>
  <c r="AV53" i="97"/>
  <c r="AV54" i="97"/>
  <c r="AV57" i="97"/>
  <c r="AV58" i="97"/>
  <c r="AV55" i="97"/>
  <c r="AV56" i="97"/>
  <c r="AV35" i="97"/>
  <c r="AU39" i="101"/>
  <c r="AV59" i="97"/>
  <c r="AU51" i="101"/>
  <c r="AU25" i="101"/>
  <c r="AT40" i="97"/>
  <c r="AT60" i="97"/>
  <c r="AT52" i="97" s="1"/>
  <c r="AV35" i="101"/>
  <c r="AV29" i="101"/>
  <c r="AV27" i="101"/>
  <c r="AV28" i="101"/>
  <c r="AV30" i="101"/>
  <c r="AV31" i="101"/>
  <c r="AV33" i="101"/>
  <c r="AV32" i="101"/>
  <c r="AV56" i="101"/>
  <c r="AV26" i="101"/>
  <c r="AV54" i="101"/>
  <c r="AV55" i="101"/>
  <c r="AV52" i="101"/>
  <c r="AV57" i="101"/>
  <c r="AV53" i="101"/>
  <c r="AV34" i="101"/>
  <c r="AU40" i="97"/>
  <c r="AU60" i="97"/>
  <c r="AT59" i="101"/>
  <c r="AT51" i="101" s="1"/>
  <c r="AT39" i="101"/>
  <c r="AT25" i="101"/>
  <c r="AU36" i="97"/>
  <c r="AU29" i="97"/>
  <c r="AU28" i="97"/>
  <c r="AU34" i="97"/>
  <c r="AU30" i="97"/>
  <c r="AU33" i="97"/>
  <c r="AU32" i="97"/>
  <c r="AU31" i="97"/>
  <c r="AU27" i="97"/>
  <c r="AU58" i="97"/>
  <c r="AU56" i="97"/>
  <c r="AU55" i="97"/>
  <c r="AU53" i="97"/>
  <c r="AU54" i="97"/>
  <c r="AU57" i="97"/>
  <c r="AU35" i="97"/>
  <c r="AT26" i="97"/>
  <c r="AX11" i="101"/>
  <c r="AX12" i="97"/>
  <c r="AX35" i="101" l="1"/>
  <c r="AX26" i="101"/>
  <c r="AX57" i="101"/>
  <c r="AX27" i="101"/>
  <c r="AX31" i="101"/>
  <c r="AX28" i="101"/>
  <c r="AX33" i="101"/>
  <c r="AX29" i="101"/>
  <c r="AX32" i="101"/>
  <c r="AX30" i="101"/>
  <c r="AX52" i="101"/>
  <c r="AX53" i="101"/>
  <c r="AX54" i="101"/>
  <c r="AX55" i="101"/>
  <c r="AX56" i="101"/>
  <c r="AX34" i="101"/>
  <c r="AX36" i="97"/>
  <c r="AX34" i="97"/>
  <c r="AX29" i="97"/>
  <c r="AX33" i="97"/>
  <c r="AX28" i="97"/>
  <c r="AX31" i="97"/>
  <c r="AX32" i="97"/>
  <c r="AX58" i="97"/>
  <c r="AX30" i="97"/>
  <c r="AX54" i="97"/>
  <c r="AX53" i="97"/>
  <c r="AX56" i="97"/>
  <c r="AX57" i="97"/>
  <c r="AX27" i="97"/>
  <c r="AX55" i="97"/>
  <c r="AX35" i="97"/>
  <c r="AW11" i="101"/>
  <c r="AX59" i="97"/>
  <c r="AV59" i="101"/>
  <c r="AV51" i="101" s="1"/>
  <c r="AV39" i="101"/>
  <c r="AX58" i="101"/>
  <c r="AW12" i="97"/>
  <c r="AW36" i="97" s="1"/>
  <c r="AV60" i="97"/>
  <c r="AV52" i="97" s="1"/>
  <c r="AV40" i="97"/>
  <c r="AU52" i="97"/>
  <c r="AU26" i="97"/>
  <c r="AV25" i="101"/>
  <c r="AV26" i="97"/>
  <c r="AX60" i="97"/>
  <c r="AX40" i="97" l="1"/>
  <c r="AW31" i="101"/>
  <c r="AW29" i="101"/>
  <c r="AW33" i="101"/>
  <c r="AW28" i="101"/>
  <c r="AW30" i="101"/>
  <c r="AW32" i="101"/>
  <c r="AW27" i="101"/>
  <c r="AW54" i="101"/>
  <c r="AW55" i="101"/>
  <c r="AW56" i="101"/>
  <c r="AW53" i="101"/>
  <c r="AW52" i="101"/>
  <c r="AW26" i="101"/>
  <c r="AW57" i="101"/>
  <c r="AW34" i="101"/>
  <c r="AW58" i="101"/>
  <c r="AX26" i="97"/>
  <c r="AX25" i="101"/>
  <c r="AW40" i="97"/>
  <c r="AW60" i="97"/>
  <c r="AW59" i="101"/>
  <c r="AW39" i="101"/>
  <c r="AX39" i="101"/>
  <c r="AX59" i="101"/>
  <c r="AX51" i="101" s="1"/>
  <c r="AW32" i="97"/>
  <c r="AW30" i="97"/>
  <c r="AW33" i="97"/>
  <c r="AW34" i="97"/>
  <c r="AW31" i="97"/>
  <c r="AW28" i="97"/>
  <c r="AW27" i="97"/>
  <c r="AW29" i="97"/>
  <c r="AW57" i="97"/>
  <c r="AW55" i="97"/>
  <c r="AW54" i="97"/>
  <c r="AW53" i="97"/>
  <c r="AW56" i="97"/>
  <c r="AW58" i="97"/>
  <c r="AW35" i="97"/>
  <c r="AW59" i="97"/>
  <c r="AW35" i="101"/>
  <c r="AX52" i="97"/>
  <c r="AW52" i="97" l="1"/>
  <c r="AW25" i="101"/>
  <c r="AY12" i="97"/>
  <c r="AY11" i="101"/>
  <c r="AW26" i="97"/>
  <c r="AW51" i="101"/>
  <c r="AY29" i="101" l="1"/>
  <c r="AY32" i="101"/>
  <c r="AY26" i="101"/>
  <c r="AY57" i="101"/>
  <c r="AY30" i="101"/>
  <c r="AY27" i="101"/>
  <c r="AY28" i="101"/>
  <c r="AY33" i="101"/>
  <c r="AY31" i="101"/>
  <c r="AY53" i="101"/>
  <c r="AY55" i="101"/>
  <c r="AY54" i="101"/>
  <c r="AY56" i="101"/>
  <c r="AY52" i="101"/>
  <c r="AY34" i="101"/>
  <c r="AY58" i="101"/>
  <c r="AY33" i="97"/>
  <c r="AY32" i="97"/>
  <c r="AY28" i="97"/>
  <c r="AY30" i="97"/>
  <c r="AY29" i="97"/>
  <c r="AY58" i="97"/>
  <c r="AY27" i="97"/>
  <c r="AY34" i="97"/>
  <c r="AY31" i="97"/>
  <c r="AY56" i="97"/>
  <c r="AY57" i="97"/>
  <c r="AY54" i="97"/>
  <c r="AY53" i="97"/>
  <c r="AY55" i="97"/>
  <c r="AY35" i="97"/>
  <c r="AY59" i="97"/>
  <c r="AY59" i="101"/>
  <c r="AY39" i="101"/>
  <c r="AZ12" i="97"/>
  <c r="AZ36" i="97" s="1"/>
  <c r="AY40" i="97"/>
  <c r="AY60" i="97"/>
  <c r="AZ11" i="101"/>
  <c r="AZ35" i="101" s="1"/>
  <c r="AY35" i="101"/>
  <c r="AY36" i="97"/>
  <c r="BA11" i="101"/>
  <c r="AY52" i="97" l="1"/>
  <c r="BA12" i="97"/>
  <c r="BA35" i="101"/>
  <c r="BA81" i="113"/>
  <c r="BA85" i="113"/>
  <c r="BA32" i="101"/>
  <c r="BA27" i="101"/>
  <c r="BA30" i="101"/>
  <c r="BA29" i="101"/>
  <c r="BA33" i="101"/>
  <c r="BA26" i="101"/>
  <c r="BA31" i="101"/>
  <c r="BA28" i="101"/>
  <c r="BA54" i="101"/>
  <c r="BA53" i="101"/>
  <c r="BA52" i="101"/>
  <c r="BA56" i="101"/>
  <c r="BA55" i="101"/>
  <c r="BA57" i="101"/>
  <c r="BA34" i="101"/>
  <c r="AZ59" i="101"/>
  <c r="AZ39" i="101"/>
  <c r="AY51" i="101"/>
  <c r="AZ60" i="97"/>
  <c r="AZ40" i="97"/>
  <c r="BA58" i="101"/>
  <c r="AZ81" i="113"/>
  <c r="AZ85" i="113"/>
  <c r="AZ33" i="101"/>
  <c r="AZ32" i="101"/>
  <c r="AZ31" i="101"/>
  <c r="AZ28" i="101"/>
  <c r="AZ30" i="101"/>
  <c r="AZ26" i="101"/>
  <c r="AZ29" i="101"/>
  <c r="AZ27" i="101"/>
  <c r="AZ57" i="101"/>
  <c r="AZ53" i="101"/>
  <c r="AZ55" i="101"/>
  <c r="AZ54" i="101"/>
  <c r="AZ56" i="101"/>
  <c r="AZ52" i="101"/>
  <c r="AZ34" i="101"/>
  <c r="AZ58" i="101"/>
  <c r="AZ72" i="113"/>
  <c r="AZ76" i="113"/>
  <c r="AZ33" i="97"/>
  <c r="AZ32" i="97"/>
  <c r="AZ30" i="97"/>
  <c r="AZ27" i="97"/>
  <c r="AZ34" i="97"/>
  <c r="AZ58" i="97"/>
  <c r="AZ29" i="97"/>
  <c r="AZ31" i="97"/>
  <c r="AZ55" i="97"/>
  <c r="AZ56" i="97"/>
  <c r="AZ57" i="97"/>
  <c r="AZ28" i="97"/>
  <c r="AZ54" i="97"/>
  <c r="AZ53" i="97"/>
  <c r="AZ35" i="97"/>
  <c r="AZ59" i="97"/>
  <c r="AY26" i="97"/>
  <c r="AY25" i="101"/>
  <c r="BB11" i="101" l="1"/>
  <c r="BB35" i="101" s="1"/>
  <c r="BA59" i="101"/>
  <c r="BA51" i="101" s="1"/>
  <c r="BA39" i="101"/>
  <c r="AZ26" i="97"/>
  <c r="AZ25" i="101"/>
  <c r="AZ52" i="97"/>
  <c r="BA72" i="113"/>
  <c r="BA76" i="113"/>
  <c r="BA31" i="97"/>
  <c r="BA32" i="97"/>
  <c r="BA29" i="97"/>
  <c r="BA30" i="97"/>
  <c r="BA34" i="97"/>
  <c r="BA33" i="97"/>
  <c r="BA27" i="97"/>
  <c r="BA28" i="97"/>
  <c r="BA54" i="97"/>
  <c r="BA57" i="97"/>
  <c r="BA56" i="97"/>
  <c r="BA53" i="97"/>
  <c r="BA58" i="97"/>
  <c r="BA55" i="97"/>
  <c r="BA35" i="97"/>
  <c r="BA59" i="97"/>
  <c r="BB12" i="97"/>
  <c r="BA60" i="97"/>
  <c r="BA40" i="97"/>
  <c r="AZ51" i="101"/>
  <c r="BA25" i="101"/>
  <c r="BA36" i="97"/>
  <c r="BC11" i="101"/>
  <c r="BC35" i="101" l="1"/>
  <c r="BC81" i="113"/>
  <c r="BC85" i="113"/>
  <c r="BC30" i="101"/>
  <c r="BC28" i="101"/>
  <c r="BC33" i="101"/>
  <c r="BC29" i="101"/>
  <c r="BC27" i="101"/>
  <c r="BC31" i="101"/>
  <c r="BC32" i="101"/>
  <c r="BC56" i="101"/>
  <c r="BC52" i="101"/>
  <c r="BC26" i="101"/>
  <c r="BC54" i="101"/>
  <c r="BC53" i="101"/>
  <c r="BC55" i="101"/>
  <c r="BC57" i="101"/>
  <c r="BC34" i="101"/>
  <c r="BB59" i="101"/>
  <c r="BB39" i="101"/>
  <c r="BB72" i="113"/>
  <c r="BB76" i="113"/>
  <c r="BB28" i="97"/>
  <c r="BB34" i="97"/>
  <c r="BB27" i="97"/>
  <c r="BB33" i="97"/>
  <c r="BB30" i="97"/>
  <c r="BB32" i="97"/>
  <c r="BB29" i="97"/>
  <c r="BB31" i="97"/>
  <c r="BB56" i="97"/>
  <c r="BB53" i="97"/>
  <c r="BB55" i="97"/>
  <c r="BB54" i="97"/>
  <c r="BB57" i="97"/>
  <c r="BB58" i="97"/>
  <c r="BB35" i="97"/>
  <c r="BB59" i="97"/>
  <c r="BC58" i="101"/>
  <c r="BA52" i="97"/>
  <c r="BC12" i="97"/>
  <c r="BC36" i="97" s="1"/>
  <c r="BB60" i="97"/>
  <c r="BB40" i="97"/>
  <c r="BB36" i="97"/>
  <c r="BA26" i="97"/>
  <c r="BB85" i="113"/>
  <c r="BB81" i="113"/>
  <c r="BB28" i="101"/>
  <c r="BB30" i="101"/>
  <c r="BB27" i="101"/>
  <c r="BB29" i="101"/>
  <c r="BB31" i="101"/>
  <c r="BB33" i="101"/>
  <c r="BB32" i="101"/>
  <c r="BB26" i="101"/>
  <c r="BB56" i="101"/>
  <c r="BB55" i="101"/>
  <c r="BB53" i="101"/>
  <c r="BB52" i="101"/>
  <c r="BB54" i="101"/>
  <c r="BB57" i="101"/>
  <c r="BB34" i="101"/>
  <c r="BB58" i="101"/>
  <c r="BD12" i="97"/>
  <c r="BB52" i="97" l="1"/>
  <c r="BC25" i="101"/>
  <c r="BD36" i="97"/>
  <c r="BD72" i="113"/>
  <c r="BD76" i="113"/>
  <c r="BD30" i="97"/>
  <c r="BD32" i="97"/>
  <c r="BD28" i="97"/>
  <c r="BD29" i="97"/>
  <c r="BD33" i="97"/>
  <c r="BD34" i="97"/>
  <c r="BD31" i="97"/>
  <c r="BD27" i="97"/>
  <c r="BD53" i="97"/>
  <c r="BD58" i="97"/>
  <c r="BD56" i="97"/>
  <c r="BD57" i="97"/>
  <c r="BD54" i="97"/>
  <c r="BD55" i="97"/>
  <c r="BD35" i="97"/>
  <c r="BB26" i="97"/>
  <c r="BB51" i="101"/>
  <c r="BC60" i="97"/>
  <c r="BC40" i="97"/>
  <c r="BC59" i="101"/>
  <c r="BC51" i="101" s="1"/>
  <c r="BC39" i="101"/>
  <c r="BD11" i="101"/>
  <c r="BD35" i="101"/>
  <c r="BB25" i="101"/>
  <c r="BC72" i="113"/>
  <c r="BC76" i="113"/>
  <c r="BC30" i="97"/>
  <c r="BC32" i="97"/>
  <c r="BC29" i="97"/>
  <c r="BC33" i="97"/>
  <c r="BC31" i="97"/>
  <c r="BC28" i="97"/>
  <c r="BC34" i="97"/>
  <c r="BC53" i="97"/>
  <c r="BC27" i="97"/>
  <c r="BC56" i="97"/>
  <c r="BC55" i="97"/>
  <c r="BC54" i="97"/>
  <c r="BC57" i="97"/>
  <c r="BC58" i="97"/>
  <c r="BC35" i="97"/>
  <c r="BC59" i="97"/>
  <c r="BD59" i="97"/>
  <c r="BE12" i="97" l="1"/>
  <c r="BE11" i="101"/>
  <c r="BE35" i="101" s="1"/>
  <c r="BD40" i="97"/>
  <c r="BD60" i="97"/>
  <c r="BD52" i="97" s="1"/>
  <c r="BC26" i="97"/>
  <c r="BD59" i="101"/>
  <c r="BD39" i="101"/>
  <c r="BC52" i="97"/>
  <c r="BD81" i="113"/>
  <c r="BD85" i="113"/>
  <c r="BD27" i="101"/>
  <c r="BD31" i="101"/>
  <c r="BD28" i="101"/>
  <c r="BD29" i="101"/>
  <c r="BD32" i="101"/>
  <c r="BD26" i="101"/>
  <c r="BD33" i="101"/>
  <c r="BD30" i="101"/>
  <c r="BD52" i="101"/>
  <c r="BD57" i="101"/>
  <c r="BD53" i="101"/>
  <c r="BD54" i="101"/>
  <c r="BD56" i="101"/>
  <c r="BD55" i="101"/>
  <c r="BD34" i="101"/>
  <c r="BD58" i="101"/>
  <c r="BD26" i="97"/>
  <c r="BE76" i="113" l="1"/>
  <c r="BE72" i="113"/>
  <c r="BE27" i="97"/>
  <c r="BE31" i="97"/>
  <c r="BE34" i="97"/>
  <c r="BE30" i="97"/>
  <c r="BE28" i="97"/>
  <c r="BE33" i="97"/>
  <c r="BE32" i="97"/>
  <c r="BE29" i="97"/>
  <c r="BE58" i="97"/>
  <c r="BE56" i="97"/>
  <c r="BE53" i="97"/>
  <c r="BE55" i="97"/>
  <c r="BE57" i="97"/>
  <c r="BE54" i="97"/>
  <c r="BE35" i="97"/>
  <c r="BE59" i="97"/>
  <c r="BE59" i="101"/>
  <c r="BE39" i="101"/>
  <c r="BE60" i="97"/>
  <c r="BE40" i="97"/>
  <c r="BD25" i="101"/>
  <c r="BD51" i="101"/>
  <c r="BE81" i="113"/>
  <c r="BE85" i="113"/>
  <c r="BE32" i="101"/>
  <c r="BE27" i="101"/>
  <c r="BE30" i="101"/>
  <c r="BE29" i="101"/>
  <c r="BE31" i="101"/>
  <c r="BE28" i="101"/>
  <c r="BE33" i="101"/>
  <c r="BE56" i="101"/>
  <c r="BE57" i="101"/>
  <c r="BE53" i="101"/>
  <c r="BE55" i="101"/>
  <c r="BE26" i="101"/>
  <c r="BE52" i="101"/>
  <c r="BE54" i="101"/>
  <c r="BE34" i="101"/>
  <c r="BE58" i="101"/>
  <c r="BE36" i="97"/>
  <c r="BE51" i="101" l="1"/>
  <c r="BE52" i="97"/>
  <c r="BE25" i="101"/>
  <c r="BE26" i="97"/>
</calcChain>
</file>

<file path=xl/sharedStrings.xml><?xml version="1.0" encoding="utf-8"?>
<sst xmlns="http://schemas.openxmlformats.org/spreadsheetml/2006/main" count="2395" uniqueCount="1315">
  <si>
    <t>Total</t>
  </si>
  <si>
    <t>GWP</t>
  </si>
  <si>
    <t>Note</t>
    <phoneticPr fontId="9"/>
  </si>
  <si>
    <t>LPG</t>
  </si>
  <si>
    <t>Total</t>
    <phoneticPr fontId="9"/>
  </si>
  <si>
    <t>0.Contents</t>
    <phoneticPr fontId="9"/>
  </si>
  <si>
    <t>1,000,000,000,000 g</t>
    <phoneticPr fontId="9"/>
  </si>
  <si>
    <t>1 Mt</t>
    <phoneticPr fontId="9"/>
  </si>
  <si>
    <t>1,000,000,000 g</t>
    <phoneticPr fontId="9"/>
  </si>
  <si>
    <t>1 kt</t>
    <phoneticPr fontId="9"/>
  </si>
  <si>
    <t>1,000,000 g</t>
    <phoneticPr fontId="9"/>
  </si>
  <si>
    <t>1 t</t>
    <phoneticPr fontId="9"/>
  </si>
  <si>
    <t>1,000 g</t>
    <phoneticPr fontId="9"/>
  </si>
  <si>
    <t>―</t>
    <phoneticPr fontId="9"/>
  </si>
  <si>
    <t>1 g</t>
    <phoneticPr fontId="9"/>
  </si>
  <si>
    <t>HFCs</t>
    <phoneticPr fontId="9"/>
  </si>
  <si>
    <t>PFCs</t>
    <phoneticPr fontId="9"/>
  </si>
  <si>
    <t xml:space="preserve"> </t>
    <phoneticPr fontId="9"/>
  </si>
  <si>
    <r>
      <rPr>
        <sz val="11"/>
        <rFont val="ＭＳ 明朝"/>
        <family val="1"/>
        <charset val="128"/>
      </rPr>
      <t>備考</t>
    </r>
    <rPh sb="0" eb="2">
      <t>ビコウ</t>
    </rPh>
    <phoneticPr fontId="9"/>
  </si>
  <si>
    <r>
      <t>Mt CO</t>
    </r>
    <r>
      <rPr>
        <vertAlign val="subscript"/>
        <sz val="11"/>
        <rFont val="Century"/>
        <family val="1"/>
      </rPr>
      <t>2</t>
    </r>
    <phoneticPr fontId="9"/>
  </si>
  <si>
    <r>
      <rPr>
        <sz val="11"/>
        <rFont val="ＭＳ Ｐ明朝"/>
        <family val="1"/>
        <charset val="128"/>
      </rPr>
      <t>廃棄物のエネルギー利用含む</t>
    </r>
  </si>
  <si>
    <r>
      <rPr>
        <sz val="11"/>
        <rFont val="ＭＳ Ｐ明朝"/>
        <family val="1"/>
        <charset val="128"/>
      </rPr>
      <t>農林水産業は含まれない</t>
    </r>
    <rPh sb="0" eb="2">
      <t>ノウリン</t>
    </rPh>
    <rPh sb="2" eb="5">
      <t>スイサンギョウ</t>
    </rPh>
    <rPh sb="6" eb="7">
      <t>フク</t>
    </rPh>
    <phoneticPr fontId="9"/>
  </si>
  <si>
    <r>
      <rPr>
        <sz val="11"/>
        <rFont val="ＭＳ Ｐ明朝"/>
        <family val="1"/>
        <charset val="128"/>
      </rPr>
      <t>廃棄物のエネルギー利用含まない</t>
    </r>
    <phoneticPr fontId="9"/>
  </si>
  <si>
    <t>1 Tg</t>
    <phoneticPr fontId="9"/>
  </si>
  <si>
    <t>1 Gg</t>
    <phoneticPr fontId="9"/>
  </si>
  <si>
    <t>1 Mg</t>
    <phoneticPr fontId="9"/>
  </si>
  <si>
    <t>1 kg</t>
    <phoneticPr fontId="9"/>
  </si>
  <si>
    <t>HFCs</t>
    <phoneticPr fontId="8"/>
  </si>
  <si>
    <r>
      <t>CH</t>
    </r>
    <r>
      <rPr>
        <sz val="11"/>
        <color theme="0" tint="-0.499984740745262"/>
        <rFont val="ＭＳ Ｐ明朝"/>
        <family val="1"/>
        <charset val="128"/>
      </rPr>
      <t>₄</t>
    </r>
  </si>
  <si>
    <r>
      <t>N</t>
    </r>
    <r>
      <rPr>
        <sz val="11"/>
        <color theme="0" tint="-0.499984740745262"/>
        <rFont val="ＭＳ Ｐ明朝"/>
        <family val="1"/>
        <charset val="128"/>
      </rPr>
      <t>₂</t>
    </r>
    <r>
      <rPr>
        <sz val="11"/>
        <color theme="0" tint="-0.499984740745262"/>
        <rFont val="Century"/>
        <family val="1"/>
      </rPr>
      <t>O</t>
    </r>
    <phoneticPr fontId="8"/>
  </si>
  <si>
    <t>PFCs</t>
    <phoneticPr fontId="8"/>
  </si>
  <si>
    <r>
      <t>SF</t>
    </r>
    <r>
      <rPr>
        <sz val="11"/>
        <color theme="0" tint="-0.499984740745262"/>
        <rFont val="ＭＳ Ｐ明朝"/>
        <family val="1"/>
        <charset val="128"/>
      </rPr>
      <t>₆</t>
    </r>
    <phoneticPr fontId="8"/>
  </si>
  <si>
    <r>
      <t>NF</t>
    </r>
    <r>
      <rPr>
        <sz val="11"/>
        <color theme="0" tint="-0.499984740745262"/>
        <rFont val="ＭＳ Ｐ明朝"/>
        <family val="1"/>
        <charset val="128"/>
      </rPr>
      <t>₃</t>
    </r>
    <phoneticPr fontId="8"/>
  </si>
  <si>
    <t>家庭部門</t>
    <phoneticPr fontId="9"/>
  </si>
  <si>
    <t>燃料の燃焼</t>
    <rPh sb="0" eb="2">
      <t>ネンリョウ</t>
    </rPh>
    <rPh sb="3" eb="5">
      <t>ネンショウ</t>
    </rPh>
    <phoneticPr fontId="11"/>
  </si>
  <si>
    <r>
      <rPr>
        <sz val="10"/>
        <rFont val="ＭＳ 明朝"/>
        <family val="1"/>
        <charset val="128"/>
      </rPr>
      <t>隠しシート（公表時に非表示）</t>
    </r>
    <rPh sb="0" eb="1">
      <t>カク</t>
    </rPh>
    <rPh sb="6" eb="8">
      <t>コウヒョウ</t>
    </rPh>
    <rPh sb="8" eb="9">
      <t>ジ</t>
    </rPh>
    <rPh sb="10" eb="13">
      <t>ヒヒョウジ</t>
    </rPh>
    <phoneticPr fontId="9"/>
  </si>
  <si>
    <t>CO2</t>
    <phoneticPr fontId="9"/>
  </si>
  <si>
    <t>CH4</t>
    <phoneticPr fontId="9"/>
  </si>
  <si>
    <t>N2O</t>
    <phoneticPr fontId="9"/>
  </si>
  <si>
    <t>HFCs</t>
    <phoneticPr fontId="9"/>
  </si>
  <si>
    <t>SF6</t>
    <phoneticPr fontId="9"/>
  </si>
  <si>
    <t>NF3</t>
    <phoneticPr fontId="9"/>
  </si>
  <si>
    <r>
      <rPr>
        <sz val="11"/>
        <rFont val="ＭＳ 明朝"/>
        <family val="1"/>
        <charset val="128"/>
      </rPr>
      <t>合計</t>
    </r>
    <rPh sb="0" eb="2">
      <t>ゴウケイ</t>
    </rPh>
    <phoneticPr fontId="9"/>
  </si>
  <si>
    <t>9.CH4</t>
  </si>
  <si>
    <r>
      <rPr>
        <sz val="11"/>
        <rFont val="ＭＳ 明朝"/>
        <family val="1"/>
        <charset val="128"/>
      </rPr>
      <t>合計</t>
    </r>
    <rPh sb="0" eb="2">
      <t>ゴウケイ</t>
    </rPh>
    <phoneticPr fontId="11"/>
  </si>
  <si>
    <t>11.N2O</t>
  </si>
  <si>
    <t>13.F-gas</t>
  </si>
  <si>
    <r>
      <t xml:space="preserve">F-gas </t>
    </r>
    <r>
      <rPr>
        <sz val="11"/>
        <rFont val="ＭＳ 明朝"/>
        <family val="1"/>
        <charset val="128"/>
      </rPr>
      <t>合計</t>
    </r>
    <phoneticPr fontId="9"/>
  </si>
  <si>
    <r>
      <rPr>
        <sz val="11"/>
        <rFont val="ＭＳ 明朝"/>
        <family val="1"/>
        <charset val="128"/>
      </rPr>
      <t>温室効果ガス</t>
    </r>
  </si>
  <si>
    <r>
      <rPr>
        <sz val="11"/>
        <rFont val="ＭＳ 明朝"/>
        <family val="1"/>
        <charset val="128"/>
      </rPr>
      <t>エネルギー起源</t>
    </r>
    <rPh sb="5" eb="7">
      <t>キゲン</t>
    </rPh>
    <phoneticPr fontId="8"/>
  </si>
  <si>
    <r>
      <rPr>
        <sz val="12"/>
        <rFont val="ＭＳ 明朝"/>
        <family val="1"/>
        <charset val="128"/>
      </rPr>
      <t>代替フロン等４ガス</t>
    </r>
    <rPh sb="0" eb="2">
      <t>ダイタイ</t>
    </rPh>
    <rPh sb="5" eb="6">
      <t>トウ</t>
    </rPh>
    <phoneticPr fontId="8"/>
  </si>
  <si>
    <r>
      <rPr>
        <sz val="11"/>
        <rFont val="ＭＳ 明朝"/>
        <family val="1"/>
        <charset val="128"/>
      </rPr>
      <t>計</t>
    </r>
  </si>
  <si>
    <r>
      <rPr>
        <sz val="14"/>
        <rFont val="Century"/>
        <family val="1"/>
      </rPr>
      <t>(2015</t>
    </r>
    <r>
      <rPr>
        <sz val="14"/>
        <rFont val="ＭＳ Ｐ明朝"/>
        <family val="1"/>
        <charset val="128"/>
      </rPr>
      <t>年度)</t>
    </r>
    <phoneticPr fontId="9"/>
  </si>
  <si>
    <t>5.CO2-Share</t>
  </si>
  <si>
    <t>14.家庭におけるCO2排出量（世帯あたり）</t>
  </si>
  <si>
    <t>業務その他部門
（商業･ｻｰﾋﾞｽ･事業所等）</t>
    <phoneticPr fontId="9"/>
  </si>
  <si>
    <t>産業部門
（工場等）</t>
    <phoneticPr fontId="9"/>
  </si>
  <si>
    <t>廃棄物
（埋立、排水処理等）</t>
    <rPh sb="0" eb="3">
      <t>ハイキブツ</t>
    </rPh>
    <phoneticPr fontId="11"/>
  </si>
  <si>
    <t>燃料からの漏出
（天然ガス・石炭生産時の漏出等）</t>
    <rPh sb="0" eb="2">
      <t>ネンリョウ</t>
    </rPh>
    <rPh sb="5" eb="7">
      <t>ロウシュツ</t>
    </rPh>
    <phoneticPr fontId="11"/>
  </si>
  <si>
    <t>燃料の燃焼・漏出</t>
    <phoneticPr fontId="9"/>
  </si>
  <si>
    <t>廃棄物
（排水処理、焼却等）</t>
    <rPh sb="5" eb="9">
      <t>ハイスイショリ</t>
    </rPh>
    <rPh sb="10" eb="12">
      <t>ショウキャク</t>
    </rPh>
    <rPh sb="12" eb="13">
      <t>トウ</t>
    </rPh>
    <phoneticPr fontId="9"/>
  </si>
  <si>
    <r>
      <rPr>
        <sz val="10"/>
        <rFont val="ＭＳ Ｐ明朝"/>
        <family val="1"/>
        <charset val="128"/>
      </rPr>
      <t>世帯当たり</t>
    </r>
    <r>
      <rPr>
        <sz val="10"/>
        <rFont val="Century"/>
        <family val="1"/>
      </rPr>
      <t>CO</t>
    </r>
    <r>
      <rPr>
        <vertAlign val="subscript"/>
        <sz val="10"/>
        <rFont val="Century"/>
        <family val="1"/>
      </rPr>
      <t>2</t>
    </r>
    <r>
      <rPr>
        <sz val="10"/>
        <rFont val="ＭＳ Ｐ明朝"/>
        <family val="1"/>
        <charset val="128"/>
      </rPr>
      <t>排出量</t>
    </r>
    <rPh sb="0" eb="2">
      <t>セタイ</t>
    </rPh>
    <rPh sb="2" eb="3">
      <t>ア</t>
    </rPh>
    <rPh sb="8" eb="10">
      <t>ハイシュツ</t>
    </rPh>
    <rPh sb="10" eb="11">
      <t>リョウ</t>
    </rPh>
    <phoneticPr fontId="9"/>
  </si>
  <si>
    <t>-</t>
    <phoneticPr fontId="9"/>
  </si>
  <si>
    <t>15.家庭におけるCO2排出量（一人あたり）</t>
  </si>
  <si>
    <r>
      <rPr>
        <sz val="10"/>
        <rFont val="ＭＳ Ｐ明朝"/>
        <family val="1"/>
        <charset val="128"/>
      </rPr>
      <t>一人当たり</t>
    </r>
    <r>
      <rPr>
        <sz val="10"/>
        <rFont val="Century"/>
        <family val="1"/>
      </rPr>
      <t>CO</t>
    </r>
    <r>
      <rPr>
        <vertAlign val="subscript"/>
        <sz val="10"/>
        <rFont val="Century"/>
        <family val="1"/>
      </rPr>
      <t>2</t>
    </r>
    <r>
      <rPr>
        <sz val="10"/>
        <rFont val="ＭＳ Ｐ明朝"/>
        <family val="1"/>
        <charset val="128"/>
      </rPr>
      <t>排出量</t>
    </r>
    <rPh sb="0" eb="2">
      <t>ヒトリ</t>
    </rPh>
    <rPh sb="2" eb="3">
      <t>ア</t>
    </rPh>
    <rPh sb="8" eb="10">
      <t>ハイシュツ</t>
    </rPh>
    <rPh sb="10" eb="11">
      <t>リョウ</t>
    </rPh>
    <phoneticPr fontId="9"/>
  </si>
  <si>
    <r>
      <t xml:space="preserve"> </t>
    </r>
    <r>
      <rPr>
        <sz val="10"/>
        <rFont val="ＭＳ Ｐ明朝"/>
        <family val="1"/>
        <charset val="128"/>
      </rPr>
      <t>電気熱配分誤差</t>
    </r>
    <phoneticPr fontId="9"/>
  </si>
  <si>
    <r>
      <rPr>
        <sz val="11"/>
        <color indexed="8"/>
        <rFont val="ＭＳ 明朝"/>
        <family val="1"/>
        <charset val="128"/>
      </rPr>
      <t>■単位に関して</t>
    </r>
    <rPh sb="1" eb="3">
      <t>タンイ</t>
    </rPh>
    <rPh sb="4" eb="5">
      <t>カン</t>
    </rPh>
    <phoneticPr fontId="9"/>
  </si>
  <si>
    <r>
      <t>1</t>
    </r>
    <r>
      <rPr>
        <sz val="11"/>
        <color indexed="8"/>
        <rFont val="ＭＳ 明朝"/>
        <family val="1"/>
        <charset val="128"/>
      </rPr>
      <t>百万トン</t>
    </r>
    <rPh sb="1" eb="2">
      <t>ヒャク</t>
    </rPh>
    <rPh sb="2" eb="3">
      <t>マン</t>
    </rPh>
    <phoneticPr fontId="9"/>
  </si>
  <si>
    <r>
      <t>1</t>
    </r>
    <r>
      <rPr>
        <sz val="11"/>
        <color indexed="8"/>
        <rFont val="ＭＳ 明朝"/>
        <family val="1"/>
        <charset val="128"/>
      </rPr>
      <t>千トン</t>
    </r>
    <rPh sb="1" eb="2">
      <t>セン</t>
    </rPh>
    <phoneticPr fontId="9"/>
  </si>
  <si>
    <r>
      <rPr>
        <sz val="11"/>
        <rFont val="ＭＳ 明朝"/>
        <family val="1"/>
        <charset val="128"/>
      </rPr>
      <t>内容</t>
    </r>
    <rPh sb="0" eb="2">
      <t>ナイヨウ</t>
    </rPh>
    <phoneticPr fontId="9"/>
  </si>
  <si>
    <r>
      <rPr>
        <sz val="11"/>
        <rFont val="ＭＳ 明朝"/>
        <family val="1"/>
        <charset val="128"/>
      </rPr>
      <t>国立環境研究所　温室効果ガスインベントリオフィス</t>
    </r>
    <rPh sb="0" eb="2">
      <t>コクリツ</t>
    </rPh>
    <rPh sb="2" eb="4">
      <t>カンキョウ</t>
    </rPh>
    <rPh sb="4" eb="7">
      <t>ケンキュウショ</t>
    </rPh>
    <rPh sb="8" eb="10">
      <t>オンシツ</t>
    </rPh>
    <rPh sb="10" eb="12">
      <t>コウカ</t>
    </rPh>
    <phoneticPr fontId="9"/>
  </si>
  <si>
    <r>
      <rPr>
        <sz val="12"/>
        <rFont val="ＭＳ 明朝"/>
        <family val="1"/>
        <charset val="128"/>
      </rPr>
      <t>温室効果ガス</t>
    </r>
    <rPh sb="0" eb="2">
      <t>オンシツ</t>
    </rPh>
    <rPh sb="2" eb="4">
      <t>コウカ</t>
    </rPh>
    <phoneticPr fontId="8"/>
  </si>
  <si>
    <r>
      <rPr>
        <sz val="12"/>
        <rFont val="ＭＳ 明朝"/>
        <family val="1"/>
        <charset val="128"/>
      </rPr>
      <t>計</t>
    </r>
    <rPh sb="0" eb="1">
      <t>ケイ</t>
    </rPh>
    <phoneticPr fontId="8"/>
  </si>
  <si>
    <r>
      <rPr>
        <sz val="11"/>
        <rFont val="ＭＳ 明朝"/>
        <family val="1"/>
        <charset val="128"/>
      </rPr>
      <t>■前年度比</t>
    </r>
    <rPh sb="1" eb="2">
      <t>ゼン</t>
    </rPh>
    <rPh sb="2" eb="4">
      <t>ネンド</t>
    </rPh>
    <rPh sb="4" eb="5">
      <t>ヒ</t>
    </rPh>
    <phoneticPr fontId="9"/>
  </si>
  <si>
    <r>
      <rPr>
        <b/>
        <sz val="11"/>
        <color theme="1"/>
        <rFont val="ＭＳ 明朝"/>
        <family val="1"/>
        <charset val="128"/>
      </rPr>
      <t>エネルギー起源</t>
    </r>
    <rPh sb="5" eb="7">
      <t>キゲン</t>
    </rPh>
    <phoneticPr fontId="9"/>
  </si>
  <si>
    <r>
      <rPr>
        <b/>
        <sz val="11"/>
        <rFont val="ＭＳ 明朝"/>
        <family val="1"/>
        <charset val="128"/>
      </rPr>
      <t>エネルギー転換部門</t>
    </r>
  </si>
  <si>
    <r>
      <rPr>
        <b/>
        <sz val="11"/>
        <rFont val="ＭＳ 明朝"/>
        <family val="1"/>
        <charset val="128"/>
      </rPr>
      <t>産業</t>
    </r>
    <rPh sb="0" eb="2">
      <t>サンギョウ</t>
    </rPh>
    <phoneticPr fontId="9"/>
  </si>
  <si>
    <r>
      <rPr>
        <b/>
        <sz val="11"/>
        <rFont val="ＭＳ 明朝"/>
        <family val="1"/>
        <charset val="128"/>
      </rPr>
      <t>農林水産鉱建設業</t>
    </r>
  </si>
  <si>
    <r>
      <rPr>
        <sz val="11"/>
        <rFont val="ＭＳ 明朝"/>
        <family val="1"/>
        <charset val="128"/>
      </rPr>
      <t>農林水産業</t>
    </r>
    <rPh sb="0" eb="2">
      <t>ノウリン</t>
    </rPh>
    <rPh sb="2" eb="5">
      <t>スイサンギョウ</t>
    </rPh>
    <phoneticPr fontId="9"/>
  </si>
  <si>
    <r>
      <rPr>
        <sz val="11"/>
        <rFont val="ＭＳ 明朝"/>
        <family val="1"/>
        <charset val="128"/>
      </rPr>
      <t>鉱業他</t>
    </r>
    <rPh sb="0" eb="2">
      <t>コウギョウ</t>
    </rPh>
    <rPh sb="2" eb="3">
      <t>タ</t>
    </rPh>
    <phoneticPr fontId="9"/>
  </si>
  <si>
    <r>
      <rPr>
        <sz val="11"/>
        <rFont val="ＭＳ 明朝"/>
        <family val="1"/>
        <charset val="128"/>
      </rPr>
      <t>建設業</t>
    </r>
    <phoneticPr fontId="9"/>
  </si>
  <si>
    <r>
      <rPr>
        <b/>
        <sz val="11"/>
        <rFont val="ＭＳ 明朝"/>
        <family val="1"/>
        <charset val="128"/>
      </rPr>
      <t>製造業</t>
    </r>
    <rPh sb="0" eb="3">
      <t>セイゾウギョウ</t>
    </rPh>
    <phoneticPr fontId="9"/>
  </si>
  <si>
    <r>
      <rPr>
        <sz val="11"/>
        <rFont val="ＭＳ 明朝"/>
        <family val="1"/>
        <charset val="128"/>
      </rPr>
      <t>鉄鋼</t>
    </r>
    <rPh sb="0" eb="2">
      <t>テッコウ</t>
    </rPh>
    <phoneticPr fontId="0"/>
  </si>
  <si>
    <r>
      <rPr>
        <sz val="11"/>
        <rFont val="ＭＳ 明朝"/>
        <family val="1"/>
        <charset val="128"/>
      </rPr>
      <t>機械（含金属製品）</t>
    </r>
    <rPh sb="0" eb="2">
      <t>キカイ</t>
    </rPh>
    <rPh sb="3" eb="4">
      <t>フク</t>
    </rPh>
    <phoneticPr fontId="0"/>
  </si>
  <si>
    <r>
      <rPr>
        <sz val="11"/>
        <rFont val="ＭＳ 明朝"/>
        <family val="1"/>
        <charset val="128"/>
      </rPr>
      <t>卸小売・金融保険・不動産業</t>
    </r>
    <rPh sb="4" eb="6">
      <t>キンユウ</t>
    </rPh>
    <rPh sb="6" eb="8">
      <t>ホケン</t>
    </rPh>
    <rPh sb="9" eb="12">
      <t>フドウサン</t>
    </rPh>
    <rPh sb="12" eb="13">
      <t>ギョウ</t>
    </rPh>
    <phoneticPr fontId="9"/>
  </si>
  <si>
    <r>
      <rPr>
        <sz val="11"/>
        <rFont val="ＭＳ 明朝"/>
        <family val="1"/>
        <charset val="128"/>
      </rPr>
      <t>宿泊飲食・専門技術・生活関連サービス業</t>
    </r>
    <rPh sb="0" eb="2">
      <t>シュクハク</t>
    </rPh>
    <rPh sb="2" eb="4">
      <t>インショク</t>
    </rPh>
    <rPh sb="10" eb="12">
      <t>セイカツ</t>
    </rPh>
    <rPh sb="12" eb="14">
      <t>カンレン</t>
    </rPh>
    <phoneticPr fontId="9"/>
  </si>
  <si>
    <r>
      <rPr>
        <sz val="11"/>
        <rFont val="ＭＳ 明朝"/>
        <family val="1"/>
        <charset val="128"/>
      </rPr>
      <t>教育･学習支援業・医療・保健衛生・社会福祉他</t>
    </r>
    <rPh sb="9" eb="11">
      <t>イリョウ</t>
    </rPh>
    <rPh sb="12" eb="14">
      <t>ホケン</t>
    </rPh>
    <rPh sb="14" eb="16">
      <t>エイセイ</t>
    </rPh>
    <rPh sb="17" eb="19">
      <t>シャカイ</t>
    </rPh>
    <rPh sb="19" eb="21">
      <t>フクシ</t>
    </rPh>
    <rPh sb="21" eb="22">
      <t>ホカ</t>
    </rPh>
    <phoneticPr fontId="9"/>
  </si>
  <si>
    <r>
      <rPr>
        <sz val="11"/>
        <rFont val="ＭＳ 明朝"/>
        <family val="1"/>
        <charset val="128"/>
      </rPr>
      <t>公務・分類不能</t>
    </r>
    <rPh sb="3" eb="5">
      <t>ブンルイ</t>
    </rPh>
    <rPh sb="5" eb="7">
      <t>フノウ</t>
    </rPh>
    <phoneticPr fontId="9"/>
  </si>
  <si>
    <r>
      <rPr>
        <b/>
        <sz val="11"/>
        <rFont val="ＭＳ 明朝"/>
        <family val="1"/>
        <charset val="128"/>
      </rPr>
      <t>運輸</t>
    </r>
  </si>
  <si>
    <r>
      <rPr>
        <b/>
        <sz val="11"/>
        <rFont val="ＭＳ 明朝"/>
        <family val="1"/>
        <charset val="128"/>
      </rPr>
      <t>家庭</t>
    </r>
  </si>
  <si>
    <r>
      <rPr>
        <b/>
        <sz val="11"/>
        <rFont val="ＭＳ 明朝"/>
        <family val="1"/>
        <charset val="128"/>
      </rPr>
      <t>鉱物産業</t>
    </r>
    <rPh sb="0" eb="2">
      <t>コウブツ</t>
    </rPh>
    <rPh sb="2" eb="4">
      <t>サンギョウ</t>
    </rPh>
    <phoneticPr fontId="9"/>
  </si>
  <si>
    <r>
      <rPr>
        <b/>
        <sz val="11"/>
        <rFont val="ＭＳ 明朝"/>
        <family val="1"/>
        <charset val="128"/>
      </rPr>
      <t>化学産業</t>
    </r>
    <rPh sb="0" eb="2">
      <t>カガク</t>
    </rPh>
    <rPh sb="2" eb="4">
      <t>サンギョウ</t>
    </rPh>
    <phoneticPr fontId="9"/>
  </si>
  <si>
    <r>
      <rPr>
        <b/>
        <sz val="11"/>
        <rFont val="ＭＳ 明朝"/>
        <family val="1"/>
        <charset val="128"/>
      </rPr>
      <t>廃棄物</t>
    </r>
    <rPh sb="0" eb="3">
      <t>ハイキブツ</t>
    </rPh>
    <phoneticPr fontId="9"/>
  </si>
  <si>
    <r>
      <rPr>
        <sz val="11"/>
        <rFont val="ＭＳ 明朝"/>
        <family val="1"/>
        <charset val="128"/>
      </rPr>
      <t>廃棄物のエネルギー利用</t>
    </r>
    <rPh sb="0" eb="2">
      <t>ハイキ</t>
    </rPh>
    <rPh sb="2" eb="3">
      <t>ブツ</t>
    </rPh>
    <rPh sb="9" eb="11">
      <t>リヨウ</t>
    </rPh>
    <phoneticPr fontId="9"/>
  </si>
  <si>
    <r>
      <rPr>
        <b/>
        <sz val="11"/>
        <rFont val="ＭＳ 明朝"/>
        <family val="1"/>
        <charset val="128"/>
      </rPr>
      <t>農業</t>
    </r>
    <rPh sb="0" eb="2">
      <t>ノウギョウ</t>
    </rPh>
    <phoneticPr fontId="9"/>
  </si>
  <si>
    <r>
      <rPr>
        <sz val="11"/>
        <rFont val="ＭＳ 明朝"/>
        <family val="1"/>
        <charset val="128"/>
      </rPr>
      <t>石灰施用</t>
    </r>
    <rPh sb="0" eb="2">
      <t>セッカイ</t>
    </rPh>
    <rPh sb="2" eb="4">
      <t>セヨウ</t>
    </rPh>
    <phoneticPr fontId="9"/>
  </si>
  <si>
    <r>
      <rPr>
        <sz val="11"/>
        <rFont val="ＭＳ 明朝"/>
        <family val="1"/>
        <charset val="128"/>
      </rPr>
      <t>尿素施肥</t>
    </r>
    <rPh sb="0" eb="2">
      <t>ニョウソ</t>
    </rPh>
    <rPh sb="2" eb="4">
      <t>セヒ</t>
    </rPh>
    <phoneticPr fontId="9"/>
  </si>
  <si>
    <r>
      <rPr>
        <sz val="11"/>
        <rFont val="ＭＳ 明朝"/>
        <family val="1"/>
        <charset val="128"/>
      </rPr>
      <t>燃料からの漏出他</t>
    </r>
    <rPh sb="0" eb="2">
      <t>ネンリョウ</t>
    </rPh>
    <rPh sb="5" eb="7">
      <t>ロウシュツ</t>
    </rPh>
    <rPh sb="7" eb="8">
      <t>ホカ</t>
    </rPh>
    <phoneticPr fontId="9"/>
  </si>
  <si>
    <r>
      <rPr>
        <sz val="11"/>
        <rFont val="ＭＳ 明朝"/>
        <family val="1"/>
        <charset val="128"/>
      </rPr>
      <t>合計</t>
    </r>
    <r>
      <rPr>
        <sz val="11"/>
        <color rgb="FFFF0000"/>
        <rFont val="ＭＳ 明朝"/>
        <family val="1"/>
        <charset val="128"/>
      </rPr>
      <t/>
    </r>
    <rPh sb="0" eb="2">
      <t>ゴウケイ</t>
    </rPh>
    <phoneticPr fontId="9"/>
  </si>
  <si>
    <r>
      <rPr>
        <sz val="11"/>
        <rFont val="ＭＳ 明朝"/>
        <family val="1"/>
        <charset val="128"/>
      </rPr>
      <t>エネルギー転換部門</t>
    </r>
    <rPh sb="5" eb="7">
      <t>テンカン</t>
    </rPh>
    <rPh sb="7" eb="9">
      <t>ブモン</t>
    </rPh>
    <phoneticPr fontId="9"/>
  </si>
  <si>
    <r>
      <rPr>
        <sz val="11"/>
        <rFont val="ＭＳ 明朝"/>
        <family val="1"/>
        <charset val="128"/>
      </rPr>
      <t>産業部門</t>
    </r>
    <rPh sb="0" eb="2">
      <t>サンギョウ</t>
    </rPh>
    <rPh sb="2" eb="4">
      <t>ブモン</t>
    </rPh>
    <phoneticPr fontId="9"/>
  </si>
  <si>
    <r>
      <rPr>
        <sz val="11"/>
        <rFont val="ＭＳ 明朝"/>
        <family val="1"/>
        <charset val="128"/>
      </rPr>
      <t>運輸部門</t>
    </r>
    <rPh sb="0" eb="2">
      <t>ウンユ</t>
    </rPh>
    <rPh sb="2" eb="4">
      <t>ブモン</t>
    </rPh>
    <phoneticPr fontId="9"/>
  </si>
  <si>
    <r>
      <rPr>
        <sz val="11"/>
        <rFont val="ＭＳ 明朝"/>
        <family val="1"/>
        <charset val="128"/>
      </rPr>
      <t>業務その他部門</t>
    </r>
    <rPh sb="0" eb="2">
      <t>ギョウム</t>
    </rPh>
    <rPh sb="4" eb="5">
      <t>タ</t>
    </rPh>
    <rPh sb="5" eb="7">
      <t>ブモン</t>
    </rPh>
    <phoneticPr fontId="9"/>
  </si>
  <si>
    <r>
      <rPr>
        <sz val="11"/>
        <rFont val="ＭＳ 明朝"/>
        <family val="1"/>
        <charset val="128"/>
      </rPr>
      <t>家庭部門</t>
    </r>
    <rPh sb="0" eb="2">
      <t>カテイ</t>
    </rPh>
    <rPh sb="2" eb="4">
      <t>ブモン</t>
    </rPh>
    <phoneticPr fontId="9"/>
  </si>
  <si>
    <r>
      <rPr>
        <sz val="11"/>
        <rFont val="ＭＳ 明朝"/>
        <family val="1"/>
        <charset val="128"/>
      </rPr>
      <t>廃棄物</t>
    </r>
    <rPh sb="0" eb="3">
      <t>ハイキブツ</t>
    </rPh>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</si>
  <si>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</si>
  <si>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rPr>
        <sz val="11"/>
        <rFont val="ＭＳ 明朝"/>
        <family val="1"/>
        <charset val="128"/>
      </rPr>
      <t>石炭</t>
    </r>
    <rPh sb="0" eb="2">
      <t>セキタン</t>
    </rPh>
    <phoneticPr fontId="8"/>
  </si>
  <si>
    <r>
      <rPr>
        <sz val="11"/>
        <rFont val="ＭＳ 明朝"/>
        <family val="1"/>
        <charset val="128"/>
      </rPr>
      <t>石炭製品</t>
    </r>
    <rPh sb="0" eb="4">
      <t>セキタンセイヒン</t>
    </rPh>
    <phoneticPr fontId="8"/>
  </si>
  <si>
    <r>
      <rPr>
        <sz val="11"/>
        <rFont val="ＭＳ 明朝"/>
        <family val="1"/>
        <charset val="128"/>
      </rPr>
      <t>原油</t>
    </r>
    <rPh sb="0" eb="2">
      <t>ゲンユ</t>
    </rPh>
    <phoneticPr fontId="8"/>
  </si>
  <si>
    <r>
      <rPr>
        <sz val="11"/>
        <rFont val="ＭＳ 明朝"/>
        <family val="1"/>
        <charset val="128"/>
      </rPr>
      <t>石油製品</t>
    </r>
    <rPh sb="0" eb="4">
      <t>セキユセイヒン</t>
    </rPh>
    <phoneticPr fontId="8"/>
  </si>
  <si>
    <r>
      <rPr>
        <sz val="11"/>
        <rFont val="ＭＳ 明朝"/>
        <family val="1"/>
        <charset val="128"/>
      </rPr>
      <t>天然ガス</t>
    </r>
    <rPh sb="0" eb="2">
      <t>テンネン</t>
    </rPh>
    <phoneticPr fontId="8"/>
  </si>
  <si>
    <r>
      <rPr>
        <sz val="11"/>
        <rFont val="ＭＳ 明朝"/>
        <family val="1"/>
        <charset val="128"/>
      </rPr>
      <t>都市ガス</t>
    </r>
    <rPh sb="0" eb="2">
      <t>トシ</t>
    </rPh>
    <phoneticPr fontId="8"/>
  </si>
  <si>
    <r>
      <rPr>
        <sz val="11"/>
        <rFont val="ＭＳ 明朝"/>
        <family val="1"/>
        <charset val="128"/>
      </rPr>
      <t>■シェア</t>
    </r>
    <phoneticPr fontId="9"/>
  </si>
  <si>
    <r>
      <rPr>
        <sz val="11"/>
        <rFont val="ＭＳ 明朝"/>
        <family val="1"/>
        <charset val="128"/>
      </rPr>
      <t>単位</t>
    </r>
    <rPh sb="0" eb="2">
      <t>タンイ</t>
    </rPh>
    <phoneticPr fontId="9"/>
  </si>
  <si>
    <r>
      <rPr>
        <sz val="11"/>
        <rFont val="ＭＳ 明朝"/>
        <family val="1"/>
        <charset val="128"/>
      </rPr>
      <t>十億円</t>
    </r>
    <rPh sb="0" eb="2">
      <t>ジュウオク</t>
    </rPh>
    <rPh sb="2" eb="3">
      <t>エン</t>
    </rPh>
    <phoneticPr fontId="9"/>
  </si>
  <si>
    <r>
      <rPr>
        <sz val="11"/>
        <rFont val="ＭＳ 明朝"/>
        <family val="1"/>
        <charset val="128"/>
      </rPr>
      <t>■</t>
    </r>
    <r>
      <rPr>
        <sz val="11"/>
        <rFont val="Century"/>
        <family val="1"/>
      </rPr>
      <t>2013</t>
    </r>
    <r>
      <rPr>
        <sz val="11"/>
        <rFont val="ＭＳ 明朝"/>
        <family val="1"/>
        <charset val="128"/>
      </rPr>
      <t>年度比</t>
    </r>
    <rPh sb="5" eb="7">
      <t>ネンド</t>
    </rPh>
    <rPh sb="7" eb="8">
      <t>ヒ</t>
    </rPh>
    <phoneticPr fontId="8"/>
  </si>
  <si>
    <r>
      <rPr>
        <sz val="11"/>
        <rFont val="ＭＳ 明朝"/>
        <family val="1"/>
        <charset val="128"/>
      </rPr>
      <t>■排出量および人口</t>
    </r>
    <rPh sb="7" eb="9">
      <t>ジンコウ</t>
    </rPh>
    <phoneticPr fontId="9"/>
  </si>
  <si>
    <r>
      <rPr>
        <sz val="11"/>
        <rFont val="ＭＳ 明朝"/>
        <family val="1"/>
        <charset val="128"/>
      </rPr>
      <t>エネルギー起源</t>
    </r>
    <r>
      <rPr>
        <sz val="11"/>
        <rFont val="Century"/>
        <family val="1"/>
      </rPr>
      <t>CO</t>
    </r>
    <r>
      <rPr>
        <vertAlign val="subscript"/>
        <sz val="11"/>
        <rFont val="Century"/>
        <family val="1"/>
      </rPr>
      <t xml:space="preserve">2 </t>
    </r>
    <r>
      <rPr>
        <sz val="11"/>
        <rFont val="ＭＳ 明朝"/>
        <family val="1"/>
        <charset val="128"/>
      </rPr>
      <t>排出量</t>
    </r>
    <r>
      <rPr>
        <sz val="11"/>
        <rFont val="Century"/>
        <family val="1"/>
      </rPr>
      <t xml:space="preserve"> </t>
    </r>
    <rPh sb="5" eb="7">
      <t>キゲン</t>
    </rPh>
    <phoneticPr fontId="9"/>
  </si>
  <si>
    <r>
      <t>t CO</t>
    </r>
    <r>
      <rPr>
        <vertAlign val="subscript"/>
        <sz val="11"/>
        <rFont val="Century"/>
        <family val="1"/>
      </rPr>
      <t>2</t>
    </r>
    <r>
      <rPr>
        <sz val="11"/>
        <rFont val="Century"/>
        <family val="1"/>
      </rPr>
      <t>/capita</t>
    </r>
    <phoneticPr fontId="9"/>
  </si>
  <si>
    <r>
      <rPr>
        <sz val="11"/>
        <rFont val="ＭＳ 明朝"/>
        <family val="1"/>
        <charset val="128"/>
      </rPr>
      <t>千人</t>
    </r>
    <rPh sb="0" eb="2">
      <t>センニン</t>
    </rPh>
    <phoneticPr fontId="9"/>
  </si>
  <si>
    <r>
      <rPr>
        <sz val="11"/>
        <rFont val="ＭＳ 明朝"/>
        <family val="1"/>
        <charset val="128"/>
      </rPr>
      <t>人口</t>
    </r>
    <r>
      <rPr>
        <sz val="10"/>
        <rFont val="Century"/>
        <family val="1"/>
      </rPr>
      <t/>
    </r>
    <rPh sb="0" eb="2">
      <t>ジンコウ</t>
    </rPh>
    <phoneticPr fontId="9"/>
  </si>
  <si>
    <r>
      <rPr>
        <sz val="11"/>
        <rFont val="ＭＳ 明朝"/>
        <family val="1"/>
        <charset val="128"/>
      </rPr>
      <t>人口</t>
    </r>
    <rPh sb="0" eb="2">
      <t>ジンコウ</t>
    </rPh>
    <phoneticPr fontId="9"/>
  </si>
  <si>
    <r>
      <t>2013</t>
    </r>
    <r>
      <rPr>
        <sz val="14"/>
        <rFont val="ＭＳ 明朝"/>
        <family val="1"/>
        <charset val="128"/>
      </rPr>
      <t>年度</t>
    </r>
    <rPh sb="4" eb="5">
      <t>ネン</t>
    </rPh>
    <rPh sb="5" eb="6">
      <t>ド</t>
    </rPh>
    <phoneticPr fontId="9"/>
  </si>
  <si>
    <r>
      <rPr>
        <sz val="11"/>
        <rFont val="ＭＳ 明朝"/>
        <family val="1"/>
        <charset val="128"/>
      </rPr>
      <t xml:space="preserve">排出量
</t>
    </r>
    <r>
      <rPr>
        <sz val="11"/>
        <rFont val="Century"/>
        <family val="1"/>
      </rPr>
      <t>[kt CO</t>
    </r>
    <r>
      <rPr>
        <vertAlign val="subscript"/>
        <sz val="11"/>
        <rFont val="Century"/>
        <family val="1"/>
      </rPr>
      <t>2</t>
    </r>
    <r>
      <rPr>
        <sz val="11"/>
        <rFont val="Century"/>
        <family val="1"/>
      </rPr>
      <t>]</t>
    </r>
    <rPh sb="0" eb="2">
      <t>ハイシュツ</t>
    </rPh>
    <rPh sb="2" eb="3">
      <t>リョウ</t>
    </rPh>
    <phoneticPr fontId="9"/>
  </si>
  <si>
    <r>
      <t xml:space="preserve">
</t>
    </r>
    <r>
      <rPr>
        <sz val="11"/>
        <rFont val="ＭＳ 明朝"/>
        <family val="1"/>
        <charset val="128"/>
      </rPr>
      <t>シェア</t>
    </r>
    <phoneticPr fontId="9"/>
  </si>
  <si>
    <r>
      <rPr>
        <sz val="14"/>
        <rFont val="ＭＳ 明朝"/>
        <family val="1"/>
        <charset val="128"/>
      </rPr>
      <t>■【電気・熱配分後】</t>
    </r>
    <rPh sb="8" eb="9">
      <t>ゴ</t>
    </rPh>
    <phoneticPr fontId="9"/>
  </si>
  <si>
    <r>
      <rPr>
        <sz val="11"/>
        <rFont val="ＭＳ 明朝"/>
        <family val="1"/>
        <charset val="128"/>
      </rPr>
      <t>ガス製造</t>
    </r>
    <phoneticPr fontId="9"/>
  </si>
  <si>
    <r>
      <rPr>
        <sz val="11"/>
        <rFont val="ＭＳ 明朝"/>
        <family val="1"/>
        <charset val="128"/>
      </rPr>
      <t>事業用発電</t>
    </r>
    <phoneticPr fontId="9"/>
  </si>
  <si>
    <r>
      <rPr>
        <sz val="11"/>
        <rFont val="ＭＳ 明朝"/>
        <family val="1"/>
        <charset val="128"/>
      </rPr>
      <t>農業</t>
    </r>
    <rPh sb="0" eb="1">
      <t>ノウ</t>
    </rPh>
    <phoneticPr fontId="0"/>
  </si>
  <si>
    <r>
      <rPr>
        <sz val="11"/>
        <rFont val="ＭＳ 明朝"/>
        <family val="1"/>
        <charset val="128"/>
      </rPr>
      <t>林業</t>
    </r>
  </si>
  <si>
    <r>
      <rPr>
        <sz val="11"/>
        <rFont val="ＭＳ 明朝"/>
        <family val="1"/>
        <charset val="128"/>
      </rPr>
      <t>漁業</t>
    </r>
  </si>
  <si>
    <r>
      <rPr>
        <sz val="11"/>
        <rFont val="ＭＳ 明朝"/>
        <family val="1"/>
        <charset val="128"/>
      </rPr>
      <t>水産養殖業</t>
    </r>
    <rPh sb="1" eb="3">
      <t>スイサンヨウショクギョウ</t>
    </rPh>
    <phoneticPr fontId="0"/>
  </si>
  <si>
    <r>
      <rPr>
        <sz val="11"/>
        <rFont val="ＭＳ 明朝"/>
        <family val="1"/>
        <charset val="128"/>
      </rPr>
      <t>総合工事業</t>
    </r>
    <rPh sb="1" eb="3">
      <t>ソウゴウコウジギョウ</t>
    </rPh>
    <phoneticPr fontId="0"/>
  </si>
  <si>
    <r>
      <rPr>
        <sz val="11"/>
        <rFont val="ＭＳ 明朝"/>
        <family val="1"/>
        <charset val="128"/>
      </rPr>
      <t>職別工事業</t>
    </r>
    <rPh sb="1" eb="2">
      <t>ショク</t>
    </rPh>
    <rPh sb="2" eb="3">
      <t>ベツコウジギョウ</t>
    </rPh>
    <phoneticPr fontId="0"/>
  </si>
  <si>
    <r>
      <rPr>
        <sz val="11"/>
        <rFont val="ＭＳ 明朝"/>
        <family val="1"/>
        <charset val="128"/>
      </rPr>
      <t>設備工事業</t>
    </r>
    <rPh sb="1" eb="3">
      <t>セツビコウジギョウ</t>
    </rPh>
    <phoneticPr fontId="0"/>
  </si>
  <si>
    <r>
      <rPr>
        <sz val="11"/>
        <rFont val="ＭＳ 明朝"/>
        <family val="1"/>
        <charset val="128"/>
      </rPr>
      <t>食料品製造業</t>
    </r>
    <rPh sb="0" eb="3">
      <t>ショクリョウヒン</t>
    </rPh>
    <rPh sb="3" eb="6">
      <t>セイゾウギョウスイサンスイサンヨウショクギョウ</t>
    </rPh>
    <phoneticPr fontId="0"/>
  </si>
  <si>
    <r>
      <rPr>
        <sz val="11"/>
        <rFont val="ＭＳ 明朝"/>
        <family val="1"/>
        <charset val="128"/>
      </rPr>
      <t>飲料たばこ飼料製造業</t>
    </r>
    <rPh sb="0" eb="2">
      <t>インリョウ</t>
    </rPh>
    <rPh sb="5" eb="7">
      <t>シリョウ</t>
    </rPh>
    <rPh sb="7" eb="9">
      <t>セイゾウ</t>
    </rPh>
    <rPh sb="9" eb="10">
      <t>ギョウ</t>
    </rPh>
    <phoneticPr fontId="0"/>
  </si>
  <si>
    <r>
      <rPr>
        <sz val="11"/>
        <rFont val="ＭＳ 明朝"/>
        <family val="1"/>
        <charset val="128"/>
      </rPr>
      <t>繊維</t>
    </r>
    <phoneticPr fontId="9"/>
  </si>
  <si>
    <r>
      <rPr>
        <sz val="11"/>
        <rFont val="ＭＳ 明朝"/>
        <family val="1"/>
        <charset val="128"/>
      </rPr>
      <t>石油製品･石炭製品製造業</t>
    </r>
    <rPh sb="0" eb="2">
      <t>セキユ</t>
    </rPh>
    <rPh sb="2" eb="4">
      <t>セイヒン</t>
    </rPh>
    <rPh sb="5" eb="7">
      <t>セキタン</t>
    </rPh>
    <rPh sb="7" eb="9">
      <t>セイヒン</t>
    </rPh>
    <rPh sb="9" eb="12">
      <t>セイゾウギョウ</t>
    </rPh>
    <phoneticPr fontId="0"/>
  </si>
  <si>
    <r>
      <rPr>
        <sz val="11"/>
        <rFont val="ＭＳ 明朝"/>
        <family val="1"/>
        <charset val="128"/>
      </rPr>
      <t>汎用機械器具製造業</t>
    </r>
    <rPh sb="0" eb="2">
      <t>ハンヨウ</t>
    </rPh>
    <rPh sb="2" eb="4">
      <t>キカイ</t>
    </rPh>
    <rPh sb="4" eb="6">
      <t>キグ</t>
    </rPh>
    <rPh sb="6" eb="9">
      <t>セイゾウギョウ</t>
    </rPh>
    <phoneticPr fontId="0"/>
  </si>
  <si>
    <r>
      <rPr>
        <sz val="11"/>
        <rFont val="ＭＳ 明朝"/>
        <family val="1"/>
        <charset val="128"/>
      </rPr>
      <t>生産機械器具製造業</t>
    </r>
    <rPh sb="1" eb="3">
      <t>キカイ</t>
    </rPh>
    <rPh sb="3" eb="5">
      <t>キグ</t>
    </rPh>
    <rPh sb="5" eb="8">
      <t>セイゾウギョウ</t>
    </rPh>
    <phoneticPr fontId="0"/>
  </si>
  <si>
    <r>
      <rPr>
        <sz val="11"/>
        <rFont val="ＭＳ 明朝"/>
        <family val="1"/>
        <charset val="128"/>
      </rPr>
      <t>業務用機械器具製造業</t>
    </r>
    <rPh sb="0" eb="3">
      <t>ギョウムヨウ</t>
    </rPh>
    <rPh sb="3" eb="5">
      <t>キカイ</t>
    </rPh>
    <rPh sb="5" eb="7">
      <t>キグ</t>
    </rPh>
    <rPh sb="7" eb="10">
      <t>セイゾウギョウ</t>
    </rPh>
    <phoneticPr fontId="0"/>
  </si>
  <si>
    <r>
      <rPr>
        <sz val="11"/>
        <rFont val="ＭＳ 明朝"/>
        <family val="1"/>
        <charset val="128"/>
      </rPr>
      <t>電子部品デバイス電子回路製造業</t>
    </r>
    <rPh sb="0" eb="2">
      <t>デンシ</t>
    </rPh>
    <rPh sb="2" eb="4">
      <t>ブヒン</t>
    </rPh>
    <rPh sb="8" eb="10">
      <t>デンシ</t>
    </rPh>
    <rPh sb="10" eb="12">
      <t>カイロ</t>
    </rPh>
    <rPh sb="12" eb="15">
      <t>セイゾウギョウ</t>
    </rPh>
    <phoneticPr fontId="0"/>
  </si>
  <si>
    <r>
      <rPr>
        <sz val="11"/>
        <rFont val="ＭＳ 明朝"/>
        <family val="1"/>
        <charset val="128"/>
      </rPr>
      <t>電気機械器具製造業</t>
    </r>
    <rPh sb="1" eb="3">
      <t>キカイ</t>
    </rPh>
    <rPh sb="3" eb="5">
      <t>キグ</t>
    </rPh>
    <rPh sb="5" eb="8">
      <t>セイゾウギョウ</t>
    </rPh>
    <phoneticPr fontId="0"/>
  </si>
  <si>
    <r>
      <rPr>
        <sz val="11"/>
        <rFont val="ＭＳ 明朝"/>
        <family val="1"/>
        <charset val="128"/>
      </rPr>
      <t>情報通信機械器具製造業</t>
    </r>
    <rPh sb="3" eb="5">
      <t>キカイ</t>
    </rPh>
    <rPh sb="5" eb="7">
      <t>キグ</t>
    </rPh>
    <rPh sb="7" eb="10">
      <t>セイゾウギョウ</t>
    </rPh>
    <phoneticPr fontId="0"/>
  </si>
  <si>
    <r>
      <rPr>
        <sz val="11"/>
        <rFont val="ＭＳ 明朝"/>
        <family val="1"/>
        <charset val="128"/>
      </rPr>
      <t>輸送用機械器具製造業</t>
    </r>
    <rPh sb="2" eb="4">
      <t>キカイ</t>
    </rPh>
    <rPh sb="4" eb="6">
      <t>キグ</t>
    </rPh>
    <rPh sb="6" eb="9">
      <t>セイゾウギョウ</t>
    </rPh>
    <phoneticPr fontId="0"/>
  </si>
  <si>
    <r>
      <rPr>
        <sz val="11"/>
        <rFont val="ＭＳ 明朝"/>
        <family val="1"/>
        <charset val="128"/>
      </rPr>
      <t>機械製造業他製品</t>
    </r>
    <rPh sb="0" eb="2">
      <t>キカイ</t>
    </rPh>
    <rPh sb="2" eb="5">
      <t>セイゾウギョウ</t>
    </rPh>
    <rPh sb="5" eb="6">
      <t>ホカ</t>
    </rPh>
    <rPh sb="6" eb="8">
      <t>セイヒン</t>
    </rPh>
    <phoneticPr fontId="0"/>
  </si>
  <si>
    <r>
      <rPr>
        <sz val="11"/>
        <rFont val="ＭＳ 明朝"/>
        <family val="1"/>
        <charset val="128"/>
      </rPr>
      <t>金属製品製造業</t>
    </r>
    <rPh sb="0" eb="2">
      <t>キンゾク</t>
    </rPh>
    <rPh sb="2" eb="4">
      <t>セイヒン</t>
    </rPh>
    <rPh sb="4" eb="7">
      <t>セイゾウギョウ</t>
    </rPh>
    <phoneticPr fontId="0"/>
  </si>
  <si>
    <r>
      <rPr>
        <sz val="11"/>
        <rFont val="ＭＳ 明朝"/>
        <family val="1"/>
        <charset val="128"/>
      </rPr>
      <t>木材･木製品製造業</t>
    </r>
    <rPh sb="0" eb="2">
      <t>モクザイ</t>
    </rPh>
    <rPh sb="3" eb="6">
      <t>モクセイヒン</t>
    </rPh>
    <rPh sb="6" eb="9">
      <t>セイゾウギョウ</t>
    </rPh>
    <phoneticPr fontId="0"/>
  </si>
  <si>
    <r>
      <rPr>
        <sz val="11"/>
        <rFont val="ＭＳ 明朝"/>
        <family val="1"/>
        <charset val="128"/>
      </rPr>
      <t>家具･装備品製造業</t>
    </r>
    <rPh sb="0" eb="2">
      <t>カグ</t>
    </rPh>
    <rPh sb="3" eb="6">
      <t>ソウビヒン</t>
    </rPh>
    <rPh sb="6" eb="9">
      <t>セイゾウギョウ</t>
    </rPh>
    <phoneticPr fontId="0"/>
  </si>
  <si>
    <r>
      <rPr>
        <sz val="11"/>
        <rFont val="ＭＳ 明朝"/>
        <family val="1"/>
        <charset val="128"/>
      </rPr>
      <t>印刷･同関連業</t>
    </r>
    <phoneticPr fontId="9"/>
  </si>
  <si>
    <r>
      <rPr>
        <sz val="11"/>
        <rFont val="ＭＳ 明朝"/>
        <family val="1"/>
        <charset val="128"/>
      </rPr>
      <t>プラスチック製品製造業</t>
    </r>
    <rPh sb="6" eb="8">
      <t>セイヒン</t>
    </rPh>
    <rPh sb="8" eb="11">
      <t>セイゾウギョウスイサンスイサンヨウショクギョウ</t>
    </rPh>
    <phoneticPr fontId="0"/>
  </si>
  <si>
    <r>
      <rPr>
        <sz val="11"/>
        <rFont val="ＭＳ 明朝"/>
        <family val="1"/>
        <charset val="128"/>
      </rPr>
      <t>ゴム製品製造業</t>
    </r>
    <rPh sb="2" eb="4">
      <t>セイヒン</t>
    </rPh>
    <rPh sb="4" eb="7">
      <t>セイゾウギョウスイサンスイサンヨウショクギョウ</t>
    </rPh>
    <phoneticPr fontId="0"/>
  </si>
  <si>
    <r>
      <rPr>
        <sz val="11"/>
        <rFont val="ＭＳ 明朝"/>
        <family val="1"/>
        <charset val="128"/>
      </rPr>
      <t>なめし革･同製品･毛皮製造業</t>
    </r>
    <rPh sb="3" eb="4">
      <t>カワ</t>
    </rPh>
    <rPh sb="5" eb="8">
      <t>ドウセイヒン</t>
    </rPh>
    <rPh sb="9" eb="11">
      <t>ケガワ</t>
    </rPh>
    <rPh sb="11" eb="14">
      <t>セイゾウギョウ</t>
    </rPh>
    <phoneticPr fontId="0"/>
  </si>
  <si>
    <r>
      <rPr>
        <sz val="11"/>
        <rFont val="ＭＳ 明朝"/>
        <family val="1"/>
        <charset val="128"/>
      </rPr>
      <t>他製造業</t>
    </r>
    <phoneticPr fontId="9"/>
  </si>
  <si>
    <r>
      <rPr>
        <b/>
        <sz val="11"/>
        <rFont val="ＭＳ 明朝"/>
        <family val="1"/>
        <charset val="128"/>
      </rPr>
      <t>業務他</t>
    </r>
    <r>
      <rPr>
        <b/>
        <sz val="11"/>
        <rFont val="Century"/>
        <family val="1"/>
      </rPr>
      <t>(</t>
    </r>
    <r>
      <rPr>
        <b/>
        <sz val="11"/>
        <rFont val="ＭＳ 明朝"/>
        <family val="1"/>
        <charset val="128"/>
      </rPr>
      <t>第三次産業</t>
    </r>
    <r>
      <rPr>
        <b/>
        <sz val="11"/>
        <rFont val="Century"/>
        <family val="1"/>
      </rPr>
      <t>)</t>
    </r>
  </si>
  <si>
    <r>
      <rPr>
        <sz val="11"/>
        <rFont val="ＭＳ 明朝"/>
        <family val="1"/>
        <charset val="128"/>
      </rPr>
      <t>情報通信業</t>
    </r>
    <phoneticPr fontId="9"/>
  </si>
  <si>
    <r>
      <rPr>
        <sz val="11"/>
        <rFont val="ＭＳ 明朝"/>
        <family val="1"/>
        <charset val="128"/>
      </rPr>
      <t>運輸業･郵便業</t>
    </r>
    <phoneticPr fontId="9"/>
  </si>
  <si>
    <r>
      <rPr>
        <sz val="11"/>
        <rFont val="ＭＳ 明朝"/>
        <family val="1"/>
        <charset val="128"/>
      </rPr>
      <t>卸売業･小売業</t>
    </r>
  </si>
  <si>
    <r>
      <rPr>
        <sz val="11"/>
        <rFont val="ＭＳ 明朝"/>
        <family val="1"/>
        <charset val="128"/>
      </rPr>
      <t>金融業･保険業</t>
    </r>
  </si>
  <si>
    <r>
      <rPr>
        <sz val="11"/>
        <rFont val="ＭＳ 明朝"/>
        <family val="1"/>
        <charset val="128"/>
      </rPr>
      <t>不動産業･物品賃貸業</t>
    </r>
  </si>
  <si>
    <r>
      <rPr>
        <sz val="11"/>
        <rFont val="ＭＳ 明朝"/>
        <family val="1"/>
        <charset val="128"/>
      </rPr>
      <t>宿泊飲食・専門技術・生活関連サービス業</t>
    </r>
    <rPh sb="5" eb="7">
      <t>センモン</t>
    </rPh>
    <rPh sb="7" eb="9">
      <t>ギジュツ</t>
    </rPh>
    <rPh sb="10" eb="12">
      <t>セイカツ</t>
    </rPh>
    <rPh sb="12" eb="14">
      <t>カンレン</t>
    </rPh>
    <phoneticPr fontId="9"/>
  </si>
  <si>
    <r>
      <rPr>
        <sz val="11"/>
        <rFont val="ＭＳ 明朝"/>
        <family val="1"/>
        <charset val="128"/>
      </rPr>
      <t>学術研究･専門･技術サービス業</t>
    </r>
  </si>
  <si>
    <r>
      <rPr>
        <sz val="11"/>
        <rFont val="ＭＳ 明朝"/>
        <family val="1"/>
        <charset val="128"/>
      </rPr>
      <t>宿泊業･飲食サービス業</t>
    </r>
  </si>
  <si>
    <r>
      <rPr>
        <sz val="11"/>
        <rFont val="ＭＳ 明朝"/>
        <family val="1"/>
        <charset val="128"/>
      </rPr>
      <t>生活関連サービス業･娯楽業</t>
    </r>
  </si>
  <si>
    <r>
      <rPr>
        <sz val="11"/>
        <rFont val="ＭＳ 明朝"/>
        <family val="1"/>
        <charset val="128"/>
      </rPr>
      <t>教育･学習支援業</t>
    </r>
  </si>
  <si>
    <r>
      <rPr>
        <sz val="11"/>
        <rFont val="ＭＳ 明朝"/>
        <family val="1"/>
        <charset val="128"/>
      </rPr>
      <t>医療･福祉</t>
    </r>
  </si>
  <si>
    <r>
      <rPr>
        <sz val="11"/>
        <rFont val="ＭＳ 明朝"/>
        <family val="1"/>
        <charset val="128"/>
      </rPr>
      <t>複合サービス事業</t>
    </r>
  </si>
  <si>
    <r>
      <rPr>
        <sz val="11"/>
        <rFont val="ＭＳ 明朝"/>
        <family val="1"/>
        <charset val="128"/>
      </rPr>
      <t>他サービス業</t>
    </r>
  </si>
  <si>
    <r>
      <rPr>
        <sz val="11"/>
        <rFont val="ＭＳ 明朝"/>
        <family val="1"/>
        <charset val="128"/>
      </rPr>
      <t>公務・分類不明</t>
    </r>
    <rPh sb="3" eb="5">
      <t>ブンルイ</t>
    </rPh>
    <rPh sb="5" eb="7">
      <t>フメイ</t>
    </rPh>
    <phoneticPr fontId="9"/>
  </si>
  <si>
    <r>
      <rPr>
        <sz val="11"/>
        <rFont val="ＭＳ 明朝"/>
        <family val="1"/>
        <charset val="128"/>
      </rPr>
      <t>公務</t>
    </r>
  </si>
  <si>
    <r>
      <rPr>
        <sz val="11"/>
        <rFont val="ＭＳ 明朝"/>
        <family val="1"/>
        <charset val="128"/>
      </rPr>
      <t>分類不能･内訳推計誤差</t>
    </r>
  </si>
  <si>
    <r>
      <rPr>
        <b/>
        <sz val="11"/>
        <rFont val="ＭＳ 明朝"/>
        <family val="1"/>
        <charset val="128"/>
      </rPr>
      <t>旅客</t>
    </r>
    <rPh sb="0" eb="2">
      <t>リョキャク</t>
    </rPh>
    <phoneticPr fontId="9"/>
  </si>
  <si>
    <r>
      <rPr>
        <sz val="11"/>
        <rFont val="ＭＳ 明朝"/>
        <family val="1"/>
        <charset val="128"/>
      </rPr>
      <t>　乗用車</t>
    </r>
    <rPh sb="1" eb="4">
      <t>ジョウヨウシャ</t>
    </rPh>
    <phoneticPr fontId="9"/>
  </si>
  <si>
    <r>
      <rPr>
        <sz val="11"/>
        <rFont val="ＭＳ 明朝"/>
        <family val="1"/>
        <charset val="128"/>
      </rPr>
      <t>　　自家用車</t>
    </r>
    <rPh sb="2" eb="6">
      <t>ジカヨウシャ</t>
    </rPh>
    <phoneticPr fontId="9"/>
  </si>
  <si>
    <r>
      <rPr>
        <sz val="11"/>
        <rFont val="ＭＳ 明朝"/>
        <family val="1"/>
        <charset val="128"/>
      </rPr>
      <t>　　　　家計利用分</t>
    </r>
    <rPh sb="4" eb="6">
      <t>カケイ</t>
    </rPh>
    <rPh sb="6" eb="8">
      <t>リヨウ</t>
    </rPh>
    <rPh sb="8" eb="9">
      <t>ブン</t>
    </rPh>
    <phoneticPr fontId="9"/>
  </si>
  <si>
    <r>
      <rPr>
        <sz val="11"/>
        <rFont val="ＭＳ 明朝"/>
        <family val="1"/>
        <charset val="128"/>
      </rPr>
      <t>　　営業用</t>
    </r>
    <r>
      <rPr>
        <sz val="11"/>
        <rFont val="Century"/>
        <family val="1"/>
      </rPr>
      <t>/</t>
    </r>
    <r>
      <rPr>
        <sz val="11"/>
        <rFont val="ＭＳ 明朝"/>
        <family val="1"/>
        <charset val="128"/>
      </rPr>
      <t>タクシー</t>
    </r>
    <phoneticPr fontId="9"/>
  </si>
  <si>
    <r>
      <rPr>
        <sz val="11"/>
        <rFont val="ＭＳ 明朝"/>
        <family val="1"/>
        <charset val="128"/>
      </rPr>
      <t>　バス</t>
    </r>
    <phoneticPr fontId="9"/>
  </si>
  <si>
    <r>
      <rPr>
        <sz val="11"/>
        <rFont val="ＭＳ 明朝"/>
        <family val="1"/>
        <charset val="128"/>
      </rPr>
      <t>　　自家用</t>
    </r>
    <phoneticPr fontId="9"/>
  </si>
  <si>
    <r>
      <rPr>
        <sz val="11"/>
        <rFont val="ＭＳ 明朝"/>
        <family val="1"/>
        <charset val="128"/>
      </rPr>
      <t>　　営業用　</t>
    </r>
    <phoneticPr fontId="9"/>
  </si>
  <si>
    <r>
      <rPr>
        <sz val="11"/>
        <rFont val="ＭＳ 明朝"/>
        <family val="1"/>
        <charset val="128"/>
      </rPr>
      <t>　二輪車</t>
    </r>
    <rPh sb="1" eb="4">
      <t>ニリンシャ</t>
    </rPh>
    <phoneticPr fontId="9"/>
  </si>
  <si>
    <r>
      <rPr>
        <sz val="11"/>
        <rFont val="ＭＳ 明朝"/>
        <family val="1"/>
        <charset val="128"/>
      </rPr>
      <t>鉄道</t>
    </r>
    <rPh sb="0" eb="2">
      <t>テツドウ</t>
    </rPh>
    <phoneticPr fontId="9"/>
  </si>
  <si>
    <r>
      <rPr>
        <sz val="11"/>
        <rFont val="ＭＳ 明朝"/>
        <family val="1"/>
        <charset val="128"/>
      </rPr>
      <t>　営業用</t>
    </r>
    <phoneticPr fontId="9"/>
  </si>
  <si>
    <r>
      <rPr>
        <sz val="11"/>
        <rFont val="ＭＳ 明朝"/>
        <family val="1"/>
        <charset val="128"/>
      </rPr>
      <t>　自家用</t>
    </r>
    <phoneticPr fontId="9"/>
  </si>
  <si>
    <r>
      <rPr>
        <sz val="11"/>
        <rFont val="ＭＳ 明朝"/>
        <family val="1"/>
        <charset val="128"/>
      </rPr>
      <t>　　貨物輸送寄与</t>
    </r>
    <phoneticPr fontId="9"/>
  </si>
  <si>
    <r>
      <rPr>
        <sz val="11"/>
        <rFont val="ＭＳ 明朝"/>
        <family val="1"/>
        <charset val="128"/>
      </rPr>
      <t>　　乗員輸送寄与</t>
    </r>
    <phoneticPr fontId="9"/>
  </si>
  <si>
    <r>
      <rPr>
        <sz val="11"/>
        <color indexed="8"/>
        <rFont val="ＭＳ 明朝"/>
        <family val="1"/>
        <charset val="128"/>
      </rPr>
      <t>北海道</t>
    </r>
  </si>
  <si>
    <r>
      <rPr>
        <sz val="11"/>
        <color indexed="8"/>
        <rFont val="ＭＳ 明朝"/>
        <family val="1"/>
        <charset val="128"/>
      </rPr>
      <t>東　北</t>
    </r>
  </si>
  <si>
    <r>
      <rPr>
        <sz val="11"/>
        <color indexed="8"/>
        <rFont val="ＭＳ 明朝"/>
        <family val="1"/>
        <charset val="128"/>
      </rPr>
      <t>関　東</t>
    </r>
  </si>
  <si>
    <r>
      <rPr>
        <sz val="11"/>
        <color indexed="8"/>
        <rFont val="ＭＳ 明朝"/>
        <family val="1"/>
        <charset val="128"/>
      </rPr>
      <t>北　陸</t>
    </r>
  </si>
  <si>
    <r>
      <rPr>
        <sz val="11"/>
        <color indexed="8"/>
        <rFont val="ＭＳ 明朝"/>
        <family val="1"/>
        <charset val="128"/>
      </rPr>
      <t>東　海</t>
    </r>
  </si>
  <si>
    <r>
      <rPr>
        <sz val="11"/>
        <color indexed="8"/>
        <rFont val="ＭＳ 明朝"/>
        <family val="1"/>
        <charset val="128"/>
      </rPr>
      <t>関　西</t>
    </r>
  </si>
  <si>
    <r>
      <rPr>
        <sz val="11"/>
        <color indexed="8"/>
        <rFont val="ＭＳ 明朝"/>
        <family val="1"/>
        <charset val="128"/>
      </rPr>
      <t>中　国</t>
    </r>
  </si>
  <si>
    <r>
      <rPr>
        <sz val="11"/>
        <color indexed="8"/>
        <rFont val="ＭＳ 明朝"/>
        <family val="1"/>
        <charset val="128"/>
      </rPr>
      <t>四　国　</t>
    </r>
  </si>
  <si>
    <r>
      <rPr>
        <sz val="11"/>
        <color indexed="8"/>
        <rFont val="ＭＳ 明朝"/>
        <family val="1"/>
        <charset val="128"/>
      </rPr>
      <t>九　州</t>
    </r>
  </si>
  <si>
    <r>
      <rPr>
        <sz val="11"/>
        <color indexed="8"/>
        <rFont val="ＭＳ 明朝"/>
        <family val="1"/>
        <charset val="128"/>
      </rPr>
      <t>沖　縄</t>
    </r>
  </si>
  <si>
    <r>
      <rPr>
        <sz val="11"/>
        <rFont val="ＭＳ 明朝"/>
        <family val="1"/>
        <charset val="128"/>
      </rPr>
      <t>地域内訳推計誤差等</t>
    </r>
    <rPh sb="8" eb="9">
      <t>トウ</t>
    </rPh>
    <phoneticPr fontId="9"/>
  </si>
  <si>
    <r>
      <rPr>
        <sz val="11"/>
        <rFont val="ＭＳ 明朝"/>
        <family val="1"/>
        <charset val="128"/>
      </rPr>
      <t>機械（含金属製品）</t>
    </r>
    <rPh sb="0" eb="2">
      <t>キカイ</t>
    </rPh>
    <rPh sb="3" eb="4">
      <t>フク</t>
    </rPh>
    <rPh sb="4" eb="6">
      <t>キンゾク</t>
    </rPh>
    <rPh sb="6" eb="8">
      <t>セイヒン</t>
    </rPh>
    <phoneticPr fontId="0"/>
  </si>
  <si>
    <r>
      <rPr>
        <sz val="11"/>
        <rFont val="ＭＳ 明朝"/>
        <family val="1"/>
        <charset val="128"/>
      </rPr>
      <t>間接</t>
    </r>
    <r>
      <rPr>
        <sz val="11"/>
        <rFont val="Century"/>
        <family val="1"/>
      </rPr>
      <t>CO</t>
    </r>
    <r>
      <rPr>
        <vertAlign val="subscript"/>
        <sz val="11"/>
        <rFont val="Century"/>
        <family val="1"/>
      </rPr>
      <t>2</t>
    </r>
    <phoneticPr fontId="9"/>
  </si>
  <si>
    <r>
      <rPr>
        <sz val="11"/>
        <rFont val="ＭＳ 明朝"/>
        <family val="1"/>
        <charset val="128"/>
      </rPr>
      <t>■排出量　</t>
    </r>
    <r>
      <rPr>
        <sz val="11"/>
        <rFont val="Century"/>
        <family val="1"/>
      </rPr>
      <t>[Mt CO</t>
    </r>
    <r>
      <rPr>
        <vertAlign val="subscript"/>
        <sz val="11"/>
        <rFont val="Century"/>
        <family val="1"/>
      </rPr>
      <t>2</t>
    </r>
    <r>
      <rPr>
        <sz val="11"/>
        <rFont val="Century"/>
        <family val="1"/>
      </rPr>
      <t>]</t>
    </r>
    <phoneticPr fontId="9"/>
  </si>
  <si>
    <r>
      <rPr>
        <sz val="11"/>
        <rFont val="ＭＳ 明朝"/>
        <family val="1"/>
        <charset val="128"/>
      </rPr>
      <t>■</t>
    </r>
    <r>
      <rPr>
        <sz val="11"/>
        <rFont val="Century"/>
        <family val="1"/>
      </rPr>
      <t>2013</t>
    </r>
    <r>
      <rPr>
        <sz val="11"/>
        <rFont val="ＭＳ 明朝"/>
        <family val="1"/>
        <charset val="128"/>
      </rPr>
      <t>年度比</t>
    </r>
    <rPh sb="5" eb="7">
      <t>ネンド</t>
    </rPh>
    <rPh sb="7" eb="8">
      <t>ヒ</t>
    </rPh>
    <phoneticPr fontId="9"/>
  </si>
  <si>
    <r>
      <t xml:space="preserve">3. </t>
    </r>
    <r>
      <rPr>
        <sz val="11"/>
        <rFont val="ＭＳ 明朝"/>
        <family val="1"/>
        <charset val="128"/>
      </rPr>
      <t>農業</t>
    </r>
    <rPh sb="3" eb="5">
      <t>ノウギョウ</t>
    </rPh>
    <phoneticPr fontId="9"/>
  </si>
  <si>
    <r>
      <t xml:space="preserve">5. </t>
    </r>
    <r>
      <rPr>
        <sz val="11"/>
        <rFont val="ＭＳ 明朝"/>
        <family val="1"/>
        <charset val="128"/>
      </rPr>
      <t>廃棄物</t>
    </r>
    <rPh sb="3" eb="6">
      <t>ハイキブツ</t>
    </rPh>
    <phoneticPr fontId="9"/>
  </si>
  <si>
    <r>
      <rPr>
        <sz val="11"/>
        <rFont val="ＭＳ 明朝"/>
        <family val="1"/>
        <charset val="128"/>
      </rPr>
      <t>廃棄物のエネルギー利用</t>
    </r>
    <rPh sb="0" eb="3">
      <t>ハイキブツ</t>
    </rPh>
    <rPh sb="9" eb="11">
      <t>リヨウ</t>
    </rPh>
    <phoneticPr fontId="9"/>
  </si>
  <si>
    <r>
      <rPr>
        <sz val="11"/>
        <rFont val="ＭＳ 明朝"/>
        <family val="1"/>
        <charset val="128"/>
      </rPr>
      <t>その他</t>
    </r>
    <rPh sb="2" eb="3">
      <t>タ</t>
    </rPh>
    <phoneticPr fontId="9"/>
  </si>
  <si>
    <r>
      <rPr>
        <sz val="11"/>
        <rFont val="ＭＳ 明朝"/>
        <family val="1"/>
        <charset val="128"/>
      </rPr>
      <t>■</t>
    </r>
    <r>
      <rPr>
        <sz val="11"/>
        <rFont val="Century"/>
        <family val="1"/>
      </rPr>
      <t>2013</t>
    </r>
    <r>
      <rPr>
        <sz val="11"/>
        <rFont val="ＭＳ 明朝"/>
        <family val="1"/>
        <charset val="128"/>
      </rPr>
      <t>年比</t>
    </r>
    <rPh sb="5" eb="7">
      <t>ネンヒ</t>
    </rPh>
    <phoneticPr fontId="9"/>
  </si>
  <si>
    <r>
      <rPr>
        <sz val="11"/>
        <rFont val="ＭＳ 明朝"/>
        <family val="1"/>
        <charset val="128"/>
      </rPr>
      <t>■前年比</t>
    </r>
    <rPh sb="1" eb="3">
      <t>ゼンネン</t>
    </rPh>
    <phoneticPr fontId="9"/>
  </si>
  <si>
    <r>
      <rPr>
        <sz val="11"/>
        <rFont val="ＭＳ 明朝"/>
        <family val="1"/>
        <charset val="128"/>
      </rPr>
      <t>年度</t>
    </r>
    <rPh sb="0" eb="2">
      <t>ネンド</t>
    </rPh>
    <phoneticPr fontId="9"/>
  </si>
  <si>
    <r>
      <rPr>
        <sz val="11"/>
        <rFont val="ＭＳ 明朝"/>
        <family val="1"/>
        <charset val="128"/>
      </rPr>
      <t>世帯数</t>
    </r>
    <rPh sb="0" eb="3">
      <t>セタイスウ</t>
    </rPh>
    <phoneticPr fontId="9"/>
  </si>
  <si>
    <r>
      <rPr>
        <sz val="11"/>
        <rFont val="ＭＳ 明朝"/>
        <family val="1"/>
        <charset val="128"/>
      </rPr>
      <t>合計</t>
    </r>
  </si>
  <si>
    <r>
      <rPr>
        <sz val="11"/>
        <rFont val="ＭＳ 明朝"/>
        <family val="1"/>
        <charset val="128"/>
      </rPr>
      <t>石炭等</t>
    </r>
    <rPh sb="2" eb="3">
      <t>トウ</t>
    </rPh>
    <phoneticPr fontId="14"/>
  </si>
  <si>
    <r>
      <rPr>
        <sz val="11"/>
        <rFont val="ＭＳ 明朝"/>
        <family val="1"/>
        <charset val="128"/>
      </rPr>
      <t>灯油</t>
    </r>
  </si>
  <si>
    <r>
      <rPr>
        <sz val="11"/>
        <rFont val="ＭＳ 明朝"/>
        <family val="1"/>
        <charset val="128"/>
      </rPr>
      <t>都市ガス</t>
    </r>
  </si>
  <si>
    <r>
      <rPr>
        <sz val="11"/>
        <rFont val="ＭＳ 明朝"/>
        <family val="1"/>
        <charset val="128"/>
      </rPr>
      <t>電力</t>
    </r>
    <rPh sb="0" eb="2">
      <t>デンリョク</t>
    </rPh>
    <phoneticPr fontId="14"/>
  </si>
  <si>
    <r>
      <rPr>
        <sz val="11"/>
        <rFont val="ＭＳ 明朝"/>
        <family val="1"/>
        <charset val="128"/>
      </rPr>
      <t>熱</t>
    </r>
    <rPh sb="0" eb="1">
      <t>ネツ</t>
    </rPh>
    <phoneticPr fontId="14"/>
  </si>
  <si>
    <r>
      <rPr>
        <sz val="11"/>
        <rFont val="ＭＳ 明朝"/>
        <family val="1"/>
        <charset val="128"/>
      </rPr>
      <t>ガソリン</t>
    </r>
  </si>
  <si>
    <r>
      <rPr>
        <sz val="11"/>
        <rFont val="ＭＳ 明朝"/>
        <family val="1"/>
        <charset val="128"/>
      </rPr>
      <t>軽油</t>
    </r>
  </si>
  <si>
    <r>
      <rPr>
        <sz val="11"/>
        <rFont val="ＭＳ 明朝"/>
        <family val="1"/>
        <charset val="128"/>
      </rPr>
      <t>水道</t>
    </r>
  </si>
  <si>
    <r>
      <rPr>
        <sz val="11"/>
        <rFont val="ＭＳ 明朝"/>
        <family val="1"/>
        <charset val="128"/>
      </rPr>
      <t>■燃料種別割合</t>
    </r>
    <rPh sb="1" eb="3">
      <t>ネンリョウ</t>
    </rPh>
    <rPh sb="3" eb="5">
      <t>シュベツ</t>
    </rPh>
    <rPh sb="5" eb="7">
      <t>ワリアイ</t>
    </rPh>
    <phoneticPr fontId="14"/>
  </si>
  <si>
    <r>
      <rPr>
        <sz val="11"/>
        <rFont val="ＭＳ 明朝"/>
        <family val="1"/>
        <charset val="128"/>
      </rPr>
      <t>暖房</t>
    </r>
  </si>
  <si>
    <r>
      <rPr>
        <sz val="11"/>
        <rFont val="ＭＳ 明朝"/>
        <family val="1"/>
        <charset val="128"/>
      </rPr>
      <t>冷房</t>
    </r>
  </si>
  <si>
    <r>
      <rPr>
        <sz val="11"/>
        <rFont val="ＭＳ 明朝"/>
        <family val="1"/>
        <charset val="128"/>
      </rPr>
      <t>給湯</t>
    </r>
  </si>
  <si>
    <r>
      <rPr>
        <sz val="11"/>
        <rFont val="ＭＳ 明朝"/>
        <family val="1"/>
        <charset val="128"/>
      </rPr>
      <t>厨房</t>
    </r>
  </si>
  <si>
    <r>
      <rPr>
        <sz val="11"/>
        <rFont val="ＭＳ 明朝"/>
        <family val="1"/>
        <charset val="128"/>
      </rPr>
      <t>自家用乗用車</t>
    </r>
  </si>
  <si>
    <r>
      <rPr>
        <sz val="11"/>
        <rFont val="ＭＳ 明朝"/>
        <family val="1"/>
        <charset val="128"/>
      </rPr>
      <t>■用途別排出割合</t>
    </r>
    <rPh sb="5" eb="6">
      <t>シュツ</t>
    </rPh>
    <phoneticPr fontId="14"/>
  </si>
  <si>
    <r>
      <rPr>
        <sz val="11"/>
        <rFont val="ＭＳ 明朝"/>
        <family val="1"/>
        <charset val="128"/>
      </rPr>
      <t>■用途別排出量　</t>
    </r>
    <r>
      <rPr>
        <sz val="11"/>
        <rFont val="Century"/>
        <family val="1"/>
      </rPr>
      <t>[kg-CO</t>
    </r>
    <r>
      <rPr>
        <vertAlign val="subscript"/>
        <sz val="11"/>
        <rFont val="Century"/>
        <family val="1"/>
      </rPr>
      <t>2</t>
    </r>
    <r>
      <rPr>
        <sz val="11"/>
        <rFont val="Century"/>
        <family val="1"/>
      </rPr>
      <t>/</t>
    </r>
    <r>
      <rPr>
        <sz val="11"/>
        <rFont val="ＭＳ 明朝"/>
        <family val="1"/>
        <charset val="128"/>
      </rPr>
      <t>人</t>
    </r>
    <r>
      <rPr>
        <sz val="11"/>
        <rFont val="Century"/>
        <family val="1"/>
      </rPr>
      <t>]</t>
    </r>
    <phoneticPr fontId="9"/>
  </si>
  <si>
    <r>
      <rPr>
        <sz val="11"/>
        <rFont val="ＭＳ 明朝"/>
        <family val="1"/>
        <charset val="128"/>
      </rPr>
      <t>動力他</t>
    </r>
    <r>
      <rPr>
        <vertAlign val="superscript"/>
        <sz val="11"/>
        <rFont val="ＭＳ 明朝"/>
        <family val="1"/>
        <charset val="128"/>
      </rPr>
      <t>※</t>
    </r>
    <phoneticPr fontId="9"/>
  </si>
  <si>
    <r>
      <rPr>
        <sz val="11"/>
        <rFont val="ＭＳ 明朝"/>
        <family val="1"/>
        <charset val="128"/>
      </rPr>
      <t>排出をプラス（＋）、吸収をマイナス（－）として表示している。</t>
    </r>
  </si>
  <si>
    <r>
      <rPr>
        <sz val="11"/>
        <rFont val="ＭＳ 明朝"/>
        <family val="1"/>
        <charset val="128"/>
      </rPr>
      <t>■排出量　</t>
    </r>
    <r>
      <rPr>
        <sz val="11"/>
        <rFont val="Century"/>
        <family val="1"/>
      </rPr>
      <t>[kt CO</t>
    </r>
    <r>
      <rPr>
        <vertAlign val="subscript"/>
        <sz val="11"/>
        <rFont val="Century"/>
        <family val="1"/>
      </rPr>
      <t>2</t>
    </r>
    <r>
      <rPr>
        <sz val="11"/>
        <rFont val="Century"/>
        <family val="1"/>
      </rPr>
      <t xml:space="preserve"> eq.]</t>
    </r>
    <phoneticPr fontId="9"/>
  </si>
  <si>
    <r>
      <rPr>
        <sz val="11"/>
        <rFont val="ＭＳ 明朝"/>
        <family val="1"/>
        <charset val="128"/>
      </rPr>
      <t>■排出吸収量　</t>
    </r>
    <r>
      <rPr>
        <sz val="11"/>
        <rFont val="Century"/>
        <family val="1"/>
      </rPr>
      <t>[kt CO</t>
    </r>
    <r>
      <rPr>
        <vertAlign val="subscript"/>
        <sz val="11"/>
        <rFont val="Century"/>
        <family val="1"/>
      </rPr>
      <t>2</t>
    </r>
    <r>
      <rPr>
        <sz val="11"/>
        <rFont val="Century"/>
        <family val="1"/>
      </rPr>
      <t>]</t>
    </r>
    <rPh sb="1" eb="3">
      <t>ハイシュツ</t>
    </rPh>
    <rPh sb="3" eb="5">
      <t>キュウシュウ</t>
    </rPh>
    <rPh sb="5" eb="6">
      <t>リョウ</t>
    </rPh>
    <phoneticPr fontId="9"/>
  </si>
  <si>
    <r>
      <rPr>
        <sz val="11"/>
        <rFont val="ＭＳ 明朝"/>
        <family val="1"/>
        <charset val="128"/>
      </rPr>
      <t>排出吸収源</t>
    </r>
    <rPh sb="0" eb="2">
      <t>ハイシュツ</t>
    </rPh>
    <rPh sb="2" eb="4">
      <t>キュウシュウ</t>
    </rPh>
    <rPh sb="4" eb="5">
      <t>ゲン</t>
    </rPh>
    <phoneticPr fontId="9"/>
  </si>
  <si>
    <r>
      <t xml:space="preserve">1.A.1. </t>
    </r>
    <r>
      <rPr>
        <sz val="11"/>
        <rFont val="ＭＳ 明朝"/>
        <family val="1"/>
        <charset val="128"/>
      </rPr>
      <t>エネルギー産業</t>
    </r>
    <rPh sb="12" eb="14">
      <t>サンギョウ</t>
    </rPh>
    <phoneticPr fontId="9"/>
  </si>
  <si>
    <r>
      <rPr>
        <sz val="11"/>
        <rFont val="ＭＳ 明朝"/>
        <family val="1"/>
        <charset val="128"/>
      </rPr>
      <t>鉄鋼</t>
    </r>
    <rPh sb="0" eb="2">
      <t>テッコウ</t>
    </rPh>
    <phoneticPr fontId="9"/>
  </si>
  <si>
    <r>
      <rPr>
        <sz val="11"/>
        <rFont val="ＭＳ 明朝"/>
        <family val="1"/>
        <charset val="128"/>
      </rPr>
      <t>非鉄地金</t>
    </r>
    <rPh sb="2" eb="3">
      <t>チ</t>
    </rPh>
    <rPh sb="3" eb="4">
      <t>キン</t>
    </rPh>
    <phoneticPr fontId="9"/>
  </si>
  <si>
    <r>
      <rPr>
        <sz val="11"/>
        <rFont val="ＭＳ 明朝"/>
        <family val="1"/>
        <charset val="128"/>
      </rPr>
      <t>化学</t>
    </r>
    <rPh sb="0" eb="2">
      <t>カガク</t>
    </rPh>
    <phoneticPr fontId="9"/>
  </si>
  <si>
    <r>
      <t xml:space="preserve">1.A.3. </t>
    </r>
    <r>
      <rPr>
        <sz val="11"/>
        <rFont val="ＭＳ 明朝"/>
        <family val="1"/>
        <charset val="128"/>
      </rPr>
      <t>運輸</t>
    </r>
    <rPh sb="7" eb="9">
      <t>ウンユ</t>
    </rPh>
    <phoneticPr fontId="9"/>
  </si>
  <si>
    <r>
      <rPr>
        <sz val="11"/>
        <rFont val="ＭＳ Ｐ明朝"/>
        <family val="1"/>
        <charset val="128"/>
      </rPr>
      <t>一部の潤滑油の利用を含む</t>
    </r>
    <rPh sb="0" eb="2">
      <t>イチブ</t>
    </rPh>
    <rPh sb="3" eb="6">
      <t>ジュンカツユ</t>
    </rPh>
    <rPh sb="7" eb="9">
      <t>リヨウ</t>
    </rPh>
    <rPh sb="10" eb="11">
      <t>フク</t>
    </rPh>
    <phoneticPr fontId="9"/>
  </si>
  <si>
    <r>
      <rPr>
        <sz val="11"/>
        <rFont val="ＭＳ 明朝"/>
        <family val="1"/>
        <charset val="128"/>
      </rPr>
      <t>家庭</t>
    </r>
    <rPh sb="0" eb="2">
      <t>カテイ</t>
    </rPh>
    <phoneticPr fontId="9"/>
  </si>
  <si>
    <r>
      <rPr>
        <sz val="11"/>
        <rFont val="ＭＳ 明朝"/>
        <family val="1"/>
        <charset val="128"/>
      </rPr>
      <t>業務</t>
    </r>
    <rPh sb="0" eb="2">
      <t>ギョウム</t>
    </rPh>
    <phoneticPr fontId="9"/>
  </si>
  <si>
    <r>
      <t xml:space="preserve">3. </t>
    </r>
    <r>
      <rPr>
        <b/>
        <sz val="11"/>
        <rFont val="ＭＳ 明朝"/>
        <family val="1"/>
        <charset val="128"/>
      </rPr>
      <t>農業</t>
    </r>
    <rPh sb="3" eb="5">
      <t>ノウギョウ</t>
    </rPh>
    <phoneticPr fontId="9"/>
  </si>
  <si>
    <r>
      <t xml:space="preserve">4. </t>
    </r>
    <r>
      <rPr>
        <b/>
        <sz val="11"/>
        <rFont val="ＭＳ 明朝"/>
        <family val="1"/>
        <charset val="128"/>
      </rPr>
      <t>土地利用、土地利用変化および林業（</t>
    </r>
    <r>
      <rPr>
        <b/>
        <sz val="11"/>
        <rFont val="Century"/>
        <family val="1"/>
      </rPr>
      <t>LULUCF</t>
    </r>
    <r>
      <rPr>
        <b/>
        <sz val="11"/>
        <rFont val="ＭＳ 明朝"/>
        <family val="1"/>
        <charset val="128"/>
      </rPr>
      <t>）</t>
    </r>
    <rPh sb="3" eb="5">
      <t>トチ</t>
    </rPh>
    <rPh sb="5" eb="7">
      <t>リヨウ</t>
    </rPh>
    <rPh sb="8" eb="10">
      <t>トチ</t>
    </rPh>
    <rPh sb="10" eb="12">
      <t>リヨウ</t>
    </rPh>
    <rPh sb="12" eb="14">
      <t>ヘンカ</t>
    </rPh>
    <rPh sb="17" eb="19">
      <t>リンギョウ</t>
    </rPh>
    <phoneticPr fontId="9"/>
  </si>
  <si>
    <r>
      <rPr>
        <b/>
        <sz val="11"/>
        <rFont val="ＭＳ 明朝"/>
        <family val="1"/>
        <charset val="128"/>
      </rPr>
      <t>間接</t>
    </r>
    <r>
      <rPr>
        <b/>
        <sz val="11"/>
        <rFont val="Century"/>
        <family val="1"/>
      </rPr>
      <t>CO</t>
    </r>
    <r>
      <rPr>
        <b/>
        <vertAlign val="subscript"/>
        <sz val="11"/>
        <rFont val="Century"/>
        <family val="1"/>
      </rPr>
      <t>2</t>
    </r>
    <rPh sb="0" eb="2">
      <t>カンセツ</t>
    </rPh>
    <phoneticPr fontId="9"/>
  </si>
  <si>
    <r>
      <rPr>
        <sz val="11"/>
        <rFont val="ＭＳ 明朝"/>
        <family val="1"/>
        <charset val="128"/>
      </rPr>
      <t>※</t>
    </r>
    <r>
      <rPr>
        <sz val="11"/>
        <rFont val="Century"/>
        <family val="1"/>
      </rPr>
      <t>1</t>
    </r>
    <r>
      <rPr>
        <sz val="11"/>
        <rFont val="ＭＳ 明朝"/>
        <family val="1"/>
        <charset val="128"/>
      </rPr>
      <t>：プラスは排出を表し、マイナスは吸収を表す。</t>
    </r>
    <rPh sb="7" eb="9">
      <t>ハイシュツ</t>
    </rPh>
    <rPh sb="10" eb="11">
      <t>アラワ</t>
    </rPh>
    <rPh sb="18" eb="20">
      <t>キュウシュウ</t>
    </rPh>
    <rPh sb="21" eb="22">
      <t>アラワ</t>
    </rPh>
    <phoneticPr fontId="9"/>
  </si>
  <si>
    <r>
      <rPr>
        <sz val="11"/>
        <rFont val="ＭＳ 明朝"/>
        <family val="1"/>
        <charset val="128"/>
      </rPr>
      <t>※</t>
    </r>
    <r>
      <rPr>
        <sz val="11"/>
        <rFont val="Century"/>
        <family val="1"/>
      </rPr>
      <t>2</t>
    </r>
    <r>
      <rPr>
        <sz val="11"/>
        <rFont val="ＭＳ 明朝"/>
        <family val="1"/>
        <charset val="128"/>
      </rPr>
      <t>：部門分類は国内公表版とは異なる。発電や熱の生産に伴う排出量は、その電力や熱の生産者からの排出として計上している。</t>
    </r>
    <rPh sb="3" eb="5">
      <t>ブモン</t>
    </rPh>
    <rPh sb="5" eb="7">
      <t>ブンルイ</t>
    </rPh>
    <rPh sb="8" eb="10">
      <t>コクナイ</t>
    </rPh>
    <rPh sb="10" eb="12">
      <t>コウヒョウ</t>
    </rPh>
    <rPh sb="12" eb="13">
      <t>バン</t>
    </rPh>
    <rPh sb="15" eb="16">
      <t>コト</t>
    </rPh>
    <rPh sb="19" eb="21">
      <t>ハツデン</t>
    </rPh>
    <rPh sb="22" eb="23">
      <t>ネツ</t>
    </rPh>
    <rPh sb="24" eb="26">
      <t>セイサン</t>
    </rPh>
    <rPh sb="27" eb="28">
      <t>トモナ</t>
    </rPh>
    <rPh sb="29" eb="31">
      <t>ハイシュツ</t>
    </rPh>
    <rPh sb="31" eb="32">
      <t>リョウ</t>
    </rPh>
    <rPh sb="36" eb="38">
      <t>デンリョク</t>
    </rPh>
    <rPh sb="39" eb="40">
      <t>ネツ</t>
    </rPh>
    <rPh sb="41" eb="44">
      <t>セイサンシャ</t>
    </rPh>
    <rPh sb="47" eb="49">
      <t>ハイシュツ</t>
    </rPh>
    <rPh sb="52" eb="54">
      <t>ケイジョウ</t>
    </rPh>
    <phoneticPr fontId="9"/>
  </si>
  <si>
    <r>
      <rPr>
        <sz val="11"/>
        <rFont val="ＭＳ Ｐ明朝"/>
        <family val="1"/>
        <charset val="128"/>
      </rPr>
      <t>排出源</t>
    </r>
    <rPh sb="0" eb="3">
      <t>ハイシュツゲン</t>
    </rPh>
    <phoneticPr fontId="9"/>
  </si>
  <si>
    <r>
      <rPr>
        <sz val="11"/>
        <rFont val="ＭＳ Ｐ明朝"/>
        <family val="1"/>
        <charset val="128"/>
      </rPr>
      <t>合計</t>
    </r>
    <rPh sb="0" eb="2">
      <t>ゴウケイ</t>
    </rPh>
    <phoneticPr fontId="9"/>
  </si>
  <si>
    <r>
      <rPr>
        <sz val="11"/>
        <rFont val="ＭＳ Ｐ明朝"/>
        <family val="1"/>
        <charset val="128"/>
      </rPr>
      <t>■</t>
    </r>
    <r>
      <rPr>
        <sz val="11"/>
        <rFont val="Century"/>
        <family val="1"/>
      </rPr>
      <t>1990</t>
    </r>
    <r>
      <rPr>
        <sz val="11"/>
        <rFont val="ＭＳ Ｐ明朝"/>
        <family val="1"/>
        <charset val="128"/>
      </rPr>
      <t>年比</t>
    </r>
    <rPh sb="5" eb="6">
      <t>ネン</t>
    </rPh>
    <rPh sb="6" eb="7">
      <t>ヒ</t>
    </rPh>
    <phoneticPr fontId="9"/>
  </si>
  <si>
    <r>
      <rPr>
        <sz val="11"/>
        <rFont val="ＭＳ Ｐ明朝"/>
        <family val="1"/>
        <charset val="128"/>
      </rPr>
      <t>■前年比</t>
    </r>
    <rPh sb="1" eb="2">
      <t>ゼン</t>
    </rPh>
    <rPh sb="2" eb="3">
      <t>ネン</t>
    </rPh>
    <rPh sb="3" eb="4">
      <t>ヒ</t>
    </rPh>
    <phoneticPr fontId="9"/>
  </si>
  <si>
    <r>
      <rPr>
        <sz val="11"/>
        <color indexed="8"/>
        <rFont val="ＭＳ 明朝"/>
        <family val="1"/>
        <charset val="128"/>
      </rPr>
      <t>出典：</t>
    </r>
    <r>
      <rPr>
        <sz val="11"/>
        <color indexed="8"/>
        <rFont val="Century"/>
        <family val="1"/>
      </rPr>
      <t>IPCC</t>
    </r>
    <r>
      <rPr>
        <sz val="11"/>
        <color indexed="8"/>
        <rFont val="ＭＳ 明朝"/>
        <family val="1"/>
        <charset val="128"/>
      </rPr>
      <t>第四次評価報告書（</t>
    </r>
    <r>
      <rPr>
        <sz val="11"/>
        <color indexed="8"/>
        <rFont val="Century"/>
        <family val="1"/>
      </rPr>
      <t>2007</t>
    </r>
    <r>
      <rPr>
        <sz val="11"/>
        <color indexed="8"/>
        <rFont val="ＭＳ 明朝"/>
        <family val="1"/>
        <charset val="128"/>
      </rPr>
      <t>）</t>
    </r>
    <rPh sb="0" eb="2">
      <t>シュッテン</t>
    </rPh>
    <phoneticPr fontId="9"/>
  </si>
  <si>
    <r>
      <rPr>
        <sz val="12"/>
        <rFont val="ＭＳ 明朝"/>
        <family val="1"/>
        <charset val="128"/>
      </rPr>
      <t>二酸化炭素（</t>
    </r>
    <r>
      <rPr>
        <sz val="12"/>
        <rFont val="Century"/>
        <family val="1"/>
      </rPr>
      <t>CO</t>
    </r>
    <r>
      <rPr>
        <vertAlign val="subscript"/>
        <sz val="12"/>
        <rFont val="Century"/>
        <family val="1"/>
      </rPr>
      <t>2</t>
    </r>
    <r>
      <rPr>
        <sz val="12"/>
        <rFont val="ＭＳ 明朝"/>
        <family val="1"/>
        <charset val="128"/>
      </rPr>
      <t>）</t>
    </r>
    <rPh sb="0" eb="3">
      <t>ニサンカ</t>
    </rPh>
    <rPh sb="3" eb="5">
      <t>タンソ</t>
    </rPh>
    <phoneticPr fontId="9"/>
  </si>
  <si>
    <r>
      <rPr>
        <sz val="12"/>
        <rFont val="ＭＳ 明朝"/>
        <family val="1"/>
        <charset val="128"/>
      </rPr>
      <t>一酸化二窒素（</t>
    </r>
    <r>
      <rPr>
        <sz val="12"/>
        <rFont val="Century"/>
        <family val="1"/>
      </rPr>
      <t>N</t>
    </r>
    <r>
      <rPr>
        <vertAlign val="subscript"/>
        <sz val="12"/>
        <rFont val="Century"/>
        <family val="1"/>
      </rPr>
      <t>2</t>
    </r>
    <r>
      <rPr>
        <sz val="12"/>
        <rFont val="Century"/>
        <family val="1"/>
      </rPr>
      <t>O</t>
    </r>
    <r>
      <rPr>
        <sz val="12"/>
        <rFont val="ＭＳ 明朝"/>
        <family val="1"/>
        <charset val="128"/>
      </rPr>
      <t>）</t>
    </r>
    <rPh sb="0" eb="6">
      <t>ン２オ</t>
    </rPh>
    <phoneticPr fontId="9"/>
  </si>
  <si>
    <r>
      <rPr>
        <sz val="12"/>
        <rFont val="ＭＳ 明朝"/>
        <family val="1"/>
        <charset val="128"/>
      </rPr>
      <t>六ふっ化硫黄（</t>
    </r>
    <r>
      <rPr>
        <sz val="12"/>
        <rFont val="Century"/>
        <family val="1"/>
      </rPr>
      <t>SF</t>
    </r>
    <r>
      <rPr>
        <vertAlign val="subscript"/>
        <sz val="12"/>
        <rFont val="Century"/>
        <family val="1"/>
      </rPr>
      <t>6</t>
    </r>
    <r>
      <rPr>
        <sz val="12"/>
        <rFont val="ＭＳ 明朝"/>
        <family val="1"/>
        <charset val="128"/>
      </rPr>
      <t>）</t>
    </r>
    <rPh sb="0" eb="1">
      <t>ロク</t>
    </rPh>
    <phoneticPr fontId="8"/>
  </si>
  <si>
    <r>
      <rPr>
        <sz val="12"/>
        <rFont val="ＭＳ 明朝"/>
        <family val="1"/>
        <charset val="128"/>
      </rPr>
      <t>三ふっ化窒素（</t>
    </r>
    <r>
      <rPr>
        <sz val="12"/>
        <rFont val="Century"/>
        <family val="1"/>
      </rPr>
      <t>NF</t>
    </r>
    <r>
      <rPr>
        <vertAlign val="subscript"/>
        <sz val="12"/>
        <rFont val="Century"/>
        <family val="1"/>
      </rPr>
      <t>3</t>
    </r>
    <r>
      <rPr>
        <sz val="12"/>
        <rFont val="ＭＳ 明朝"/>
        <family val="1"/>
        <charset val="128"/>
      </rPr>
      <t>）</t>
    </r>
    <rPh sb="0" eb="1">
      <t>サン</t>
    </rPh>
    <rPh sb="3" eb="4">
      <t>カ</t>
    </rPh>
    <rPh sb="4" eb="6">
      <t>チッソ</t>
    </rPh>
    <phoneticPr fontId="8"/>
  </si>
  <si>
    <r>
      <rPr>
        <sz val="11"/>
        <rFont val="ＭＳ 明朝"/>
        <family val="1"/>
        <charset val="128"/>
      </rPr>
      <t>■</t>
    </r>
    <r>
      <rPr>
        <sz val="11"/>
        <rFont val="Century"/>
        <family val="1"/>
      </rPr>
      <t>2013</t>
    </r>
    <r>
      <rPr>
        <sz val="11"/>
        <rFont val="ＭＳ 明朝"/>
        <family val="1"/>
        <charset val="128"/>
      </rPr>
      <t>年度比</t>
    </r>
    <rPh sb="5" eb="6">
      <t>ネン</t>
    </rPh>
    <rPh sb="6" eb="7">
      <t>ド</t>
    </rPh>
    <rPh sb="7" eb="8">
      <t>ヒ</t>
    </rPh>
    <phoneticPr fontId="9"/>
  </si>
  <si>
    <t>-</t>
    <phoneticPr fontId="9"/>
  </si>
  <si>
    <t>-</t>
    <phoneticPr fontId="9"/>
  </si>
  <si>
    <t>F-gases</t>
    <phoneticPr fontId="8"/>
  </si>
  <si>
    <t>Hydrofluorocarbons (HFCs)</t>
    <phoneticPr fontId="8"/>
  </si>
  <si>
    <t>Perfluorocarbons (PFCs)</t>
    <phoneticPr fontId="8"/>
  </si>
  <si>
    <t>Total</t>
    <phoneticPr fontId="8"/>
  </si>
  <si>
    <t>Greenhouse gas</t>
  </si>
  <si>
    <t>HFC-134a:
1,430 etc.</t>
    <phoneticPr fontId="8"/>
  </si>
  <si>
    <t>Manufacture of Coal Products</t>
    <phoneticPr fontId="9"/>
  </si>
  <si>
    <t>Oil Products</t>
  </si>
  <si>
    <t>Gas Conversion and Production</t>
    <phoneticPr fontId="9"/>
  </si>
  <si>
    <t>District Heat Supply</t>
  </si>
  <si>
    <t>Statistical discrepancy from power and heat allocation</t>
    <phoneticPr fontId="9"/>
  </si>
  <si>
    <t xml:space="preserve">Industry </t>
  </si>
  <si>
    <t>Agriculture, Fishery, Mining and Construction</t>
    <phoneticPr fontId="9"/>
  </si>
  <si>
    <t>Manufacturing</t>
  </si>
  <si>
    <t>Food, Beverages, Tobacco and Feed</t>
    <phoneticPr fontId="9"/>
  </si>
  <si>
    <t>Textile Mill Products</t>
    <phoneticPr fontId="9"/>
  </si>
  <si>
    <t>Pulp, Paper and Paper Products</t>
    <phoneticPr fontId="9"/>
  </si>
  <si>
    <t>Iron and Steel</t>
    <phoneticPr fontId="9"/>
  </si>
  <si>
    <t>Non-Ferrous Metals and Products</t>
    <phoneticPr fontId="0"/>
  </si>
  <si>
    <t>Machinery (incl. Fabricated Metal Products)</t>
    <phoneticPr fontId="9"/>
  </si>
  <si>
    <t>Commercial Industry</t>
    <phoneticPr fontId="9"/>
  </si>
  <si>
    <t>Government, Unable to Classify</t>
    <phoneticPr fontId="9"/>
  </si>
  <si>
    <t>Transportation</t>
  </si>
  <si>
    <t>Passenger</t>
    <phoneticPr fontId="9"/>
  </si>
  <si>
    <t>Road Transportation</t>
    <phoneticPr fontId="9"/>
  </si>
  <si>
    <t>Freight</t>
    <phoneticPr fontId="9"/>
  </si>
  <si>
    <t>Residential</t>
    <phoneticPr fontId="9"/>
  </si>
  <si>
    <t>Mineral Products</t>
  </si>
  <si>
    <t>Cement Production</t>
  </si>
  <si>
    <t>Lime Production</t>
  </si>
  <si>
    <t>Glass Production</t>
    <phoneticPr fontId="9"/>
  </si>
  <si>
    <t>Other Process Uses of Carbonates</t>
    <phoneticPr fontId="9"/>
  </si>
  <si>
    <t>Chemical Industry</t>
  </si>
  <si>
    <t>Ammonia</t>
  </si>
  <si>
    <t>Ethylene &amp; Carbide, etc.</t>
    <phoneticPr fontId="9"/>
  </si>
  <si>
    <t>Non-energy Products from Fuels and Solvent Use</t>
    <phoneticPr fontId="9"/>
  </si>
  <si>
    <t>Waste</t>
    <phoneticPr fontId="9"/>
  </si>
  <si>
    <t>Waste for Energy Purposes</t>
    <phoneticPr fontId="9"/>
  </si>
  <si>
    <t>Agriculture</t>
    <phoneticPr fontId="9"/>
  </si>
  <si>
    <t>Liming</t>
    <phoneticPr fontId="9"/>
  </si>
  <si>
    <t>Fugitive Emissions from Fuel, etc.</t>
    <phoneticPr fontId="9"/>
  </si>
  <si>
    <t>Industries</t>
  </si>
  <si>
    <t>Residential</t>
  </si>
  <si>
    <t>Waste</t>
  </si>
  <si>
    <t>Greenhouse gas</t>
    <phoneticPr fontId="9"/>
  </si>
  <si>
    <t>F-gases</t>
    <phoneticPr fontId="8"/>
  </si>
  <si>
    <t>Hydrofluorocarbons (HFCs)</t>
    <phoneticPr fontId="8"/>
  </si>
  <si>
    <t>HFC-134a:
1,430 etc.</t>
    <phoneticPr fontId="8"/>
  </si>
  <si>
    <t>Total</t>
    <phoneticPr fontId="9"/>
  </si>
  <si>
    <t>Greenhouse Gas Inventory Office of Japan, National Institute for Environmental Studies</t>
    <phoneticPr fontId="9"/>
  </si>
  <si>
    <t>Contents</t>
    <phoneticPr fontId="9"/>
  </si>
  <si>
    <t>This sheet</t>
    <phoneticPr fontId="9"/>
  </si>
  <si>
    <t xml:space="preserve">Notes / Units of measures / Global Warming Potentials  </t>
    <phoneticPr fontId="9"/>
  </si>
  <si>
    <t>HFCs</t>
    <phoneticPr fontId="8"/>
  </si>
  <si>
    <t>PFCs</t>
    <phoneticPr fontId="8"/>
  </si>
  <si>
    <r>
      <rPr>
        <sz val="11"/>
        <rFont val="ＭＳ 明朝"/>
        <family val="1"/>
        <charset val="128"/>
      </rPr>
      <t>非エネルギー起源</t>
    </r>
    <r>
      <rPr>
        <sz val="11"/>
        <rFont val="Century"/>
        <family val="1"/>
      </rPr>
      <t>CO</t>
    </r>
    <r>
      <rPr>
        <sz val="11"/>
        <rFont val="ＭＳ 明朝"/>
        <family val="1"/>
        <charset val="128"/>
      </rPr>
      <t>₂</t>
    </r>
  </si>
  <si>
    <r>
      <t>CH</t>
    </r>
    <r>
      <rPr>
        <sz val="11"/>
        <rFont val="ＭＳ 明朝"/>
        <family val="1"/>
        <charset val="128"/>
      </rPr>
      <t>₄</t>
    </r>
  </si>
  <si>
    <r>
      <t>SF</t>
    </r>
    <r>
      <rPr>
        <sz val="11"/>
        <rFont val="ＭＳ 明朝"/>
        <family val="1"/>
        <charset val="128"/>
      </rPr>
      <t>₆</t>
    </r>
  </si>
  <si>
    <r>
      <t>NF</t>
    </r>
    <r>
      <rPr>
        <sz val="11"/>
        <rFont val="ＭＳ 明朝"/>
        <family val="1"/>
        <charset val="128"/>
      </rPr>
      <t>₃</t>
    </r>
  </si>
  <si>
    <r>
      <t>Non-Energy-related CO</t>
    </r>
    <r>
      <rPr>
        <sz val="11"/>
        <color theme="0" tint="-0.499984740745262"/>
        <rFont val="ＭＳ 明朝"/>
        <family val="1"/>
        <charset val="128"/>
      </rPr>
      <t>₂</t>
    </r>
    <phoneticPr fontId="8"/>
  </si>
  <si>
    <t>折れ線グラフ用</t>
    <rPh sb="0" eb="1">
      <t>オ</t>
    </rPh>
    <rPh sb="2" eb="3">
      <t>セン</t>
    </rPh>
    <rPh sb="6" eb="7">
      <t>ヨウ</t>
    </rPh>
    <phoneticPr fontId="9"/>
  </si>
  <si>
    <t>ドーナツグラフ用</t>
    <rPh sb="7" eb="8">
      <t>ヨウ</t>
    </rPh>
    <phoneticPr fontId="9"/>
  </si>
  <si>
    <t>棒グラフ一部兼用</t>
    <rPh sb="4" eb="6">
      <t>イチブ</t>
    </rPh>
    <rPh sb="6" eb="8">
      <t>ケンヨウ</t>
    </rPh>
    <phoneticPr fontId="9"/>
  </si>
  <si>
    <t xml:space="preserve">      (FY2015)</t>
    <phoneticPr fontId="9"/>
  </si>
  <si>
    <r>
      <t xml:space="preserve">Statistical discrepancy
</t>
    </r>
    <r>
      <rPr>
        <sz val="10"/>
        <rFont val="ＭＳ Ｐ明朝"/>
        <family val="1"/>
        <charset val="128"/>
      </rPr>
      <t>　</t>
    </r>
    <r>
      <rPr>
        <sz val="10"/>
        <rFont val="Times New Roman"/>
        <family val="1"/>
      </rPr>
      <t>from power and heat allocation</t>
    </r>
    <phoneticPr fontId="9"/>
  </si>
  <si>
    <t>Agriculture 
(Enteric fermentation, 
Rice cultivation, etc.)</t>
    <phoneticPr fontId="11"/>
  </si>
  <si>
    <t>Waste
(Land filling, Wastewater 
treatment, etc.)</t>
    <phoneticPr fontId="11"/>
  </si>
  <si>
    <t>Fuel Combustion</t>
    <phoneticPr fontId="11"/>
  </si>
  <si>
    <t>Fugitive Emissions from Fuel
(Natural gas and Coal mining)</t>
    <phoneticPr fontId="11"/>
  </si>
  <si>
    <t>J</t>
    <phoneticPr fontId="9"/>
  </si>
  <si>
    <t>E</t>
    <phoneticPr fontId="9"/>
  </si>
  <si>
    <t>Agriculture
(Livestock manure management, Agricultural soils, etc.)</t>
    <phoneticPr fontId="9"/>
  </si>
  <si>
    <t>Waste
(Wastewater treatment, 
Waste incineration, etc.)</t>
    <phoneticPr fontId="9"/>
  </si>
  <si>
    <t>Household CO2 emissions</t>
  </si>
  <si>
    <t>Household CO2 emissions</t>
    <phoneticPr fontId="9"/>
  </si>
  <si>
    <t>J</t>
    <phoneticPr fontId="9"/>
  </si>
  <si>
    <t>E</t>
    <phoneticPr fontId="9"/>
  </si>
  <si>
    <t>E</t>
    <phoneticPr fontId="9"/>
  </si>
  <si>
    <t>per capita</t>
    <phoneticPr fontId="9"/>
  </si>
  <si>
    <t>1,430 etc.</t>
    <phoneticPr fontId="9"/>
  </si>
  <si>
    <t>7,390 etc.</t>
    <phoneticPr fontId="9"/>
  </si>
  <si>
    <t># The previous GWP were from the IPCC Second Assessment Report (1995) and were used before 2013.</t>
    <phoneticPr fontId="9"/>
  </si>
  <si>
    <t>Manufacture of Coal Products</t>
    <phoneticPr fontId="9"/>
  </si>
  <si>
    <t>Gas Conversion and Production</t>
    <phoneticPr fontId="9"/>
  </si>
  <si>
    <t>Statistical discrepancy from power and heat allocation</t>
    <phoneticPr fontId="9"/>
  </si>
  <si>
    <t>Agriculture, Fishery, Mining and Construction</t>
    <phoneticPr fontId="9"/>
  </si>
  <si>
    <t>Food, Beverages, Tobacco and Feed</t>
    <phoneticPr fontId="9"/>
  </si>
  <si>
    <t>Textile Mill Products</t>
    <phoneticPr fontId="9"/>
  </si>
  <si>
    <t>Pulp, Paper and Paper Products</t>
    <phoneticPr fontId="9"/>
  </si>
  <si>
    <t>Iron and Steel</t>
    <phoneticPr fontId="9"/>
  </si>
  <si>
    <t>Non-Ferrous Metals and Products</t>
    <phoneticPr fontId="0"/>
  </si>
  <si>
    <t>Machinery (incl. Fabricated Metal Products)</t>
    <phoneticPr fontId="9"/>
  </si>
  <si>
    <t>Government, Unable to Classify</t>
    <phoneticPr fontId="9"/>
  </si>
  <si>
    <t>Passenger</t>
    <phoneticPr fontId="9"/>
  </si>
  <si>
    <t>Road Transportation</t>
    <phoneticPr fontId="9"/>
  </si>
  <si>
    <t>Freight</t>
    <phoneticPr fontId="9"/>
  </si>
  <si>
    <t>Residential</t>
    <phoneticPr fontId="9"/>
  </si>
  <si>
    <t>Total</t>
    <phoneticPr fontId="9"/>
  </si>
  <si>
    <t>Agriculture</t>
  </si>
  <si>
    <t>Forestry</t>
  </si>
  <si>
    <t>Fishery, except Aquaculture</t>
  </si>
  <si>
    <t>Aquaculture</t>
  </si>
  <si>
    <t>Construction Work, General Including Public and Private Construction Work</t>
  </si>
  <si>
    <t>Construction Work by Specialist Contractor, except Equipment Installation Work</t>
  </si>
  <si>
    <t>Construction Work, Equipment Installation Work</t>
  </si>
  <si>
    <t>Food</t>
  </si>
  <si>
    <t>Beverages, Tobacco and Feed</t>
  </si>
  <si>
    <t>Chemical and Allied Products</t>
  </si>
  <si>
    <t>Petroleum and Coal Products</t>
    <phoneticPr fontId="0"/>
  </si>
  <si>
    <t>General Purpose Machinery</t>
  </si>
  <si>
    <t>Production Machinery</t>
  </si>
  <si>
    <t>Business Oriented Machinery</t>
  </si>
  <si>
    <t>Electronic Parts, Devices and Electronic Circuits</t>
  </si>
  <si>
    <t>Electronic Machinery, Equipment and Supplies</t>
  </si>
  <si>
    <t>Information and Communication Electronics Equipment</t>
  </si>
  <si>
    <t>Transportation Equipment</t>
  </si>
  <si>
    <t>Miscellaneous Products</t>
  </si>
  <si>
    <t>Fabricated Metal Products</t>
  </si>
  <si>
    <t>Lumber and Wood Products, except Furniture and Fixtures</t>
  </si>
  <si>
    <t>Furniture and Fixtures</t>
  </si>
  <si>
    <t>Plastic Products, except Otherwise Classified</t>
  </si>
  <si>
    <t>Rubber Products</t>
  </si>
  <si>
    <t>Leather Tanning, Leather Products and Fur Skins</t>
  </si>
  <si>
    <t>Miscellaneous Manufacturing Industry</t>
    <phoneticPr fontId="9"/>
  </si>
  <si>
    <t>Electricity, Gas, Heat Supply and Water</t>
    <phoneticPr fontId="9"/>
  </si>
  <si>
    <t>Information and Communications</t>
    <phoneticPr fontId="9"/>
  </si>
  <si>
    <t>Transport and Postal Activities</t>
    <phoneticPr fontId="9"/>
  </si>
  <si>
    <t>Wholesale and Retail Trade</t>
    <phoneticPr fontId="9"/>
  </si>
  <si>
    <t>Finance and Insurance</t>
    <phoneticPr fontId="9"/>
  </si>
  <si>
    <t>Real Estate and Goods Rental and Leasing</t>
    <phoneticPr fontId="9"/>
  </si>
  <si>
    <t>Scientific Research, Professional and Technical Services</t>
    <phoneticPr fontId="9"/>
  </si>
  <si>
    <t>Accommodations, Eating and Drinking Services</t>
    <phoneticPr fontId="9"/>
  </si>
  <si>
    <t>Living Related and Personal Services and Amusement Services</t>
    <phoneticPr fontId="9"/>
  </si>
  <si>
    <t>Education, Learning Support</t>
  </si>
  <si>
    <t>Medical, Health Care and Welfare</t>
    <phoneticPr fontId="9"/>
  </si>
  <si>
    <t>Compound Services</t>
    <phoneticPr fontId="9"/>
  </si>
  <si>
    <t>Miscellaneous Services</t>
    <phoneticPr fontId="9"/>
  </si>
  <si>
    <t>Unable to Classify</t>
  </si>
  <si>
    <t>Railways</t>
  </si>
  <si>
    <t>Domestic Aviation</t>
    <phoneticPr fontId="9"/>
  </si>
  <si>
    <t xml:space="preserve">Truck and Lorry </t>
    <phoneticPr fontId="9"/>
  </si>
  <si>
    <t>Hokkaido District</t>
    <phoneticPr fontId="9"/>
  </si>
  <si>
    <t>Tohoku District</t>
    <phoneticPr fontId="9"/>
  </si>
  <si>
    <t>Kanto District</t>
    <phoneticPr fontId="9"/>
  </si>
  <si>
    <t>Hokuriku District</t>
    <phoneticPr fontId="9"/>
  </si>
  <si>
    <t>Tokai District</t>
    <phoneticPr fontId="9"/>
  </si>
  <si>
    <t>Kansai District</t>
    <phoneticPr fontId="9"/>
  </si>
  <si>
    <t>Chugoku District</t>
    <phoneticPr fontId="9"/>
  </si>
  <si>
    <t>Shikoku District</t>
    <phoneticPr fontId="9"/>
  </si>
  <si>
    <t>Kyushu District</t>
    <phoneticPr fontId="9"/>
  </si>
  <si>
    <t>Okinawa District</t>
    <phoneticPr fontId="9"/>
  </si>
  <si>
    <t>District statistical discrepancy, etc.</t>
  </si>
  <si>
    <t xml:space="preserve">Government </t>
    <phoneticPr fontId="9"/>
  </si>
  <si>
    <t>Population</t>
    <phoneticPr fontId="9"/>
  </si>
  <si>
    <t>Thousand</t>
    <phoneticPr fontId="9"/>
  </si>
  <si>
    <t xml:space="preserve">Population </t>
    <phoneticPr fontId="9"/>
  </si>
  <si>
    <t>Unit</t>
    <phoneticPr fontId="9"/>
  </si>
  <si>
    <t>Billion yen</t>
    <phoneticPr fontId="9"/>
  </si>
  <si>
    <t>GDP</t>
    <phoneticPr fontId="9"/>
  </si>
  <si>
    <t>Coal</t>
    <phoneticPr fontId="8"/>
  </si>
  <si>
    <t>Coal Products</t>
    <phoneticPr fontId="8"/>
  </si>
  <si>
    <t>Oil Products</t>
    <phoneticPr fontId="8"/>
  </si>
  <si>
    <t>Natural Gas</t>
    <phoneticPr fontId="8"/>
  </si>
  <si>
    <t>Total</t>
    <phoneticPr fontId="11"/>
  </si>
  <si>
    <t>Total</t>
    <phoneticPr fontId="11"/>
  </si>
  <si>
    <t>FY2013</t>
    <phoneticPr fontId="9"/>
  </si>
  <si>
    <t>Share of 
emissions</t>
    <phoneticPr fontId="9"/>
  </si>
  <si>
    <t>Industries</t>
    <phoneticPr fontId="9"/>
  </si>
  <si>
    <t>Residential</t>
    <phoneticPr fontId="9"/>
  </si>
  <si>
    <t>Waste</t>
    <phoneticPr fontId="9"/>
  </si>
  <si>
    <t>Total</t>
    <phoneticPr fontId="9"/>
  </si>
  <si>
    <t>FY2013</t>
    <phoneticPr fontId="9"/>
  </si>
  <si>
    <t>Share of 
emissions</t>
    <phoneticPr fontId="9"/>
  </si>
  <si>
    <t xml:space="preserve">
</t>
    <phoneticPr fontId="9"/>
  </si>
  <si>
    <r>
      <rPr>
        <sz val="11"/>
        <rFont val="ＭＳ 明朝"/>
        <family val="1"/>
        <charset val="128"/>
      </rPr>
      <t>エネルギー転換部門</t>
    </r>
    <r>
      <rPr>
        <vertAlign val="superscript"/>
        <sz val="11"/>
        <rFont val="ＭＳ 明朝"/>
        <family val="1"/>
        <charset val="128"/>
      </rPr>
      <t>※</t>
    </r>
    <rPh sb="5" eb="7">
      <t>テンカン</t>
    </rPh>
    <rPh sb="7" eb="9">
      <t>ブモン</t>
    </rPh>
    <phoneticPr fontId="9"/>
  </si>
  <si>
    <r>
      <rPr>
        <sz val="10"/>
        <rFont val="ＭＳ 明朝"/>
        <family val="1"/>
        <charset val="128"/>
      </rPr>
      <t>※電気熱配分誤差を含む</t>
    </r>
    <rPh sb="1" eb="3">
      <t>デンキ</t>
    </rPh>
    <rPh sb="3" eb="4">
      <t>ネツ</t>
    </rPh>
    <rPh sb="4" eb="6">
      <t>ハイブン</t>
    </rPh>
    <rPh sb="6" eb="8">
      <t>ゴサ</t>
    </rPh>
    <rPh sb="9" eb="10">
      <t>フク</t>
    </rPh>
    <phoneticPr fontId="9"/>
  </si>
  <si>
    <t xml:space="preserve">   in FY2015</t>
    <phoneticPr fontId="9"/>
  </si>
  <si>
    <t>3. Agriculture</t>
    <phoneticPr fontId="9"/>
  </si>
  <si>
    <t>5. Waste</t>
    <phoneticPr fontId="9"/>
  </si>
  <si>
    <r>
      <rPr>
        <sz val="11"/>
        <rFont val="ＭＳ 明朝"/>
        <family val="1"/>
        <charset val="128"/>
      </rPr>
      <t>■</t>
    </r>
    <r>
      <rPr>
        <sz val="11"/>
        <rFont val="Century"/>
        <family val="1"/>
      </rPr>
      <t>Emissions [kt CO</t>
    </r>
    <r>
      <rPr>
        <vertAlign val="subscript"/>
        <sz val="11"/>
        <rFont val="Century"/>
        <family val="1"/>
      </rPr>
      <t xml:space="preserve">2 </t>
    </r>
    <r>
      <rPr>
        <sz val="11"/>
        <rFont val="Century"/>
        <family val="1"/>
      </rPr>
      <t>eq.]</t>
    </r>
    <phoneticPr fontId="9"/>
  </si>
  <si>
    <r>
      <rPr>
        <sz val="11"/>
        <rFont val="ＭＳ Ｐゴシック"/>
        <family val="3"/>
        <charset val="128"/>
      </rPr>
      <t>合計</t>
    </r>
    <rPh sb="0" eb="2">
      <t>ゴウケイ</t>
    </rPh>
    <phoneticPr fontId="11"/>
  </si>
  <si>
    <r>
      <rPr>
        <sz val="11"/>
        <rFont val="ＭＳ Ｐゴシック"/>
        <family val="3"/>
        <charset val="128"/>
      </rPr>
      <t>■シェア</t>
    </r>
    <phoneticPr fontId="9"/>
  </si>
  <si>
    <r>
      <rPr>
        <sz val="11"/>
        <rFont val="ＭＳ 明朝"/>
        <family val="1"/>
        <charset val="128"/>
      </rPr>
      <t>■</t>
    </r>
    <r>
      <rPr>
        <sz val="11"/>
        <rFont val="Century"/>
        <family val="1"/>
      </rPr>
      <t>Share</t>
    </r>
    <phoneticPr fontId="9"/>
  </si>
  <si>
    <r>
      <rPr>
        <sz val="11"/>
        <rFont val="ＭＳ Ｐゴシック"/>
        <family val="3"/>
        <charset val="128"/>
      </rPr>
      <t>■</t>
    </r>
    <r>
      <rPr>
        <sz val="11"/>
        <rFont val="Century"/>
        <family val="1"/>
      </rPr>
      <t>2013</t>
    </r>
    <r>
      <rPr>
        <sz val="11"/>
        <rFont val="ＭＳ Ｐゴシック"/>
        <family val="3"/>
        <charset val="128"/>
      </rPr>
      <t>年度比</t>
    </r>
    <rPh sb="5" eb="7">
      <t>ネンド</t>
    </rPh>
    <rPh sb="7" eb="8">
      <t>ヒ</t>
    </rPh>
    <phoneticPr fontId="9"/>
  </si>
  <si>
    <r>
      <rPr>
        <sz val="11"/>
        <rFont val="ＭＳ Ｐ明朝"/>
        <family val="1"/>
        <charset val="128"/>
      </rPr>
      <t>■</t>
    </r>
    <r>
      <rPr>
        <sz val="11"/>
        <rFont val="Century"/>
        <family val="1"/>
      </rPr>
      <t>Comparison with FY2013</t>
    </r>
    <phoneticPr fontId="9"/>
  </si>
  <si>
    <r>
      <rPr>
        <sz val="11"/>
        <rFont val="ＭＳ Ｐゴシック"/>
        <family val="3"/>
        <charset val="128"/>
      </rPr>
      <t>■前年度比</t>
    </r>
    <rPh sb="1" eb="2">
      <t>ゼン</t>
    </rPh>
    <rPh sb="2" eb="4">
      <t>ネンド</t>
    </rPh>
    <rPh sb="4" eb="5">
      <t>ヒ</t>
    </rPh>
    <phoneticPr fontId="9"/>
  </si>
  <si>
    <r>
      <rPr>
        <sz val="11"/>
        <rFont val="ＭＳ 明朝"/>
        <family val="1"/>
        <charset val="128"/>
      </rPr>
      <t>■</t>
    </r>
    <r>
      <rPr>
        <sz val="11"/>
        <rFont val="Century"/>
        <family val="1"/>
      </rPr>
      <t>Comparison with the previous year</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</si>
  <si>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</si>
  <si>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</si>
  <si>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Share</t>
    </r>
    <phoneticPr fontId="9"/>
  </si>
  <si>
    <r>
      <rPr>
        <sz val="11"/>
        <rFont val="ＭＳ Ｐ明朝"/>
        <family val="1"/>
        <charset val="128"/>
      </rPr>
      <t>■</t>
    </r>
    <r>
      <rPr>
        <sz val="11"/>
        <rFont val="Century"/>
        <family val="1"/>
      </rPr>
      <t>Comparison with the previous year</t>
    </r>
    <phoneticPr fontId="9"/>
  </si>
  <si>
    <r>
      <t>Breakdown of CO</t>
    </r>
    <r>
      <rPr>
        <b/>
        <vertAlign val="subscript"/>
        <sz val="16"/>
        <rFont val="Century"/>
        <family val="1"/>
      </rPr>
      <t>2</t>
    </r>
    <r>
      <rPr>
        <b/>
        <sz val="16"/>
        <rFont val="Century"/>
        <family val="1"/>
      </rPr>
      <t xml:space="preserve"> emissions (Share of Unallocated and Allocated emissions)</t>
    </r>
    <phoneticPr fontId="9"/>
  </si>
  <si>
    <r>
      <rPr>
        <sz val="14"/>
        <rFont val="ＭＳ 明朝"/>
        <family val="1"/>
        <charset val="128"/>
      </rPr>
      <t>■【電気・熱配分前】</t>
    </r>
    <phoneticPr fontId="9"/>
  </si>
  <si>
    <r>
      <rPr>
        <sz val="14"/>
        <rFont val="ＭＳ Ｐ明朝"/>
        <family val="1"/>
        <charset val="128"/>
      </rPr>
      <t>■</t>
    </r>
    <r>
      <rPr>
        <sz val="14"/>
        <rFont val="Century"/>
        <family val="1"/>
      </rPr>
      <t>Unallocated</t>
    </r>
    <phoneticPr fontId="9"/>
  </si>
  <si>
    <r>
      <t xml:space="preserve">
</t>
    </r>
    <r>
      <rPr>
        <sz val="11"/>
        <rFont val="ＭＳ 明朝"/>
        <family val="1"/>
        <charset val="128"/>
      </rPr>
      <t>シェア</t>
    </r>
    <phoneticPr fontId="9"/>
  </si>
  <si>
    <r>
      <t>emissions
[kt CO</t>
    </r>
    <r>
      <rPr>
        <vertAlign val="subscript"/>
        <sz val="11"/>
        <rFont val="Century"/>
        <family val="1"/>
      </rPr>
      <t>2</t>
    </r>
    <r>
      <rPr>
        <sz val="11"/>
        <rFont val="Century"/>
        <family val="1"/>
      </rPr>
      <t>]</t>
    </r>
    <phoneticPr fontId="9"/>
  </si>
  <si>
    <r>
      <rPr>
        <sz val="14"/>
        <rFont val="ＭＳ Ｐ明朝"/>
        <family val="1"/>
        <charset val="128"/>
      </rPr>
      <t>■</t>
    </r>
    <r>
      <rPr>
        <sz val="14"/>
        <rFont val="Century"/>
        <family val="1"/>
      </rPr>
      <t>Allocated</t>
    </r>
    <phoneticPr fontId="9"/>
  </si>
  <si>
    <r>
      <t>emissions
[kt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</si>
  <si>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t>
    </r>
    <phoneticPr fontId="9"/>
  </si>
  <si>
    <r>
      <rPr>
        <sz val="11"/>
        <rFont val="ＭＳ Ｐ明朝"/>
        <family val="1"/>
        <charset val="128"/>
      </rPr>
      <t>　</t>
    </r>
    <r>
      <rPr>
        <sz val="11"/>
        <rFont val="Century"/>
        <family val="1"/>
      </rPr>
      <t>Passenger Vehicle</t>
    </r>
    <phoneticPr fontId="9"/>
  </si>
  <si>
    <r>
      <rPr>
        <sz val="11"/>
        <rFont val="ＭＳ Ｐ明朝"/>
        <family val="1"/>
        <charset val="128"/>
      </rPr>
      <t>　　　　</t>
    </r>
    <r>
      <rPr>
        <sz val="11"/>
        <rFont val="Century"/>
        <family val="1"/>
      </rPr>
      <t>Household Use</t>
    </r>
    <phoneticPr fontId="9"/>
  </si>
  <si>
    <r>
      <rPr>
        <sz val="11"/>
        <rFont val="ＭＳ Ｐ明朝"/>
        <family val="1"/>
        <charset val="128"/>
      </rPr>
      <t>　</t>
    </r>
    <r>
      <rPr>
        <sz val="11"/>
        <rFont val="Century"/>
        <family val="1"/>
      </rPr>
      <t>Bus</t>
    </r>
    <phoneticPr fontId="9"/>
  </si>
  <si>
    <r>
      <rPr>
        <sz val="11"/>
        <rFont val="ＭＳ Ｐ明朝"/>
        <family val="1"/>
        <charset val="128"/>
      </rPr>
      <t>　</t>
    </r>
    <r>
      <rPr>
        <sz val="11"/>
        <rFont val="Century"/>
        <family val="1"/>
      </rPr>
      <t>Motorcycle</t>
    </r>
    <phoneticPr fontId="9"/>
  </si>
  <si>
    <r>
      <rPr>
        <sz val="11"/>
        <rFont val="ＭＳ 明朝"/>
        <family val="1"/>
        <charset val="128"/>
      </rPr>
      <t>貨物自動車</t>
    </r>
    <r>
      <rPr>
        <sz val="11"/>
        <rFont val="Century"/>
        <family val="1"/>
      </rPr>
      <t xml:space="preserve">/ </t>
    </r>
    <r>
      <rPr>
        <sz val="11"/>
        <rFont val="ＭＳ 明朝"/>
        <family val="1"/>
        <charset val="128"/>
      </rPr>
      <t>トラック</t>
    </r>
    <phoneticPr fontId="9"/>
  </si>
  <si>
    <r>
      <t>Indirect CO</t>
    </r>
    <r>
      <rPr>
        <vertAlign val="subscript"/>
        <sz val="11"/>
        <rFont val="Century"/>
        <family val="1"/>
      </rPr>
      <t>2</t>
    </r>
    <phoneticPr fontId="9"/>
  </si>
  <si>
    <r>
      <t>Energy-related CO</t>
    </r>
    <r>
      <rPr>
        <b/>
        <vertAlign val="subscript"/>
        <sz val="11"/>
        <rFont val="Century"/>
        <family val="1"/>
      </rPr>
      <t>2</t>
    </r>
    <phoneticPr fontId="9"/>
  </si>
  <si>
    <r>
      <t>Miscellaneous Manufacturing Industry (other than the above</t>
    </r>
    <r>
      <rPr>
        <sz val="11"/>
        <rFont val="ＭＳ Ｐ明朝"/>
        <family val="1"/>
        <charset val="128"/>
      </rPr>
      <t>）</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</si>
  <si>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</si>
  <si>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 xml:space="preserve">Comparison with FY2013 </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</si>
  <si>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</si>
  <si>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t>Energy-related CO</t>
    </r>
    <r>
      <rPr>
        <b/>
        <vertAlign val="subscript"/>
        <sz val="11"/>
        <rFont val="Century"/>
        <family val="1"/>
      </rPr>
      <t>2</t>
    </r>
    <phoneticPr fontId="9"/>
  </si>
  <si>
    <r>
      <rPr>
        <b/>
        <sz val="11"/>
        <rFont val="ＭＳ 明朝"/>
        <family val="1"/>
        <charset val="128"/>
      </rPr>
      <t>電気熱配分誤差</t>
    </r>
    <phoneticPr fontId="9"/>
  </si>
  <si>
    <r>
      <rPr>
        <sz val="11"/>
        <rFont val="ＭＳ 明朝"/>
        <family val="1"/>
        <charset val="128"/>
      </rPr>
      <t>建設業</t>
    </r>
    <phoneticPr fontId="9"/>
  </si>
  <si>
    <r>
      <rPr>
        <sz val="11"/>
        <rFont val="ＭＳ 明朝"/>
        <family val="1"/>
        <charset val="128"/>
      </rPr>
      <t>繊維</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</si>
  <si>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</si>
  <si>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 xml:space="preserve">Comparison with FY2013 </t>
    </r>
    <phoneticPr fontId="9"/>
  </si>
  <si>
    <r>
      <t>Energy-related CO</t>
    </r>
    <r>
      <rPr>
        <vertAlign val="subscript"/>
        <sz val="11"/>
        <rFont val="Century"/>
        <family val="1"/>
      </rPr>
      <t>2</t>
    </r>
    <phoneticPr fontId="8"/>
  </si>
  <si>
    <r>
      <rPr>
        <sz val="12"/>
        <rFont val="ＭＳ 明朝"/>
        <family val="1"/>
        <charset val="128"/>
      </rPr>
      <t>メタン（</t>
    </r>
    <r>
      <rPr>
        <sz val="12"/>
        <rFont val="Century"/>
        <family val="1"/>
      </rPr>
      <t>CH</t>
    </r>
    <r>
      <rPr>
        <vertAlign val="subscript"/>
        <sz val="12"/>
        <rFont val="Century"/>
        <family val="1"/>
      </rPr>
      <t>4</t>
    </r>
    <r>
      <rPr>
        <sz val="12"/>
        <rFont val="ＭＳ 明朝"/>
        <family val="1"/>
        <charset val="128"/>
      </rPr>
      <t>）</t>
    </r>
    <phoneticPr fontId="9"/>
  </si>
  <si>
    <r>
      <t>Methane (CH</t>
    </r>
    <r>
      <rPr>
        <vertAlign val="subscript"/>
        <sz val="11"/>
        <rFont val="Century"/>
        <family val="1"/>
      </rPr>
      <t>4</t>
    </r>
    <r>
      <rPr>
        <sz val="11"/>
        <rFont val="Century"/>
        <family val="1"/>
      </rPr>
      <t>)</t>
    </r>
    <phoneticPr fontId="9"/>
  </si>
  <si>
    <r>
      <rPr>
        <sz val="11"/>
        <rFont val="ＭＳ 明朝"/>
        <family val="1"/>
        <charset val="128"/>
      </rPr>
      <t>ハイドロフルオロカーボン類
（</t>
    </r>
    <r>
      <rPr>
        <sz val="11"/>
        <rFont val="Century"/>
        <family val="1"/>
      </rPr>
      <t>HFCs</t>
    </r>
    <r>
      <rPr>
        <sz val="11"/>
        <rFont val="ＭＳ 明朝"/>
        <family val="1"/>
        <charset val="128"/>
      </rPr>
      <t>）</t>
    </r>
    <phoneticPr fontId="8"/>
  </si>
  <si>
    <r>
      <rPr>
        <sz val="11"/>
        <rFont val="ＭＳ 明朝"/>
        <family val="1"/>
        <charset val="128"/>
      </rPr>
      <t>パーフルオロカーボン類
（</t>
    </r>
    <r>
      <rPr>
        <sz val="11"/>
        <rFont val="Century"/>
        <family val="1"/>
      </rPr>
      <t>PFCs</t>
    </r>
    <r>
      <rPr>
        <sz val="11"/>
        <rFont val="ＭＳ 明朝"/>
        <family val="1"/>
        <charset val="128"/>
      </rPr>
      <t>）</t>
    </r>
    <phoneticPr fontId="8"/>
  </si>
  <si>
    <r>
      <t>PFC-14</t>
    </r>
    <r>
      <rPr>
        <sz val="11"/>
        <rFont val="ＭＳ 明朝"/>
        <family val="1"/>
        <charset val="128"/>
      </rPr>
      <t xml:space="preserve">：
</t>
    </r>
    <r>
      <rPr>
        <sz val="11"/>
        <rFont val="Century"/>
        <family val="1"/>
      </rPr>
      <t>7,390</t>
    </r>
    <r>
      <rPr>
        <sz val="11"/>
        <rFont val="ＭＳ 明朝"/>
        <family val="1"/>
        <charset val="128"/>
      </rPr>
      <t>など</t>
    </r>
    <phoneticPr fontId="8"/>
  </si>
  <si>
    <r>
      <rPr>
        <sz val="11"/>
        <rFont val="ＭＳ 明朝"/>
        <family val="1"/>
        <charset val="128"/>
      </rPr>
      <t>■シェア</t>
    </r>
    <phoneticPr fontId="8"/>
  </si>
  <si>
    <r>
      <t>HFC-134a</t>
    </r>
    <r>
      <rPr>
        <sz val="11"/>
        <rFont val="ＭＳ 明朝"/>
        <family val="1"/>
        <charset val="128"/>
      </rPr>
      <t xml:space="preserve">：
</t>
    </r>
    <r>
      <rPr>
        <sz val="11"/>
        <rFont val="Century"/>
        <family val="1"/>
      </rPr>
      <t>1,430</t>
    </r>
    <r>
      <rPr>
        <sz val="11"/>
        <rFont val="ＭＳ 明朝"/>
        <family val="1"/>
        <charset val="128"/>
      </rPr>
      <t>など</t>
    </r>
    <phoneticPr fontId="8"/>
  </si>
  <si>
    <t>Total</t>
    <phoneticPr fontId="11"/>
  </si>
  <si>
    <t>Total</t>
    <phoneticPr fontId="11"/>
  </si>
  <si>
    <t>Refrigeration and 
Air Conditioning Equipment</t>
    <phoneticPr fontId="9"/>
  </si>
  <si>
    <t>Foam Blowing</t>
  </si>
  <si>
    <t>Aerosols / MDI</t>
  </si>
  <si>
    <t>Fugitive emissions from HFCs manufacturing</t>
  </si>
  <si>
    <t>Semiconductor Manufacturing</t>
  </si>
  <si>
    <t xml:space="preserve">By-product emissions from HCFC-22  </t>
    <phoneticPr fontId="9"/>
  </si>
  <si>
    <t>Fire Extinguishers</t>
  </si>
  <si>
    <t>Liquid Crystals</t>
    <phoneticPr fontId="9"/>
  </si>
  <si>
    <t>Magnesium Foundries</t>
  </si>
  <si>
    <t>PFCs</t>
    <phoneticPr fontId="9"/>
  </si>
  <si>
    <t>Fugitive emissions from PFCs manufacturing</t>
    <phoneticPr fontId="11"/>
  </si>
  <si>
    <t>Other</t>
    <phoneticPr fontId="9"/>
  </si>
  <si>
    <t>Aluminum Production</t>
  </si>
  <si>
    <t>Accelerators</t>
    <phoneticPr fontId="9"/>
  </si>
  <si>
    <t>Electrical Equipment</t>
    <phoneticPr fontId="9"/>
  </si>
  <si>
    <t>Magnesium Foundries</t>
    <phoneticPr fontId="9"/>
  </si>
  <si>
    <t>Liquid Crystals</t>
  </si>
  <si>
    <t xml:space="preserve">Total F-gases </t>
    <phoneticPr fontId="9"/>
  </si>
  <si>
    <t xml:space="preserve">Total F-gases </t>
    <phoneticPr fontId="9"/>
  </si>
  <si>
    <t>PFCs</t>
    <phoneticPr fontId="9"/>
  </si>
  <si>
    <t xml:space="preserve">Total F-gases </t>
    <phoneticPr fontId="9"/>
  </si>
  <si>
    <t>HFCs</t>
    <phoneticPr fontId="9"/>
  </si>
  <si>
    <t>Coal</t>
  </si>
  <si>
    <t>Kerosene</t>
  </si>
  <si>
    <t>Electricity</t>
  </si>
  <si>
    <t>Heat</t>
  </si>
  <si>
    <t>Gasoline</t>
  </si>
  <si>
    <t>Diesel Oil</t>
  </si>
  <si>
    <t>Municipal Solid Waste</t>
  </si>
  <si>
    <t>Water and Waste Water</t>
    <phoneticPr fontId="9"/>
  </si>
  <si>
    <t>Heating</t>
  </si>
  <si>
    <t>Cooling</t>
    <phoneticPr fontId="14"/>
  </si>
  <si>
    <t>Hot Water</t>
    <phoneticPr fontId="14"/>
  </si>
  <si>
    <t>Cooking</t>
    <phoneticPr fontId="14"/>
  </si>
  <si>
    <t>Car</t>
    <phoneticPr fontId="14"/>
  </si>
  <si>
    <t>Municipal Solid Waste</t>
    <phoneticPr fontId="14"/>
  </si>
  <si>
    <t>Number of Households</t>
    <phoneticPr fontId="9"/>
  </si>
  <si>
    <t>Fiscal Year</t>
    <phoneticPr fontId="9"/>
  </si>
  <si>
    <t>Car</t>
    <phoneticPr fontId="14"/>
  </si>
  <si>
    <t>Water and Waste Water</t>
    <phoneticPr fontId="9"/>
  </si>
  <si>
    <t>Cooling</t>
    <phoneticPr fontId="14"/>
  </si>
  <si>
    <t>Cooking</t>
    <phoneticPr fontId="14"/>
  </si>
  <si>
    <t>Municipal Solid Waste</t>
    <phoneticPr fontId="14"/>
  </si>
  <si>
    <t>International aviation</t>
    <phoneticPr fontId="9"/>
  </si>
  <si>
    <t>International navigation</t>
    <phoneticPr fontId="9"/>
  </si>
  <si>
    <t>International bunker total</t>
    <phoneticPr fontId="9"/>
  </si>
  <si>
    <t>source / sink</t>
    <phoneticPr fontId="9"/>
  </si>
  <si>
    <t>1.A.1. Energy Industries</t>
    <phoneticPr fontId="9"/>
  </si>
  <si>
    <t>Public Electricity and Heat Production</t>
    <phoneticPr fontId="9"/>
  </si>
  <si>
    <t>Petroleum Refining</t>
    <phoneticPr fontId="9"/>
  </si>
  <si>
    <t>Manufacture of Solid Fuels and Other Energy Industries</t>
    <phoneticPr fontId="9"/>
  </si>
  <si>
    <t>1.A.2. Manufacturing Industries and Construction</t>
    <phoneticPr fontId="9"/>
  </si>
  <si>
    <t>Non-Ferrous Metals</t>
    <phoneticPr fontId="9"/>
  </si>
  <si>
    <t>Chemicals</t>
    <phoneticPr fontId="9"/>
  </si>
  <si>
    <t>Pulp, Paper and Print</t>
    <phoneticPr fontId="9"/>
  </si>
  <si>
    <t>Food Processing, Beverages and Tobacco</t>
    <phoneticPr fontId="9"/>
  </si>
  <si>
    <t>Other Industries</t>
  </si>
  <si>
    <t>1.A.3. Transport</t>
    <phoneticPr fontId="9"/>
  </si>
  <si>
    <t>Domestic Navigation</t>
    <phoneticPr fontId="9"/>
  </si>
  <si>
    <t>Commercial/Institutional</t>
  </si>
  <si>
    <t>Agriculture/Forestry/Fisheries</t>
    <phoneticPr fontId="9"/>
  </si>
  <si>
    <t>Glass Production</t>
  </si>
  <si>
    <t>Other Process Uses of Carbonates</t>
  </si>
  <si>
    <t>Ethylene &amp; Carbide, etc.</t>
  </si>
  <si>
    <t>4. Land-Use, Land-Use Change, and Forestry (LULUCF)</t>
    <phoneticPr fontId="9"/>
  </si>
  <si>
    <t>*1: Values represented as plus (+) are emissions, and those represented as minus (-) are removals.</t>
  </si>
  <si>
    <t>*2: The categorization is different from the categories indicated in domestic publication version. The emissions from electricity and heat generation are accounted for as the emissions from those entities.</t>
  </si>
  <si>
    <t>Category</t>
  </si>
  <si>
    <t>1.A.1. Energy Industries</t>
  </si>
  <si>
    <t>1.A.2. Manufacturing Industries and Construction</t>
  </si>
  <si>
    <t>1.A.3. Transport</t>
  </si>
  <si>
    <t>1.A.4. Other Sector</t>
  </si>
  <si>
    <t>1.B. Fugitive Emissions from Fuels</t>
    <phoneticPr fontId="9"/>
  </si>
  <si>
    <t>Including Waste for Energy Purposes</t>
  </si>
  <si>
    <t>Excluding Agriculture/Forestry/Fisheries</t>
    <phoneticPr fontId="9"/>
  </si>
  <si>
    <t>Including lubricant uses</t>
    <phoneticPr fontId="9"/>
  </si>
  <si>
    <t>Excluding Waste for Energy Purposes</t>
  </si>
  <si>
    <t>Deforestation</t>
    <phoneticPr fontId="9"/>
  </si>
  <si>
    <t>Fiscal Year</t>
    <phoneticPr fontId="9"/>
  </si>
  <si>
    <t>Hot Water</t>
    <phoneticPr fontId="14"/>
  </si>
  <si>
    <r>
      <rPr>
        <b/>
        <sz val="16"/>
        <rFont val="ＭＳ Ｐゴシック"/>
        <family val="3"/>
        <charset val="128"/>
      </rPr>
      <t>【</t>
    </r>
    <r>
      <rPr>
        <b/>
        <sz val="16"/>
        <rFont val="Century"/>
        <family val="1"/>
      </rPr>
      <t>Annex</t>
    </r>
    <r>
      <rPr>
        <b/>
        <sz val="16"/>
        <rFont val="ＭＳ Ｐゴシック"/>
        <family val="3"/>
        <charset val="128"/>
      </rPr>
      <t>】</t>
    </r>
    <r>
      <rPr>
        <b/>
        <sz val="16"/>
        <rFont val="Century"/>
        <family val="1"/>
      </rPr>
      <t>CO</t>
    </r>
    <r>
      <rPr>
        <b/>
        <vertAlign val="subscript"/>
        <sz val="16"/>
        <rFont val="Century"/>
        <family val="1"/>
      </rPr>
      <t>2</t>
    </r>
    <r>
      <rPr>
        <b/>
        <sz val="16"/>
        <rFont val="Century"/>
        <family val="1"/>
      </rPr>
      <t xml:space="preserve"> emissions and removals by sector reported in the CRF and NIR submitted to the UNFCCC</t>
    </r>
    <phoneticPr fontId="9"/>
  </si>
  <si>
    <r>
      <rPr>
        <sz val="11"/>
        <rFont val="ＭＳ Ｐ明朝"/>
        <family val="1"/>
        <charset val="128"/>
      </rPr>
      <t>■</t>
    </r>
    <r>
      <rPr>
        <sz val="11"/>
        <rFont val="Century"/>
        <family val="1"/>
      </rPr>
      <t>Emissions / Removals [kt CO</t>
    </r>
    <r>
      <rPr>
        <vertAlign val="subscript"/>
        <sz val="11"/>
        <rFont val="Century"/>
        <family val="1"/>
      </rPr>
      <t>2</t>
    </r>
    <r>
      <rPr>
        <sz val="11"/>
        <rFont val="Century"/>
        <family val="1"/>
      </rPr>
      <t>]</t>
    </r>
    <phoneticPr fontId="9"/>
  </si>
  <si>
    <r>
      <rPr>
        <sz val="11"/>
        <rFont val="ＭＳ Ｐ明朝"/>
        <family val="1"/>
        <charset val="128"/>
      </rPr>
      <t>一部の潤滑油の利用を含む</t>
    </r>
    <phoneticPr fontId="9"/>
  </si>
  <si>
    <r>
      <t>1.A.4. Other Sector</t>
    </r>
    <r>
      <rPr>
        <sz val="11"/>
        <rFont val="ＭＳ 明朝"/>
        <family val="1"/>
        <charset val="128"/>
      </rPr>
      <t/>
    </r>
    <phoneticPr fontId="9"/>
  </si>
  <si>
    <r>
      <rPr>
        <sz val="11"/>
        <rFont val="ＭＳ 明朝"/>
        <family val="1"/>
        <charset val="128"/>
      </rPr>
      <t>ガラス製造</t>
    </r>
    <phoneticPr fontId="9"/>
  </si>
  <si>
    <r>
      <t>Indirect CO</t>
    </r>
    <r>
      <rPr>
        <b/>
        <vertAlign val="subscript"/>
        <sz val="11"/>
        <rFont val="Century"/>
        <family val="1"/>
      </rPr>
      <t>2</t>
    </r>
    <phoneticPr fontId="9"/>
  </si>
  <si>
    <r>
      <t>Total (excluding LULUCF, excluding indirect CO</t>
    </r>
    <r>
      <rPr>
        <b/>
        <vertAlign val="subscript"/>
        <sz val="11"/>
        <rFont val="Century"/>
        <family val="1"/>
      </rPr>
      <t>2</t>
    </r>
    <r>
      <rPr>
        <b/>
        <sz val="11"/>
        <rFont val="Century"/>
        <family val="1"/>
      </rPr>
      <t>)</t>
    </r>
    <phoneticPr fontId="9"/>
  </si>
  <si>
    <r>
      <t>Total (including LULUCF, excluding indirect CO</t>
    </r>
    <r>
      <rPr>
        <b/>
        <vertAlign val="subscript"/>
        <sz val="11"/>
        <rFont val="Century"/>
        <family val="1"/>
      </rPr>
      <t>2</t>
    </r>
    <r>
      <rPr>
        <b/>
        <sz val="11"/>
        <rFont val="Century"/>
        <family val="1"/>
      </rPr>
      <t>)</t>
    </r>
    <phoneticPr fontId="9"/>
  </si>
  <si>
    <r>
      <t>Total (excluding LULUCF, including indirect CO</t>
    </r>
    <r>
      <rPr>
        <b/>
        <vertAlign val="subscript"/>
        <sz val="11"/>
        <rFont val="Century"/>
        <family val="1"/>
      </rPr>
      <t>2</t>
    </r>
    <r>
      <rPr>
        <b/>
        <sz val="11"/>
        <rFont val="Century"/>
        <family val="1"/>
      </rPr>
      <t>)</t>
    </r>
    <phoneticPr fontId="9"/>
  </si>
  <si>
    <r>
      <t>Total (including LULUCF, including indirect CO</t>
    </r>
    <r>
      <rPr>
        <b/>
        <vertAlign val="subscript"/>
        <sz val="11"/>
        <rFont val="Century"/>
        <family val="1"/>
      </rPr>
      <t>2</t>
    </r>
    <r>
      <rPr>
        <b/>
        <sz val="11"/>
        <rFont val="Century"/>
        <family val="1"/>
      </rPr>
      <t>)</t>
    </r>
    <phoneticPr fontId="9"/>
  </si>
  <si>
    <r>
      <rPr>
        <sz val="11"/>
        <rFont val="ＭＳ Ｐ明朝"/>
        <family val="1"/>
        <charset val="128"/>
      </rPr>
      <t>■排出量　</t>
    </r>
    <r>
      <rPr>
        <sz val="11"/>
        <rFont val="Century"/>
        <family val="1"/>
      </rPr>
      <t>[Mt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</si>
  <si>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</si>
  <si>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Comparison with 1990</t>
    </r>
    <phoneticPr fontId="9"/>
  </si>
  <si>
    <r>
      <rPr>
        <sz val="11"/>
        <rFont val="ＭＳ Ｐ明朝"/>
        <family val="1"/>
        <charset val="128"/>
      </rPr>
      <t>■</t>
    </r>
    <r>
      <rPr>
        <sz val="11"/>
        <rFont val="Century"/>
        <family val="1"/>
      </rPr>
      <t>Comparison with the previous year</t>
    </r>
    <phoneticPr fontId="9"/>
  </si>
  <si>
    <r>
      <rPr>
        <sz val="11"/>
        <rFont val="ＭＳ 明朝"/>
        <family val="1"/>
        <charset val="128"/>
      </rPr>
      <t>■シェア</t>
    </r>
    <phoneticPr fontId="9"/>
  </si>
  <si>
    <r>
      <t>F-gas (HFCs, PFCs, SF</t>
    </r>
    <r>
      <rPr>
        <b/>
        <vertAlign val="subscript"/>
        <sz val="16"/>
        <rFont val="Century"/>
        <family val="1"/>
      </rPr>
      <t>6</t>
    </r>
    <r>
      <rPr>
        <b/>
        <sz val="16"/>
        <rFont val="Century"/>
        <family val="1"/>
      </rPr>
      <t>, NF</t>
    </r>
    <r>
      <rPr>
        <b/>
        <vertAlign val="subscript"/>
        <sz val="16"/>
        <rFont val="Century"/>
        <family val="1"/>
      </rPr>
      <t>3</t>
    </r>
    <r>
      <rPr>
        <b/>
        <sz val="16"/>
        <rFont val="Century"/>
        <family val="1"/>
      </rPr>
      <t>) emissions</t>
    </r>
    <phoneticPr fontId="9"/>
  </si>
  <si>
    <r>
      <rPr>
        <sz val="11"/>
        <rFont val="ＭＳ 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</si>
  <si>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t>SF</t>
    </r>
    <r>
      <rPr>
        <vertAlign val="subscript"/>
        <sz val="11"/>
        <rFont val="Century"/>
        <family val="1"/>
      </rPr>
      <t>6</t>
    </r>
    <phoneticPr fontId="9"/>
  </si>
  <si>
    <r>
      <t>Fugitive emissions from SF</t>
    </r>
    <r>
      <rPr>
        <vertAlign val="subscript"/>
        <sz val="11"/>
        <rFont val="Century"/>
        <family val="1"/>
      </rPr>
      <t>6</t>
    </r>
    <r>
      <rPr>
        <sz val="11"/>
        <rFont val="Century"/>
        <family val="1"/>
      </rPr>
      <t xml:space="preserve"> manufacturing</t>
    </r>
    <phoneticPr fontId="9"/>
  </si>
  <si>
    <r>
      <t>NF</t>
    </r>
    <r>
      <rPr>
        <vertAlign val="subscript"/>
        <sz val="11"/>
        <rFont val="Century"/>
        <family val="1"/>
      </rPr>
      <t>3</t>
    </r>
    <phoneticPr fontId="9"/>
  </si>
  <si>
    <r>
      <t>Fugitive emissions from NF</t>
    </r>
    <r>
      <rPr>
        <vertAlign val="subscript"/>
        <sz val="11"/>
        <rFont val="Century"/>
        <family val="1"/>
      </rPr>
      <t>3</t>
    </r>
    <r>
      <rPr>
        <sz val="11"/>
        <rFont val="Century"/>
        <family val="1"/>
      </rPr>
      <t xml:space="preserve"> manufacturing</t>
    </r>
    <phoneticPr fontId="9"/>
  </si>
  <si>
    <r>
      <rPr>
        <sz val="11"/>
        <rFont val="ＭＳ Ｐゴシック"/>
        <family val="3"/>
        <charset val="128"/>
      </rPr>
      <t>■</t>
    </r>
    <r>
      <rPr>
        <sz val="11"/>
        <rFont val="Century"/>
        <family val="1"/>
      </rPr>
      <t>Share</t>
    </r>
    <phoneticPr fontId="9"/>
  </si>
  <si>
    <r>
      <rPr>
        <sz val="11"/>
        <rFont val="ＭＳ Ｐ明朝"/>
        <family val="1"/>
        <charset val="128"/>
      </rPr>
      <t>■</t>
    </r>
    <r>
      <rPr>
        <sz val="11"/>
        <rFont val="Century"/>
        <family val="1"/>
      </rPr>
      <t>Comparison with CY2013</t>
    </r>
    <phoneticPr fontId="9"/>
  </si>
  <si>
    <r>
      <rPr>
        <sz val="11"/>
        <rFont val="ＭＳ 明朝"/>
        <family val="1"/>
        <charset val="128"/>
      </rPr>
      <t>■</t>
    </r>
    <r>
      <rPr>
        <sz val="11"/>
        <rFont val="Century"/>
        <family val="1"/>
      </rPr>
      <t>Comparison with the previous year</t>
    </r>
    <phoneticPr fontId="9"/>
  </si>
  <si>
    <r>
      <t>SF</t>
    </r>
    <r>
      <rPr>
        <vertAlign val="subscript"/>
        <sz val="11"/>
        <rFont val="Century"/>
        <family val="1"/>
      </rPr>
      <t>6</t>
    </r>
    <phoneticPr fontId="9"/>
  </si>
  <si>
    <r>
      <rPr>
        <sz val="11"/>
        <rFont val="ＭＳ Ｐ明朝"/>
        <family val="1"/>
        <charset val="128"/>
      </rPr>
      <t>■</t>
    </r>
    <r>
      <rPr>
        <sz val="11"/>
        <rFont val="Century"/>
        <family val="1"/>
      </rPr>
      <t>Comparison with FY2013</t>
    </r>
    <phoneticPr fontId="9"/>
  </si>
  <si>
    <r>
      <rPr>
        <sz val="11"/>
        <rFont val="ＭＳ Ｐ明朝"/>
        <family val="1"/>
        <charset val="128"/>
      </rPr>
      <t>■</t>
    </r>
    <r>
      <rPr>
        <sz val="11"/>
        <rFont val="Century"/>
        <family val="1"/>
      </rPr>
      <t>Number of households [1000 households]</t>
    </r>
    <phoneticPr fontId="9"/>
  </si>
  <si>
    <r>
      <rPr>
        <sz val="11"/>
        <rFont val="ＭＳ Ｐ明朝"/>
        <family val="1"/>
        <charset val="128"/>
      </rPr>
      <t>■</t>
    </r>
    <r>
      <rPr>
        <sz val="11"/>
        <rFont val="Century"/>
        <family val="1"/>
      </rPr>
      <t>Emissions by fuel type [kg-CO</t>
    </r>
    <r>
      <rPr>
        <vertAlign val="subscript"/>
        <sz val="11"/>
        <rFont val="Century"/>
        <family val="1"/>
      </rPr>
      <t>2</t>
    </r>
    <r>
      <rPr>
        <sz val="11"/>
        <rFont val="Century"/>
        <family val="1"/>
      </rPr>
      <t>/household]</t>
    </r>
    <phoneticPr fontId="14"/>
  </si>
  <si>
    <r>
      <rPr>
        <sz val="11"/>
        <rFont val="ＭＳ Ｐ明朝"/>
        <family val="1"/>
        <charset val="128"/>
      </rPr>
      <t>■</t>
    </r>
    <r>
      <rPr>
        <sz val="11"/>
        <rFont val="Century"/>
        <family val="1"/>
      </rPr>
      <t>Share of emissions by fuel type</t>
    </r>
    <phoneticPr fontId="14"/>
  </si>
  <si>
    <r>
      <rPr>
        <sz val="11"/>
        <rFont val="ＭＳ Ｐ明朝"/>
        <family val="1"/>
        <charset val="128"/>
      </rPr>
      <t>■</t>
    </r>
    <r>
      <rPr>
        <sz val="11"/>
        <rFont val="Century"/>
        <family val="1"/>
      </rPr>
      <t>Emissions by purpose [kg-CO</t>
    </r>
    <r>
      <rPr>
        <vertAlign val="subscript"/>
        <sz val="11"/>
        <rFont val="Century"/>
        <family val="1"/>
      </rPr>
      <t>2</t>
    </r>
    <r>
      <rPr>
        <sz val="11"/>
        <rFont val="Century"/>
        <family val="1"/>
      </rPr>
      <t>/household]</t>
    </r>
    <phoneticPr fontId="14"/>
  </si>
  <si>
    <r>
      <rPr>
        <sz val="11"/>
        <rFont val="ＭＳ Ｐ明朝"/>
        <family val="1"/>
        <charset val="128"/>
      </rPr>
      <t>■</t>
    </r>
    <r>
      <rPr>
        <sz val="11"/>
        <rFont val="Century"/>
        <family val="1"/>
      </rPr>
      <t>Share of emissions by purpose</t>
    </r>
    <phoneticPr fontId="14"/>
  </si>
  <si>
    <r>
      <rPr>
        <sz val="11"/>
        <rFont val="ＭＳ 明朝"/>
        <family val="1"/>
        <charset val="128"/>
      </rPr>
      <t>■</t>
    </r>
    <r>
      <rPr>
        <sz val="11"/>
        <rFont val="Century"/>
        <family val="1"/>
      </rPr>
      <t>Share</t>
    </r>
    <phoneticPr fontId="9"/>
  </si>
  <si>
    <t>Energy
(Fuel combustion and
 fugitive emissions)</t>
    <phoneticPr fontId="9"/>
  </si>
  <si>
    <r>
      <rPr>
        <sz val="11"/>
        <rFont val="ＭＳ 明朝"/>
        <family val="1"/>
        <charset val="128"/>
      </rPr>
      <t>■排出量および</t>
    </r>
    <r>
      <rPr>
        <sz val="11"/>
        <rFont val="Century"/>
        <family val="1"/>
      </rPr>
      <t>GDP</t>
    </r>
    <phoneticPr fontId="9"/>
  </si>
  <si>
    <r>
      <t>t CO</t>
    </r>
    <r>
      <rPr>
        <vertAlign val="subscript"/>
        <sz val="11"/>
        <rFont val="Century"/>
        <family val="1"/>
      </rPr>
      <t>2</t>
    </r>
    <r>
      <rPr>
        <sz val="11"/>
        <rFont val="Century"/>
        <family val="1"/>
      </rPr>
      <t>/</t>
    </r>
    <r>
      <rPr>
        <sz val="11"/>
        <rFont val="ＭＳ 明朝"/>
        <family val="1"/>
        <charset val="128"/>
      </rPr>
      <t>百万円</t>
    </r>
    <phoneticPr fontId="9"/>
  </si>
  <si>
    <r>
      <t>t CO</t>
    </r>
    <r>
      <rPr>
        <vertAlign val="subscript"/>
        <sz val="11"/>
        <rFont val="Century"/>
        <family val="1"/>
      </rPr>
      <t>2</t>
    </r>
    <r>
      <rPr>
        <sz val="11"/>
        <rFont val="Century"/>
        <family val="1"/>
      </rPr>
      <t>/million yen</t>
    </r>
    <phoneticPr fontId="9"/>
  </si>
  <si>
    <r>
      <t>GDP</t>
    </r>
    <r>
      <rPr>
        <sz val="10"/>
        <rFont val="Century"/>
        <family val="1"/>
      </rPr>
      <t/>
    </r>
    <phoneticPr fontId="9"/>
  </si>
  <si>
    <r>
      <rPr>
        <sz val="11"/>
        <color indexed="8"/>
        <rFont val="ＭＳ Ｐ明朝"/>
        <family val="1"/>
        <charset val="128"/>
      </rPr>
      <t>■</t>
    </r>
    <r>
      <rPr>
        <sz val="11"/>
        <color indexed="8"/>
        <rFont val="Century"/>
        <family val="1"/>
      </rPr>
      <t>Notes</t>
    </r>
    <phoneticPr fontId="9"/>
  </si>
  <si>
    <r>
      <rPr>
        <sz val="11"/>
        <color indexed="8"/>
        <rFont val="ＭＳ Ｐ明朝"/>
        <family val="1"/>
        <charset val="128"/>
      </rPr>
      <t>■</t>
    </r>
    <r>
      <rPr>
        <sz val="11"/>
        <color indexed="8"/>
        <rFont val="Century"/>
        <family val="1"/>
      </rPr>
      <t>Units of measures</t>
    </r>
    <phoneticPr fontId="9"/>
  </si>
  <si>
    <r>
      <t>10</t>
    </r>
    <r>
      <rPr>
        <vertAlign val="superscript"/>
        <sz val="11"/>
        <color indexed="8"/>
        <rFont val="Century"/>
        <family val="1"/>
      </rPr>
      <t xml:space="preserve">12 </t>
    </r>
    <r>
      <rPr>
        <sz val="11"/>
        <color indexed="8"/>
        <rFont val="Century"/>
        <family val="1"/>
      </rPr>
      <t>g</t>
    </r>
    <phoneticPr fontId="9"/>
  </si>
  <si>
    <r>
      <t>10</t>
    </r>
    <r>
      <rPr>
        <vertAlign val="superscript"/>
        <sz val="11"/>
        <color indexed="8"/>
        <rFont val="Century"/>
        <family val="1"/>
      </rPr>
      <t>9</t>
    </r>
    <r>
      <rPr>
        <sz val="11"/>
        <color indexed="8"/>
        <rFont val="Century"/>
        <family val="1"/>
      </rPr>
      <t xml:space="preserve"> g</t>
    </r>
    <phoneticPr fontId="9"/>
  </si>
  <si>
    <r>
      <t>10</t>
    </r>
    <r>
      <rPr>
        <vertAlign val="superscript"/>
        <sz val="11"/>
        <color indexed="8"/>
        <rFont val="Century"/>
        <family val="1"/>
      </rPr>
      <t xml:space="preserve">12 </t>
    </r>
    <r>
      <rPr>
        <sz val="11"/>
        <color indexed="8"/>
        <rFont val="Century"/>
        <family val="1"/>
      </rPr>
      <t>g</t>
    </r>
    <phoneticPr fontId="9"/>
  </si>
  <si>
    <r>
      <t>10</t>
    </r>
    <r>
      <rPr>
        <vertAlign val="superscript"/>
        <sz val="11"/>
        <color indexed="8"/>
        <rFont val="Century"/>
        <family val="1"/>
      </rPr>
      <t>6</t>
    </r>
    <r>
      <rPr>
        <sz val="11"/>
        <color indexed="8"/>
        <rFont val="Century"/>
        <family val="1"/>
      </rPr>
      <t xml:space="preserve"> g</t>
    </r>
    <phoneticPr fontId="9"/>
  </si>
  <si>
    <r>
      <t>1</t>
    </r>
    <r>
      <rPr>
        <sz val="11"/>
        <color indexed="8"/>
        <rFont val="ＭＳ 明朝"/>
        <family val="1"/>
        <charset val="128"/>
      </rPr>
      <t>トン</t>
    </r>
    <phoneticPr fontId="9"/>
  </si>
  <si>
    <r>
      <t>10</t>
    </r>
    <r>
      <rPr>
        <vertAlign val="superscript"/>
        <sz val="11"/>
        <color indexed="8"/>
        <rFont val="Century"/>
        <family val="1"/>
      </rPr>
      <t>3</t>
    </r>
    <r>
      <rPr>
        <sz val="11"/>
        <color indexed="8"/>
        <rFont val="Century"/>
        <family val="1"/>
      </rPr>
      <t xml:space="preserve"> g</t>
    </r>
    <phoneticPr fontId="9"/>
  </si>
  <si>
    <r>
      <t>CO</t>
    </r>
    <r>
      <rPr>
        <vertAlign val="subscript"/>
        <sz val="11"/>
        <color indexed="8"/>
        <rFont val="Century"/>
        <family val="1"/>
      </rPr>
      <t>2</t>
    </r>
    <phoneticPr fontId="9"/>
  </si>
  <si>
    <r>
      <t>CH</t>
    </r>
    <r>
      <rPr>
        <vertAlign val="subscript"/>
        <sz val="11"/>
        <color indexed="8"/>
        <rFont val="Century"/>
        <family val="1"/>
      </rPr>
      <t>4</t>
    </r>
    <phoneticPr fontId="9"/>
  </si>
  <si>
    <r>
      <t>N</t>
    </r>
    <r>
      <rPr>
        <vertAlign val="subscript"/>
        <sz val="11"/>
        <color indexed="8"/>
        <rFont val="Century"/>
        <family val="1"/>
      </rPr>
      <t>2</t>
    </r>
    <r>
      <rPr>
        <sz val="11"/>
        <color indexed="8"/>
        <rFont val="Century"/>
        <family val="1"/>
      </rPr>
      <t>O</t>
    </r>
    <phoneticPr fontId="9"/>
  </si>
  <si>
    <r>
      <t xml:space="preserve">1,430 </t>
    </r>
    <r>
      <rPr>
        <sz val="11"/>
        <color indexed="8"/>
        <rFont val="ＭＳ 明朝"/>
        <family val="1"/>
        <charset val="128"/>
      </rPr>
      <t>など</t>
    </r>
    <phoneticPr fontId="9"/>
  </si>
  <si>
    <r>
      <t xml:space="preserve">7,390 </t>
    </r>
    <r>
      <rPr>
        <sz val="11"/>
        <color indexed="8"/>
        <rFont val="ＭＳ 明朝"/>
        <family val="1"/>
        <charset val="128"/>
      </rPr>
      <t>など</t>
    </r>
    <phoneticPr fontId="9"/>
  </si>
  <si>
    <r>
      <t>SF</t>
    </r>
    <r>
      <rPr>
        <vertAlign val="subscript"/>
        <sz val="11"/>
        <color indexed="8"/>
        <rFont val="Century"/>
        <family val="1"/>
      </rPr>
      <t>6</t>
    </r>
    <phoneticPr fontId="9"/>
  </si>
  <si>
    <r>
      <t>NF</t>
    </r>
    <r>
      <rPr>
        <vertAlign val="subscript"/>
        <sz val="11"/>
        <color indexed="8"/>
        <rFont val="Century"/>
        <family val="1"/>
      </rPr>
      <t>3</t>
    </r>
    <phoneticPr fontId="9"/>
  </si>
  <si>
    <t>Notes</t>
    <phoneticPr fontId="9"/>
  </si>
  <si>
    <r>
      <rPr>
        <sz val="11"/>
        <rFont val="ＭＳ 明朝"/>
        <family val="1"/>
        <charset val="128"/>
      </rPr>
      <t>■燃料種別内訳</t>
    </r>
    <r>
      <rPr>
        <sz val="11"/>
        <rFont val="Century"/>
        <family val="1"/>
      </rPr>
      <t xml:space="preserve"> [kg-CO</t>
    </r>
    <r>
      <rPr>
        <vertAlign val="subscript"/>
        <sz val="11"/>
        <rFont val="Century"/>
        <family val="1"/>
      </rPr>
      <t>2</t>
    </r>
    <r>
      <rPr>
        <sz val="11"/>
        <rFont val="Century"/>
        <family val="1"/>
      </rPr>
      <t>/</t>
    </r>
    <r>
      <rPr>
        <sz val="11"/>
        <rFont val="ＭＳ 明朝"/>
        <family val="1"/>
        <charset val="128"/>
      </rPr>
      <t>世帯</t>
    </r>
    <r>
      <rPr>
        <sz val="11"/>
        <rFont val="Century"/>
        <family val="1"/>
      </rPr>
      <t>]</t>
    </r>
    <rPh sb="1" eb="3">
      <t>ネンリョウ</t>
    </rPh>
    <rPh sb="3" eb="5">
      <t>シュベツ</t>
    </rPh>
    <rPh sb="5" eb="7">
      <t>ウチワケ</t>
    </rPh>
    <phoneticPr fontId="14"/>
  </si>
  <si>
    <r>
      <rPr>
        <sz val="14"/>
        <rFont val="Century"/>
        <family val="1"/>
      </rPr>
      <t>2017</t>
    </r>
    <r>
      <rPr>
        <sz val="14"/>
        <rFont val="ＭＳ Ｐ明朝"/>
        <family val="1"/>
        <charset val="128"/>
      </rPr>
      <t>年度</t>
    </r>
    <r>
      <rPr>
        <sz val="10"/>
        <rFont val="ＭＳ Ｐ明朝"/>
        <family val="1"/>
        <charset val="128"/>
      </rPr>
      <t/>
    </r>
    <phoneticPr fontId="9"/>
  </si>
  <si>
    <r>
      <rPr>
        <sz val="14"/>
        <rFont val="Century"/>
        <family val="1"/>
      </rPr>
      <t>2018</t>
    </r>
    <r>
      <rPr>
        <sz val="14"/>
        <rFont val="ＭＳ Ｐ明朝"/>
        <family val="1"/>
        <charset val="128"/>
      </rPr>
      <t>年度</t>
    </r>
    <r>
      <rPr>
        <sz val="10"/>
        <rFont val="ＭＳ Ｐ明朝"/>
        <family val="1"/>
        <charset val="128"/>
      </rPr>
      <t/>
    </r>
    <phoneticPr fontId="9"/>
  </si>
  <si>
    <r>
      <rPr>
        <sz val="14"/>
        <rFont val="Century"/>
        <family val="1"/>
      </rPr>
      <t>2019</t>
    </r>
    <r>
      <rPr>
        <sz val="14"/>
        <rFont val="ＭＳ Ｐ明朝"/>
        <family val="1"/>
        <charset val="128"/>
      </rPr>
      <t>年度</t>
    </r>
    <r>
      <rPr>
        <sz val="10"/>
        <rFont val="ＭＳ Ｐ明朝"/>
        <family val="1"/>
        <charset val="128"/>
      </rPr>
      <t/>
    </r>
    <phoneticPr fontId="9"/>
  </si>
  <si>
    <r>
      <rPr>
        <sz val="14"/>
        <rFont val="Century"/>
        <family val="1"/>
      </rPr>
      <t>2020</t>
    </r>
    <r>
      <rPr>
        <sz val="14"/>
        <rFont val="ＭＳ Ｐ明朝"/>
        <family val="1"/>
        <charset val="128"/>
      </rPr>
      <t>年度</t>
    </r>
    <r>
      <rPr>
        <sz val="10"/>
        <rFont val="ＭＳ Ｐ明朝"/>
        <family val="1"/>
        <charset val="128"/>
      </rPr>
      <t/>
    </r>
    <phoneticPr fontId="9"/>
  </si>
  <si>
    <r>
      <rPr>
        <sz val="14"/>
        <rFont val="Century"/>
        <family val="1"/>
      </rPr>
      <t>2021</t>
    </r>
    <r>
      <rPr>
        <sz val="14"/>
        <rFont val="ＭＳ Ｐ明朝"/>
        <family val="1"/>
        <charset val="128"/>
      </rPr>
      <t>年度</t>
    </r>
    <r>
      <rPr>
        <sz val="10"/>
        <rFont val="ＭＳ Ｐ明朝"/>
        <family val="1"/>
        <charset val="128"/>
      </rPr>
      <t/>
    </r>
    <phoneticPr fontId="9"/>
  </si>
  <si>
    <r>
      <rPr>
        <sz val="14"/>
        <rFont val="Century"/>
        <family val="1"/>
      </rPr>
      <t>2022</t>
    </r>
    <r>
      <rPr>
        <sz val="14"/>
        <rFont val="ＭＳ Ｐ明朝"/>
        <family val="1"/>
        <charset val="128"/>
      </rPr>
      <t>年度</t>
    </r>
    <r>
      <rPr>
        <sz val="10"/>
        <rFont val="ＭＳ Ｐ明朝"/>
        <family val="1"/>
        <charset val="128"/>
      </rPr>
      <t/>
    </r>
    <phoneticPr fontId="9"/>
  </si>
  <si>
    <r>
      <rPr>
        <sz val="14"/>
        <rFont val="Century"/>
        <family val="1"/>
      </rPr>
      <t>2016</t>
    </r>
    <r>
      <rPr>
        <sz val="14"/>
        <rFont val="ＭＳ Ｐ明朝"/>
        <family val="1"/>
        <charset val="128"/>
      </rPr>
      <t>年度</t>
    </r>
    <r>
      <rPr>
        <sz val="10"/>
        <rFont val="ＭＳ Ｐ明朝"/>
        <family val="1"/>
        <charset val="128"/>
      </rPr>
      <t/>
    </r>
    <phoneticPr fontId="9"/>
  </si>
  <si>
    <t xml:space="preserve">      FY2016</t>
    <phoneticPr fontId="9"/>
  </si>
  <si>
    <t xml:space="preserve">      FY2017</t>
    <phoneticPr fontId="9"/>
  </si>
  <si>
    <r>
      <t>CO</t>
    </r>
    <r>
      <rPr>
        <b/>
        <vertAlign val="subscript"/>
        <sz val="16"/>
        <rFont val="Century"/>
        <family val="1"/>
      </rPr>
      <t>2</t>
    </r>
    <r>
      <rPr>
        <b/>
        <sz val="16"/>
        <rFont val="Century"/>
        <family val="1"/>
      </rPr>
      <t xml:space="preserve"> emissions by sector
(Summary)</t>
    </r>
    <phoneticPr fontId="9"/>
  </si>
  <si>
    <r>
      <t>1990</t>
    </r>
    <r>
      <rPr>
        <sz val="10"/>
        <rFont val="ＭＳ 明朝"/>
        <family val="1"/>
        <charset val="128"/>
      </rPr>
      <t>年度　　　　　　　　　　　　　　　　　　　　　　　　　　　　　　　　　　　　　　　　　　　　　　　　　　　　　　　　　　　　　　　　</t>
    </r>
    <rPh sb="4" eb="5">
      <t>ネン</t>
    </rPh>
    <rPh sb="5" eb="6">
      <t>ド</t>
    </rPh>
    <phoneticPr fontId="9"/>
  </si>
  <si>
    <r>
      <t>2005</t>
    </r>
    <r>
      <rPr>
        <sz val="10"/>
        <rFont val="ＭＳ 明朝"/>
        <family val="1"/>
        <charset val="128"/>
      </rPr>
      <t>年度</t>
    </r>
    <r>
      <rPr>
        <sz val="10"/>
        <rFont val="Century"/>
        <family val="1"/>
      </rPr>
      <t/>
    </r>
    <rPh sb="5" eb="6">
      <t>ド</t>
    </rPh>
    <phoneticPr fontId="9"/>
  </si>
  <si>
    <r>
      <t>2013</t>
    </r>
    <r>
      <rPr>
        <sz val="10"/>
        <rFont val="ＭＳ 明朝"/>
        <family val="1"/>
        <charset val="128"/>
      </rPr>
      <t>年度</t>
    </r>
    <rPh sb="5" eb="6">
      <t>ド</t>
    </rPh>
    <phoneticPr fontId="9"/>
  </si>
  <si>
    <r>
      <t>2015</t>
    </r>
    <r>
      <rPr>
        <sz val="10"/>
        <rFont val="ＭＳ Ｐ明朝"/>
        <family val="1"/>
        <charset val="128"/>
      </rPr>
      <t>年度</t>
    </r>
    <rPh sb="5" eb="6">
      <t>ド</t>
    </rPh>
    <phoneticPr fontId="9"/>
  </si>
  <si>
    <r>
      <t>2016</t>
    </r>
    <r>
      <rPr>
        <sz val="10"/>
        <rFont val="ＭＳ Ｐ明朝"/>
        <family val="1"/>
        <charset val="128"/>
      </rPr>
      <t>年度</t>
    </r>
    <rPh sb="5" eb="6">
      <t>ド</t>
    </rPh>
    <phoneticPr fontId="9"/>
  </si>
  <si>
    <r>
      <t>2017</t>
    </r>
    <r>
      <rPr>
        <sz val="10"/>
        <rFont val="ＭＳ Ｐ明朝"/>
        <family val="1"/>
        <charset val="128"/>
      </rPr>
      <t>年度</t>
    </r>
    <rPh sb="5" eb="6">
      <t>ド</t>
    </rPh>
    <phoneticPr fontId="9"/>
  </si>
  <si>
    <r>
      <t>2018</t>
    </r>
    <r>
      <rPr>
        <sz val="10"/>
        <rFont val="ＭＳ Ｐ明朝"/>
        <family val="1"/>
        <charset val="128"/>
      </rPr>
      <t>年度</t>
    </r>
    <rPh sb="5" eb="6">
      <t>ド</t>
    </rPh>
    <phoneticPr fontId="9"/>
  </si>
  <si>
    <r>
      <t>2019</t>
    </r>
    <r>
      <rPr>
        <sz val="10"/>
        <rFont val="ＭＳ Ｐ明朝"/>
        <family val="1"/>
        <charset val="128"/>
      </rPr>
      <t>年度</t>
    </r>
    <rPh sb="5" eb="6">
      <t>ド</t>
    </rPh>
    <phoneticPr fontId="9"/>
  </si>
  <si>
    <r>
      <t>2020年度</t>
    </r>
    <r>
      <rPr>
        <sz val="10"/>
        <rFont val="ＭＳ Ｐ明朝"/>
        <family val="1"/>
        <charset val="128"/>
      </rPr>
      <t/>
    </r>
    <rPh sb="5" eb="6">
      <t>ド</t>
    </rPh>
    <phoneticPr fontId="9"/>
  </si>
  <si>
    <r>
      <t>2021年度</t>
    </r>
    <r>
      <rPr>
        <sz val="10"/>
        <rFont val="ＭＳ Ｐ明朝"/>
        <family val="1"/>
        <charset val="128"/>
      </rPr>
      <t/>
    </r>
    <rPh sb="5" eb="6">
      <t>ド</t>
    </rPh>
    <phoneticPr fontId="9"/>
  </si>
  <si>
    <r>
      <t>1990</t>
    </r>
    <r>
      <rPr>
        <sz val="10"/>
        <rFont val="ＭＳ 明朝"/>
        <family val="1"/>
        <charset val="128"/>
      </rPr>
      <t>年度</t>
    </r>
    <rPh sb="4" eb="5">
      <t>ネン</t>
    </rPh>
    <rPh sb="5" eb="6">
      <t>ド</t>
    </rPh>
    <phoneticPr fontId="9"/>
  </si>
  <si>
    <r>
      <t>2017年度</t>
    </r>
    <r>
      <rPr>
        <sz val="10"/>
        <rFont val="ＭＳ Ｐ明朝"/>
        <family val="1"/>
        <charset val="128"/>
      </rPr>
      <t/>
    </r>
    <rPh sb="5" eb="6">
      <t>ド</t>
    </rPh>
    <phoneticPr fontId="9"/>
  </si>
  <si>
    <r>
      <t>2018年度</t>
    </r>
    <r>
      <rPr>
        <sz val="10"/>
        <rFont val="ＭＳ Ｐ明朝"/>
        <family val="1"/>
        <charset val="128"/>
      </rPr>
      <t/>
    </r>
    <rPh sb="5" eb="6">
      <t>ド</t>
    </rPh>
    <phoneticPr fontId="9"/>
  </si>
  <si>
    <r>
      <t>2019年度</t>
    </r>
    <r>
      <rPr>
        <sz val="10"/>
        <rFont val="ＭＳ Ｐ明朝"/>
        <family val="1"/>
        <charset val="128"/>
      </rPr>
      <t/>
    </r>
    <rPh sb="5" eb="6">
      <t>ド</t>
    </rPh>
    <phoneticPr fontId="9"/>
  </si>
  <si>
    <r>
      <t>1990</t>
    </r>
    <r>
      <rPr>
        <sz val="10"/>
        <rFont val="ＭＳ 明朝"/>
        <family val="1"/>
        <charset val="128"/>
      </rPr>
      <t>年</t>
    </r>
    <rPh sb="4" eb="5">
      <t>ネン</t>
    </rPh>
    <phoneticPr fontId="9"/>
  </si>
  <si>
    <r>
      <t>2005</t>
    </r>
    <r>
      <rPr>
        <sz val="10"/>
        <rFont val="ＭＳ 明朝"/>
        <family val="1"/>
        <charset val="128"/>
      </rPr>
      <t>年</t>
    </r>
    <r>
      <rPr>
        <sz val="10"/>
        <rFont val="Century"/>
        <family val="1"/>
      </rPr>
      <t/>
    </r>
    <phoneticPr fontId="9"/>
  </si>
  <si>
    <r>
      <t>2013</t>
    </r>
    <r>
      <rPr>
        <sz val="10"/>
        <rFont val="ＭＳ 明朝"/>
        <family val="1"/>
        <charset val="128"/>
      </rPr>
      <t>年</t>
    </r>
    <phoneticPr fontId="9"/>
  </si>
  <si>
    <r>
      <t>2015</t>
    </r>
    <r>
      <rPr>
        <sz val="10"/>
        <rFont val="ＭＳ Ｐ明朝"/>
        <family val="1"/>
        <charset val="128"/>
      </rPr>
      <t>年</t>
    </r>
    <phoneticPr fontId="9"/>
  </si>
  <si>
    <r>
      <t>2016</t>
    </r>
    <r>
      <rPr>
        <sz val="10"/>
        <rFont val="ＭＳ Ｐ明朝"/>
        <family val="1"/>
        <charset val="128"/>
      </rPr>
      <t>年</t>
    </r>
    <phoneticPr fontId="9"/>
  </si>
  <si>
    <r>
      <t>2017年</t>
    </r>
    <r>
      <rPr>
        <sz val="10"/>
        <rFont val="ＭＳ Ｐ明朝"/>
        <family val="1"/>
        <charset val="128"/>
      </rPr>
      <t/>
    </r>
  </si>
  <si>
    <r>
      <t>2018年</t>
    </r>
    <r>
      <rPr>
        <sz val="10"/>
        <rFont val="ＭＳ Ｐ明朝"/>
        <family val="1"/>
        <charset val="128"/>
      </rPr>
      <t/>
    </r>
  </si>
  <si>
    <r>
      <t>2019年</t>
    </r>
    <r>
      <rPr>
        <sz val="10"/>
        <rFont val="ＭＳ Ｐ明朝"/>
        <family val="1"/>
        <charset val="128"/>
      </rPr>
      <t/>
    </r>
  </si>
  <si>
    <r>
      <t>2020年</t>
    </r>
    <r>
      <rPr>
        <sz val="10"/>
        <rFont val="ＭＳ Ｐ明朝"/>
        <family val="1"/>
        <charset val="128"/>
      </rPr>
      <t/>
    </r>
  </si>
  <si>
    <r>
      <t>2021年</t>
    </r>
    <r>
      <rPr>
        <sz val="10"/>
        <rFont val="ＭＳ Ｐ明朝"/>
        <family val="1"/>
        <charset val="128"/>
      </rPr>
      <t/>
    </r>
  </si>
  <si>
    <t>工業プロセス及び製品の使用
（化学産業、半導体・液晶製造工程等）</t>
    <phoneticPr fontId="9"/>
  </si>
  <si>
    <t>工業プロセス及び製品の使用</t>
    <rPh sb="0" eb="2">
      <t>コウギョウ</t>
    </rPh>
    <rPh sb="6" eb="7">
      <t>オヨ</t>
    </rPh>
    <rPh sb="8" eb="10">
      <t>セイヒン</t>
    </rPh>
    <rPh sb="11" eb="13">
      <t>シヨウ</t>
    </rPh>
    <phoneticPr fontId="9"/>
  </si>
  <si>
    <r>
      <t xml:space="preserve">2. </t>
    </r>
    <r>
      <rPr>
        <sz val="11"/>
        <rFont val="ＭＳ 明朝"/>
        <family val="1"/>
        <charset val="128"/>
      </rPr>
      <t>工業プロセス及び製品の使用</t>
    </r>
    <phoneticPr fontId="9"/>
  </si>
  <si>
    <r>
      <rPr>
        <sz val="11"/>
        <rFont val="ＭＳ 明朝"/>
        <family val="1"/>
        <charset val="128"/>
      </rPr>
      <t>■</t>
    </r>
    <r>
      <rPr>
        <sz val="11"/>
        <rFont val="Century"/>
        <family val="1"/>
      </rPr>
      <t>Emissions [Mt CO</t>
    </r>
    <r>
      <rPr>
        <vertAlign val="subscript"/>
        <sz val="11"/>
        <rFont val="Century"/>
        <family val="1"/>
      </rPr>
      <t>2</t>
    </r>
    <r>
      <rPr>
        <sz val="11"/>
        <rFont val="Century"/>
        <family val="1"/>
      </rPr>
      <t xml:space="preserve"> eq.]</t>
    </r>
    <phoneticPr fontId="9"/>
  </si>
  <si>
    <r>
      <rPr>
        <sz val="11"/>
        <rFont val="ＭＳ 明朝"/>
        <family val="1"/>
        <charset val="128"/>
      </rPr>
      <t>■</t>
    </r>
    <r>
      <rPr>
        <sz val="11"/>
        <rFont val="Century"/>
        <family val="1"/>
      </rPr>
      <t>Share</t>
    </r>
    <phoneticPr fontId="8"/>
  </si>
  <si>
    <r>
      <rPr>
        <sz val="11"/>
        <rFont val="ＭＳ 明朝"/>
        <family val="1"/>
        <charset val="128"/>
      </rPr>
      <t>■</t>
    </r>
    <r>
      <rPr>
        <sz val="11"/>
        <rFont val="Century"/>
        <family val="1"/>
      </rPr>
      <t>Comparison with FY2013</t>
    </r>
    <phoneticPr fontId="9"/>
  </si>
  <si>
    <t>Cement Production</t>
    <phoneticPr fontId="9"/>
  </si>
  <si>
    <t>Lime Production</t>
    <phoneticPr fontId="9"/>
  </si>
  <si>
    <t>Glass Production</t>
    <phoneticPr fontId="9"/>
  </si>
  <si>
    <t>Other Process Uses of Carbonates</t>
    <phoneticPr fontId="9"/>
  </si>
  <si>
    <t>Mineral Products</t>
    <phoneticPr fontId="9"/>
  </si>
  <si>
    <t>Ammonia</t>
    <phoneticPr fontId="9"/>
  </si>
  <si>
    <t>Ethylene &amp; Carbide, etc.</t>
    <phoneticPr fontId="9"/>
  </si>
  <si>
    <t>Chemical Industry</t>
    <phoneticPr fontId="9"/>
  </si>
  <si>
    <t>Non-energy Products from Fuels and Solvent Use</t>
    <phoneticPr fontId="9"/>
  </si>
  <si>
    <t>Waste for Energy Purposes</t>
    <phoneticPr fontId="9"/>
  </si>
  <si>
    <t>Waste</t>
    <phoneticPr fontId="9"/>
  </si>
  <si>
    <t>Liming</t>
    <phoneticPr fontId="9"/>
  </si>
  <si>
    <t>Agriculture</t>
    <phoneticPr fontId="9"/>
  </si>
  <si>
    <t>Fugitive Emissions from Fuel, etc.</t>
    <phoneticPr fontId="9"/>
  </si>
  <si>
    <t>非エネルギー起源</t>
    <phoneticPr fontId="9"/>
  </si>
  <si>
    <t>in FY2017</t>
    <phoneticPr fontId="9"/>
  </si>
  <si>
    <t>in FY2013</t>
    <phoneticPr fontId="9"/>
  </si>
  <si>
    <t>in FY2005</t>
    <phoneticPr fontId="9"/>
  </si>
  <si>
    <t>in FY1990</t>
    <phoneticPr fontId="9"/>
  </si>
  <si>
    <t>in FY2018</t>
    <phoneticPr fontId="9"/>
  </si>
  <si>
    <t>in FY2019</t>
    <phoneticPr fontId="9"/>
  </si>
  <si>
    <t xml:space="preserve">   in FY1990</t>
    <phoneticPr fontId="9"/>
  </si>
  <si>
    <t xml:space="preserve">   in FY2005</t>
    <phoneticPr fontId="9"/>
  </si>
  <si>
    <t xml:space="preserve">   in FY2013</t>
    <phoneticPr fontId="9"/>
  </si>
  <si>
    <t xml:space="preserve">   in FY2016</t>
    <phoneticPr fontId="9"/>
  </si>
  <si>
    <t xml:space="preserve">   in FY2017</t>
    <phoneticPr fontId="9"/>
  </si>
  <si>
    <t xml:space="preserve">   in FY2018</t>
    <phoneticPr fontId="9"/>
  </si>
  <si>
    <t xml:space="preserve"> in FY2019</t>
    <phoneticPr fontId="9"/>
  </si>
  <si>
    <t xml:space="preserve"> in FY2020</t>
    <phoneticPr fontId="9"/>
  </si>
  <si>
    <t xml:space="preserve">  in CY2005</t>
    <phoneticPr fontId="9"/>
  </si>
  <si>
    <t xml:space="preserve">  in CY1990</t>
    <phoneticPr fontId="9"/>
  </si>
  <si>
    <t xml:space="preserve">  in CY2013</t>
    <phoneticPr fontId="9"/>
  </si>
  <si>
    <t xml:space="preserve">  in CY2015</t>
    <phoneticPr fontId="9"/>
  </si>
  <si>
    <t xml:space="preserve">  in CY2016</t>
    <phoneticPr fontId="9"/>
  </si>
  <si>
    <t xml:space="preserve">  in CY2017</t>
    <phoneticPr fontId="9"/>
  </si>
  <si>
    <t xml:space="preserve">  in CY2018</t>
    <phoneticPr fontId="9"/>
  </si>
  <si>
    <t xml:space="preserve">  in CY2019</t>
    <phoneticPr fontId="9"/>
  </si>
  <si>
    <t xml:space="preserve">  in CY2020</t>
    <phoneticPr fontId="9"/>
  </si>
  <si>
    <t>in FY2016</t>
    <phoneticPr fontId="9"/>
  </si>
  <si>
    <t>in FY2015</t>
    <phoneticPr fontId="9"/>
  </si>
  <si>
    <t>in FY2014</t>
    <phoneticPr fontId="9"/>
  </si>
  <si>
    <r>
      <t xml:space="preserve">5. </t>
    </r>
    <r>
      <rPr>
        <b/>
        <sz val="11"/>
        <rFont val="ＭＳ 明朝"/>
        <family val="1"/>
        <charset val="128"/>
      </rPr>
      <t>廃棄物</t>
    </r>
    <rPh sb="3" eb="6">
      <t>ハイキブツ</t>
    </rPh>
    <phoneticPr fontId="9"/>
  </si>
  <si>
    <r>
      <rPr>
        <sz val="10"/>
        <rFont val="ＭＳ Ｐ明朝"/>
        <family val="1"/>
        <charset val="128"/>
      </rPr>
      <t>一人当たり</t>
    </r>
    <r>
      <rPr>
        <sz val="10"/>
        <rFont val="Century"/>
        <family val="1"/>
      </rPr>
      <t>CO</t>
    </r>
    <r>
      <rPr>
        <vertAlign val="subscript"/>
        <sz val="10"/>
        <rFont val="Century"/>
        <family val="1"/>
      </rPr>
      <t>2</t>
    </r>
    <r>
      <rPr>
        <sz val="10"/>
        <rFont val="ＭＳ 明朝"/>
        <family val="1"/>
        <charset val="128"/>
      </rPr>
      <t>排出量</t>
    </r>
    <rPh sb="0" eb="2">
      <t>ヒトリ</t>
    </rPh>
    <rPh sb="2" eb="3">
      <t>ア</t>
    </rPh>
    <rPh sb="8" eb="10">
      <t>ハイシュツ</t>
    </rPh>
    <rPh sb="10" eb="11">
      <t>リョウ</t>
    </rPh>
    <phoneticPr fontId="9"/>
  </si>
  <si>
    <r>
      <rPr>
        <sz val="11"/>
        <rFont val="ＭＳ 明朝"/>
        <family val="1"/>
        <charset val="128"/>
      </rPr>
      <t>シート名／</t>
    </r>
    <r>
      <rPr>
        <sz val="11"/>
        <rFont val="Century"/>
        <family val="1"/>
      </rPr>
      <t>Sheets</t>
    </r>
    <rPh sb="3" eb="4">
      <t>メイ</t>
    </rPh>
    <phoneticPr fontId="9"/>
  </si>
  <si>
    <r>
      <t>CO</t>
    </r>
    <r>
      <rPr>
        <sz val="11"/>
        <color theme="0" tint="-0.499984740745262"/>
        <rFont val="ＭＳ Ｐ明朝"/>
        <family val="1"/>
        <charset val="128"/>
      </rPr>
      <t>₂</t>
    </r>
    <phoneticPr fontId="9"/>
  </si>
  <si>
    <r>
      <t>N</t>
    </r>
    <r>
      <rPr>
        <sz val="11"/>
        <rFont val="ＭＳ 明朝"/>
        <family val="1"/>
        <charset val="128"/>
      </rPr>
      <t>₂</t>
    </r>
    <r>
      <rPr>
        <sz val="11"/>
        <rFont val="Century"/>
        <family val="1"/>
      </rPr>
      <t>O</t>
    </r>
    <phoneticPr fontId="9"/>
  </si>
  <si>
    <t>*Including "Statistical discrepancy from power and heat allocation"</t>
    <phoneticPr fontId="9"/>
  </si>
  <si>
    <t>セメント製造</t>
    <rPh sb="4" eb="6">
      <t>セイゾウ</t>
    </rPh>
    <phoneticPr fontId="9"/>
  </si>
  <si>
    <t>石灰製造</t>
    <rPh sb="2" eb="4">
      <t>セイゾウ</t>
    </rPh>
    <phoneticPr fontId="9"/>
  </si>
  <si>
    <t>ガラス製造</t>
    <rPh sb="3" eb="5">
      <t>セイゾウ</t>
    </rPh>
    <phoneticPr fontId="9"/>
  </si>
  <si>
    <t>アンモニア製造</t>
    <rPh sb="5" eb="7">
      <t>セイゾウ</t>
    </rPh>
    <phoneticPr fontId="9"/>
  </si>
  <si>
    <t>エチレン、カーバイド製造ほか</t>
    <rPh sb="10" eb="12">
      <t>セイゾウ</t>
    </rPh>
    <phoneticPr fontId="9"/>
  </si>
  <si>
    <t>その他プロセスにおける炭酸塩の使用</t>
    <rPh sb="2" eb="3">
      <t>タ</t>
    </rPh>
    <rPh sb="11" eb="14">
      <t>タンサンエン</t>
    </rPh>
    <rPh sb="15" eb="17">
      <t>シヨウ</t>
    </rPh>
    <phoneticPr fontId="9"/>
  </si>
  <si>
    <t>燃料からの非エネルギー製品及び溶剤の使用</t>
    <rPh sb="0" eb="2">
      <t>ネンリョウ</t>
    </rPh>
    <rPh sb="5" eb="6">
      <t>ヒ</t>
    </rPh>
    <rPh sb="11" eb="13">
      <t>セイヒン</t>
    </rPh>
    <rPh sb="13" eb="14">
      <t>オヨ</t>
    </rPh>
    <rPh sb="15" eb="17">
      <t>ヨウザイ</t>
    </rPh>
    <rPh sb="18" eb="20">
      <t>シヨウ</t>
    </rPh>
    <phoneticPr fontId="9"/>
  </si>
  <si>
    <r>
      <t>CO</t>
    </r>
    <r>
      <rPr>
        <u/>
        <sz val="8"/>
        <color rgb="FF0000FF"/>
        <rFont val="Century"/>
        <family val="1"/>
      </rPr>
      <t>2</t>
    </r>
    <r>
      <rPr>
        <u/>
        <sz val="11"/>
        <color indexed="12"/>
        <rFont val="Century"/>
        <family val="1"/>
      </rPr>
      <t xml:space="preserve"> emissions by sector (without allocation of CO</t>
    </r>
    <r>
      <rPr>
        <u/>
        <sz val="8"/>
        <color rgb="FF0000FF"/>
        <rFont val="Century"/>
        <family val="1"/>
      </rPr>
      <t>2</t>
    </r>
    <r>
      <rPr>
        <u/>
        <sz val="11"/>
        <color indexed="12"/>
        <rFont val="Century"/>
        <family val="1"/>
      </rPr>
      <t xml:space="preserve"> emissions from power generation and steam generation to each sector) (Summary)</t>
    </r>
    <phoneticPr fontId="9"/>
  </si>
  <si>
    <t>廃棄物の焼却と野焼き（エネルギー利用を含まない）</t>
    <rPh sb="0" eb="3">
      <t>ハイキブツ</t>
    </rPh>
    <rPh sb="4" eb="6">
      <t>ショウキャク</t>
    </rPh>
    <rPh sb="7" eb="9">
      <t>ノヤ</t>
    </rPh>
    <rPh sb="16" eb="18">
      <t>リヨウ</t>
    </rPh>
    <rPh sb="19" eb="20">
      <t>フク</t>
    </rPh>
    <phoneticPr fontId="9"/>
  </si>
  <si>
    <t>Incineration and Open Burning of Waste (excluding waste for energy purposes)</t>
    <phoneticPr fontId="9"/>
  </si>
  <si>
    <t>セメント製造</t>
    <phoneticPr fontId="9"/>
  </si>
  <si>
    <t>石灰製造</t>
    <phoneticPr fontId="9"/>
  </si>
  <si>
    <t>その他プロセスにおける炭酸塩の使用</t>
    <phoneticPr fontId="9"/>
  </si>
  <si>
    <r>
      <rPr>
        <sz val="11"/>
        <rFont val="ＭＳ Ｐ明朝"/>
        <family val="1"/>
        <charset val="128"/>
      </rPr>
      <t>■</t>
    </r>
    <r>
      <rPr>
        <sz val="11"/>
        <rFont val="Century"/>
        <family val="1"/>
      </rPr>
      <t>Population [thousand]</t>
    </r>
    <phoneticPr fontId="9"/>
  </si>
  <si>
    <r>
      <rPr>
        <sz val="11"/>
        <rFont val="Segoe UI Symbol"/>
        <family val="1"/>
      </rPr>
      <t>■</t>
    </r>
    <r>
      <rPr>
        <sz val="11"/>
        <rFont val="ＭＳ 明朝"/>
        <family val="1"/>
        <charset val="128"/>
      </rPr>
      <t>燃料種別内訳</t>
    </r>
    <r>
      <rPr>
        <sz val="11"/>
        <rFont val="Century"/>
        <family val="1"/>
      </rPr>
      <t xml:space="preserve"> [kg-CO</t>
    </r>
    <r>
      <rPr>
        <vertAlign val="subscript"/>
        <sz val="11"/>
        <rFont val="Century"/>
        <family val="1"/>
      </rPr>
      <t>2</t>
    </r>
    <r>
      <rPr>
        <sz val="11"/>
        <rFont val="Century"/>
        <family val="1"/>
      </rPr>
      <t>/</t>
    </r>
    <r>
      <rPr>
        <sz val="11"/>
        <rFont val="ＭＳ 明朝"/>
        <family val="1"/>
        <charset val="128"/>
      </rPr>
      <t>人</t>
    </r>
    <r>
      <rPr>
        <sz val="11"/>
        <rFont val="Century"/>
        <family val="1"/>
      </rPr>
      <t>]</t>
    </r>
    <rPh sb="1" eb="3">
      <t>ネンリョウ</t>
    </rPh>
    <rPh sb="3" eb="5">
      <t>シュベツ</t>
    </rPh>
    <rPh sb="5" eb="7">
      <t>ウチワケ</t>
    </rPh>
    <phoneticPr fontId="14"/>
  </si>
  <si>
    <r>
      <rPr>
        <sz val="11"/>
        <rFont val="ＭＳ Ｐ明朝"/>
        <family val="1"/>
        <charset val="128"/>
      </rPr>
      <t>■</t>
    </r>
    <r>
      <rPr>
        <sz val="11"/>
        <rFont val="Century"/>
        <family val="1"/>
      </rPr>
      <t>Emissions by fuel type [kg CO</t>
    </r>
    <r>
      <rPr>
        <vertAlign val="subscript"/>
        <sz val="11"/>
        <rFont val="Century"/>
        <family val="1"/>
      </rPr>
      <t>2</t>
    </r>
    <r>
      <rPr>
        <sz val="11"/>
        <rFont val="Century"/>
        <family val="1"/>
      </rPr>
      <t>/capita]</t>
    </r>
    <phoneticPr fontId="14"/>
  </si>
  <si>
    <r>
      <rPr>
        <sz val="11"/>
        <rFont val="ＭＳ Ｐ明朝"/>
        <family val="1"/>
        <charset val="128"/>
      </rPr>
      <t>■</t>
    </r>
    <r>
      <rPr>
        <sz val="11"/>
        <rFont val="Century"/>
        <family val="1"/>
      </rPr>
      <t>Emissions by purpose [kg CO</t>
    </r>
    <r>
      <rPr>
        <vertAlign val="subscript"/>
        <sz val="11"/>
        <rFont val="Century"/>
        <family val="1"/>
      </rPr>
      <t>2</t>
    </r>
    <r>
      <rPr>
        <sz val="11"/>
        <rFont val="Century"/>
        <family val="1"/>
      </rPr>
      <t>/capita]</t>
    </r>
    <phoneticPr fontId="14"/>
  </si>
  <si>
    <r>
      <t>Household CO</t>
    </r>
    <r>
      <rPr>
        <b/>
        <vertAlign val="subscript"/>
        <sz val="16"/>
        <rFont val="Century"/>
        <family val="1"/>
      </rPr>
      <t>2</t>
    </r>
    <r>
      <rPr>
        <b/>
        <sz val="16"/>
        <rFont val="Century"/>
        <family val="1"/>
      </rPr>
      <t xml:space="preserve"> emissions
(per capita)</t>
    </r>
    <phoneticPr fontId="9"/>
  </si>
  <si>
    <r>
      <rPr>
        <sz val="11"/>
        <rFont val="ＭＳ 明朝"/>
        <family val="1"/>
        <charset val="128"/>
      </rPr>
      <t>アンモニア</t>
    </r>
    <r>
      <rPr>
        <sz val="11"/>
        <rFont val="MS明朝"/>
        <family val="3"/>
        <charset val="128"/>
      </rPr>
      <t>製造</t>
    </r>
    <rPh sb="5" eb="7">
      <t>セイゾウ</t>
    </rPh>
    <phoneticPr fontId="9"/>
  </si>
  <si>
    <t>石油由来の界面活性剤の分解</t>
    <phoneticPr fontId="9"/>
  </si>
  <si>
    <t>Decomposition of Petroleum-Derived Surfactants</t>
    <phoneticPr fontId="9"/>
  </si>
  <si>
    <r>
      <t xml:space="preserve">2. </t>
    </r>
    <r>
      <rPr>
        <b/>
        <sz val="11"/>
        <rFont val="ＭＳ 明朝"/>
        <family val="1"/>
        <charset val="128"/>
      </rPr>
      <t>工業プロセス及び製品の使用</t>
    </r>
    <rPh sb="3" eb="5">
      <t>コウギョウ</t>
    </rPh>
    <rPh sb="9" eb="10">
      <t>オヨ</t>
    </rPh>
    <rPh sb="11" eb="13">
      <t>セイヒン</t>
    </rPh>
    <rPh sb="14" eb="16">
      <t>シヨウ</t>
    </rPh>
    <phoneticPr fontId="9"/>
  </si>
  <si>
    <t>2. Industrial Processes and Product Use</t>
    <phoneticPr fontId="9"/>
  </si>
  <si>
    <t>2. Industrial Processes and Product Use</t>
    <phoneticPr fontId="9"/>
  </si>
  <si>
    <t>Industrial Processes and Product Use</t>
    <phoneticPr fontId="9"/>
  </si>
  <si>
    <t>Industrial Processes and Product Use</t>
    <phoneticPr fontId="9"/>
  </si>
  <si>
    <t>2005年度比</t>
  </si>
  <si>
    <t>2005年度比-3.8%</t>
  </si>
  <si>
    <t>2013年度比-26%</t>
  </si>
  <si>
    <t>FY2018</t>
    <phoneticPr fontId="9"/>
  </si>
  <si>
    <r>
      <t>Carbon monoxide (CO), methane (CH</t>
    </r>
    <r>
      <rPr>
        <vertAlign val="subscript"/>
        <sz val="11"/>
        <rFont val="Century"/>
        <family val="1"/>
      </rPr>
      <t>4</t>
    </r>
    <r>
      <rPr>
        <sz val="11"/>
        <rFont val="Century"/>
        <family val="1"/>
      </rPr>
      <t>) and non-methane volatile organic compounds (NMVOC) are oxidized in the atmosphere in the long term and converted to CO</t>
    </r>
    <r>
      <rPr>
        <vertAlign val="subscript"/>
        <sz val="11"/>
        <rFont val="Century"/>
        <family val="1"/>
      </rPr>
      <t>2</t>
    </r>
    <r>
      <rPr>
        <sz val="11"/>
        <rFont val="Century"/>
        <family val="1"/>
      </rPr>
      <t xml:space="preserve">. </t>
    </r>
    <phoneticPr fontId="9"/>
  </si>
  <si>
    <r>
      <rPr>
        <sz val="11"/>
        <color indexed="8"/>
        <rFont val="ＭＳ Ｐ明朝"/>
        <family val="1"/>
        <charset val="128"/>
      </rPr>
      <t>【</t>
    </r>
    <r>
      <rPr>
        <sz val="11"/>
        <color indexed="8"/>
        <rFont val="Century"/>
        <family val="1"/>
      </rPr>
      <t>Unallocated emissions</t>
    </r>
    <r>
      <rPr>
        <sz val="11"/>
        <color indexed="8"/>
        <rFont val="ＭＳ Ｐ明朝"/>
        <family val="1"/>
        <charset val="128"/>
      </rPr>
      <t>】</t>
    </r>
    <r>
      <rPr>
        <sz val="11"/>
        <color indexed="8"/>
        <rFont val="Century"/>
        <family val="1"/>
      </rPr>
      <t>deal with the CO</t>
    </r>
    <r>
      <rPr>
        <vertAlign val="subscript"/>
        <sz val="11"/>
        <color indexed="8"/>
        <rFont val="Century"/>
        <family val="1"/>
      </rPr>
      <t>2</t>
    </r>
    <r>
      <rPr>
        <sz val="11"/>
        <color indexed="8"/>
        <rFont val="Century"/>
        <family val="1"/>
      </rPr>
      <t xml:space="preserve"> emissions from electricity and heat generation as the emissions from those entities.</t>
    </r>
    <phoneticPr fontId="9"/>
  </si>
  <si>
    <t xml:space="preserve">(*The emissions from power generation by electric power companies and steam generation by heat suppliers are accounted for under energy industry sector, 
</t>
    <phoneticPr fontId="9"/>
  </si>
  <si>
    <t>and the emissions from autoproducers are accounted for under industry and commercial sectors. )</t>
    <phoneticPr fontId="9"/>
  </si>
  <si>
    <r>
      <rPr>
        <sz val="11"/>
        <color indexed="8"/>
        <rFont val="ＭＳ Ｐ明朝"/>
        <family val="1"/>
        <charset val="128"/>
      </rPr>
      <t>【</t>
    </r>
    <r>
      <rPr>
        <sz val="11"/>
        <color indexed="8"/>
        <rFont val="Century"/>
        <family val="1"/>
      </rPr>
      <t>Allocated emissions</t>
    </r>
    <r>
      <rPr>
        <sz val="11"/>
        <color indexed="8"/>
        <rFont val="ＭＳ Ｐ明朝"/>
        <family val="1"/>
        <charset val="128"/>
      </rPr>
      <t>】</t>
    </r>
    <r>
      <rPr>
        <sz val="11"/>
        <color indexed="8"/>
        <rFont val="Century"/>
        <family val="1"/>
      </rPr>
      <t>indicate the CO</t>
    </r>
    <r>
      <rPr>
        <vertAlign val="subscript"/>
        <sz val="11"/>
        <color indexed="8"/>
        <rFont val="Century"/>
        <family val="1"/>
      </rPr>
      <t>2</t>
    </r>
    <r>
      <rPr>
        <sz val="11"/>
        <color indexed="8"/>
        <rFont val="Century"/>
        <family val="1"/>
      </rPr>
      <t xml:space="preserve"> emissions with allocation  from power generation and steam generation to each sector in proportion to the consumption of electricity and heat.</t>
    </r>
    <phoneticPr fontId="9"/>
  </si>
  <si>
    <r>
      <t>Reference</t>
    </r>
    <r>
      <rPr>
        <sz val="11"/>
        <color indexed="8"/>
        <rFont val="ＭＳ Ｐ明朝"/>
        <family val="1"/>
        <charset val="128"/>
      </rPr>
      <t xml:space="preserve"> :</t>
    </r>
    <r>
      <rPr>
        <sz val="11"/>
        <color indexed="8"/>
        <rFont val="Century"/>
        <family val="1"/>
      </rPr>
      <t xml:space="preserve"> the IPCC Forth Assessment Report (2007)</t>
    </r>
    <phoneticPr fontId="9"/>
  </si>
  <si>
    <t>運輸部門
（自動車等）</t>
    <phoneticPr fontId="9"/>
  </si>
  <si>
    <t>工業プロセス及び製品の使用</t>
    <rPh sb="0" eb="2">
      <t>シヨウ</t>
    </rPh>
    <phoneticPr fontId="9"/>
  </si>
  <si>
    <t>廃棄物
（焼却等）</t>
    <rPh sb="7" eb="8">
      <t>トウ</t>
    </rPh>
    <phoneticPr fontId="9"/>
  </si>
  <si>
    <t>Waste
(Incineration, etc.)</t>
    <phoneticPr fontId="9"/>
  </si>
  <si>
    <t>冷蔵庫及び空調機器</t>
    <rPh sb="0" eb="3">
      <t>レイゾウコ</t>
    </rPh>
    <rPh sb="3" eb="4">
      <t>オヨ</t>
    </rPh>
    <rPh sb="5" eb="7">
      <t>クウチョウ</t>
    </rPh>
    <rPh sb="7" eb="9">
      <t>キキ</t>
    </rPh>
    <phoneticPr fontId="11"/>
  </si>
  <si>
    <t>発泡剤</t>
    <rPh sb="2" eb="3">
      <t>ザイ</t>
    </rPh>
    <phoneticPr fontId="9"/>
  </si>
  <si>
    <r>
      <rPr>
        <sz val="11"/>
        <rFont val="ＭＳ Ｐ明朝"/>
        <family val="1"/>
        <charset val="128"/>
      </rPr>
      <t>エアゾール・</t>
    </r>
    <r>
      <rPr>
        <sz val="11"/>
        <rFont val="Century"/>
        <family val="1"/>
      </rPr>
      <t>MDI</t>
    </r>
    <r>
      <rPr>
        <sz val="11"/>
        <rFont val="ＭＳ Ｐ明朝"/>
        <family val="1"/>
        <charset val="128"/>
      </rPr>
      <t>（定量噴射剤）</t>
    </r>
    <rPh sb="10" eb="12">
      <t>テイリョウ</t>
    </rPh>
    <rPh sb="12" eb="15">
      <t>フンシャザイ</t>
    </rPh>
    <phoneticPr fontId="9"/>
  </si>
  <si>
    <r>
      <rPr>
        <sz val="11"/>
        <color theme="6"/>
        <rFont val="ＭＳ Ｐ明朝"/>
        <family val="1"/>
        <charset val="128"/>
      </rPr>
      <t>半導体製造</t>
    </r>
    <rPh sb="0" eb="3">
      <t>ハンドウタイ</t>
    </rPh>
    <rPh sb="3" eb="5">
      <t>セイゾウ</t>
    </rPh>
    <phoneticPr fontId="9"/>
  </si>
  <si>
    <r>
      <rPr>
        <sz val="11"/>
        <color theme="6"/>
        <rFont val="ＭＳ Ｐ明朝"/>
        <family val="1"/>
        <charset val="128"/>
      </rPr>
      <t>液晶製造</t>
    </r>
    <rPh sb="0" eb="2">
      <t>エキショウ</t>
    </rPh>
    <rPh sb="2" eb="4">
      <t>セイゾウ</t>
    </rPh>
    <phoneticPr fontId="9"/>
  </si>
  <si>
    <t>洗浄剤・溶剤</t>
    <rPh sb="4" eb="6">
      <t>ヨウザイ</t>
    </rPh>
    <phoneticPr fontId="9"/>
  </si>
  <si>
    <r>
      <t>HFCs</t>
    </r>
    <r>
      <rPr>
        <sz val="11"/>
        <rFont val="ＭＳ Ｐ明朝"/>
        <family val="1"/>
        <charset val="128"/>
      </rPr>
      <t>の製造時の漏出</t>
    </r>
    <rPh sb="5" eb="7">
      <t>セイゾウ</t>
    </rPh>
    <rPh sb="7" eb="8">
      <t>ジ</t>
    </rPh>
    <rPh sb="9" eb="11">
      <t>ロウシュツ</t>
    </rPh>
    <phoneticPr fontId="11"/>
  </si>
  <si>
    <r>
      <t>HCFC22</t>
    </r>
    <r>
      <rPr>
        <sz val="11"/>
        <rFont val="ＭＳ Ｐ明朝"/>
        <family val="1"/>
        <charset val="128"/>
      </rPr>
      <t>製造時の副生</t>
    </r>
    <r>
      <rPr>
        <sz val="11"/>
        <rFont val="Century"/>
        <family val="1"/>
      </rPr>
      <t>HFC23</t>
    </r>
    <rPh sb="6" eb="8">
      <t>セイゾウ</t>
    </rPh>
    <rPh sb="8" eb="9">
      <t>ジ</t>
    </rPh>
    <rPh sb="10" eb="11">
      <t>フク</t>
    </rPh>
    <rPh sb="11" eb="12">
      <t>ナマ</t>
    </rPh>
    <phoneticPr fontId="11"/>
  </si>
  <si>
    <r>
      <rPr>
        <sz val="11"/>
        <rFont val="ＭＳ Ｐ明朝"/>
        <family val="1"/>
        <charset val="128"/>
      </rPr>
      <t>消火剤</t>
    </r>
    <rPh sb="0" eb="3">
      <t>ショウカザイ</t>
    </rPh>
    <phoneticPr fontId="9"/>
  </si>
  <si>
    <t>マグネシウム鋳造</t>
    <phoneticPr fontId="9"/>
  </si>
  <si>
    <r>
      <rPr>
        <sz val="11"/>
        <color theme="6"/>
        <rFont val="ＭＳ Ｐ明朝"/>
        <family val="1"/>
        <charset val="128"/>
      </rPr>
      <t>半導体製造</t>
    </r>
    <rPh sb="0" eb="3">
      <t>ハンドウタイ</t>
    </rPh>
    <rPh sb="3" eb="5">
      <t>セイゾウ</t>
    </rPh>
    <phoneticPr fontId="11"/>
  </si>
  <si>
    <t>洗浄剤・溶剤</t>
    <rPh sb="0" eb="3">
      <t>センジョウザイ</t>
    </rPh>
    <rPh sb="4" eb="6">
      <t>ヨウザイ</t>
    </rPh>
    <phoneticPr fontId="9"/>
  </si>
  <si>
    <r>
      <t>PFCs</t>
    </r>
    <r>
      <rPr>
        <sz val="11"/>
        <rFont val="ＭＳ Ｐ明朝"/>
        <family val="1"/>
        <charset val="128"/>
      </rPr>
      <t>の製造時の漏出</t>
    </r>
    <rPh sb="5" eb="7">
      <t>セイゾウ</t>
    </rPh>
    <rPh sb="7" eb="8">
      <t>ジ</t>
    </rPh>
    <rPh sb="9" eb="11">
      <t>ロウシュツ</t>
    </rPh>
    <phoneticPr fontId="11"/>
  </si>
  <si>
    <r>
      <rPr>
        <sz val="11"/>
        <rFont val="ＭＳ Ｐ明朝"/>
        <family val="1"/>
        <charset val="128"/>
      </rPr>
      <t>その他</t>
    </r>
    <rPh sb="2" eb="3">
      <t>タ</t>
    </rPh>
    <phoneticPr fontId="9"/>
  </si>
  <si>
    <r>
      <rPr>
        <sz val="11"/>
        <rFont val="ＭＳ Ｐ明朝"/>
        <family val="1"/>
        <charset val="128"/>
      </rPr>
      <t>アルミニウム精錬</t>
    </r>
    <rPh sb="6" eb="8">
      <t>セイレン</t>
    </rPh>
    <phoneticPr fontId="9"/>
  </si>
  <si>
    <r>
      <rPr>
        <sz val="11"/>
        <rFont val="ＭＳ Ｐ明朝"/>
        <family val="1"/>
        <charset val="128"/>
      </rPr>
      <t>粒子加速器等</t>
    </r>
    <rPh sb="0" eb="2">
      <t>リュウシ</t>
    </rPh>
    <rPh sb="2" eb="5">
      <t>カソクキ</t>
    </rPh>
    <rPh sb="5" eb="6">
      <t>トウ</t>
    </rPh>
    <phoneticPr fontId="9"/>
  </si>
  <si>
    <r>
      <rPr>
        <sz val="11"/>
        <rFont val="ＭＳ Ｐ明朝"/>
        <family val="1"/>
        <charset val="128"/>
      </rPr>
      <t>電気絶縁ガス使用機器</t>
    </r>
    <rPh sb="0" eb="2">
      <t>デンキ</t>
    </rPh>
    <rPh sb="2" eb="4">
      <t>ゼツエン</t>
    </rPh>
    <rPh sb="6" eb="8">
      <t>シヨウ</t>
    </rPh>
    <rPh sb="8" eb="10">
      <t>キキ</t>
    </rPh>
    <phoneticPr fontId="9"/>
  </si>
  <si>
    <r>
      <t>SF</t>
    </r>
    <r>
      <rPr>
        <vertAlign val="subscript"/>
        <sz val="11"/>
        <rFont val="Century"/>
        <family val="1"/>
      </rPr>
      <t xml:space="preserve">6 </t>
    </r>
    <r>
      <rPr>
        <sz val="11"/>
        <rFont val="ＭＳ Ｐ明朝"/>
        <family val="1"/>
        <charset val="128"/>
      </rPr>
      <t>製造時の漏出</t>
    </r>
    <rPh sb="4" eb="6">
      <t>セイゾウ</t>
    </rPh>
    <rPh sb="6" eb="7">
      <t>ジ</t>
    </rPh>
    <rPh sb="8" eb="10">
      <t>ロウシュツ</t>
    </rPh>
    <phoneticPr fontId="9"/>
  </si>
  <si>
    <r>
      <t>NF</t>
    </r>
    <r>
      <rPr>
        <vertAlign val="subscript"/>
        <sz val="11"/>
        <rFont val="Century"/>
        <family val="1"/>
      </rPr>
      <t>3</t>
    </r>
    <r>
      <rPr>
        <sz val="11"/>
        <rFont val="Yu Gothic"/>
        <family val="3"/>
        <charset val="128"/>
      </rPr>
      <t>の</t>
    </r>
    <r>
      <rPr>
        <sz val="11"/>
        <rFont val="ＭＳ Ｐ明朝"/>
        <family val="1"/>
        <charset val="128"/>
      </rPr>
      <t>製造時の漏出</t>
    </r>
    <rPh sb="4" eb="6">
      <t>セイゾウ</t>
    </rPh>
    <rPh sb="6" eb="7">
      <t>ジ</t>
    </rPh>
    <rPh sb="8" eb="10">
      <t>ロウシュツ</t>
    </rPh>
    <phoneticPr fontId="9"/>
  </si>
  <si>
    <r>
      <rPr>
        <b/>
        <sz val="10"/>
        <color theme="6"/>
        <rFont val="Yu Gothic"/>
        <family val="1"/>
        <charset val="128"/>
      </rPr>
      <t>※公表資料での合算範囲と異なるが</t>
    </r>
    <r>
      <rPr>
        <b/>
        <sz val="10"/>
        <color theme="6"/>
        <rFont val="Century"/>
        <family val="1"/>
      </rPr>
      <t>7gas</t>
    </r>
    <r>
      <rPr>
        <b/>
        <sz val="10"/>
        <color theme="6"/>
        <rFont val="Yu Gothic"/>
        <family val="1"/>
        <charset val="128"/>
      </rPr>
      <t>の整理がサブカテゴリに呼応している＆差支えがないことを</t>
    </r>
    <r>
      <rPr>
        <b/>
        <sz val="10"/>
        <color theme="6"/>
        <rFont val="Century"/>
        <family val="1"/>
      </rPr>
      <t>2019</t>
    </r>
    <r>
      <rPr>
        <b/>
        <sz val="10"/>
        <color theme="6"/>
        <rFont val="ＭＳ Ｐ明朝"/>
        <family val="1"/>
        <charset val="128"/>
      </rPr>
      <t>確報時に確認済みのものを示す</t>
    </r>
    <rPh sb="1" eb="3">
      <t>コウヒョウ</t>
    </rPh>
    <rPh sb="3" eb="5">
      <t>シリョウ</t>
    </rPh>
    <rPh sb="7" eb="9">
      <t>ガッサン</t>
    </rPh>
    <rPh sb="9" eb="11">
      <t>ハンイ</t>
    </rPh>
    <rPh sb="12" eb="13">
      <t>コト</t>
    </rPh>
    <rPh sb="21" eb="23">
      <t>セイリ</t>
    </rPh>
    <rPh sb="31" eb="33">
      <t>コオウ</t>
    </rPh>
    <rPh sb="38" eb="40">
      <t>サシツカ</t>
    </rPh>
    <rPh sb="51" eb="53">
      <t>カクホウ</t>
    </rPh>
    <rPh sb="53" eb="54">
      <t>ジ</t>
    </rPh>
    <rPh sb="55" eb="57">
      <t>カクニン</t>
    </rPh>
    <rPh sb="57" eb="58">
      <t>ズ</t>
    </rPh>
    <rPh sb="63" eb="64">
      <t>シメ</t>
    </rPh>
    <phoneticPr fontId="9"/>
  </si>
  <si>
    <t>部門・分野</t>
    <rPh sb="0" eb="2">
      <t>ブモン</t>
    </rPh>
    <rPh sb="3" eb="5">
      <t>ブンヤ</t>
    </rPh>
    <phoneticPr fontId="9"/>
  </si>
  <si>
    <r>
      <t>RGB</t>
    </r>
    <r>
      <rPr>
        <sz val="10"/>
        <rFont val="ＭＳ Ｐ明朝"/>
        <family val="1"/>
        <charset val="128"/>
      </rPr>
      <t>値</t>
    </r>
    <rPh sb="3" eb="4">
      <t>チ</t>
    </rPh>
    <phoneticPr fontId="9"/>
  </si>
  <si>
    <r>
      <t>エネルギー転換部門</t>
    </r>
    <r>
      <rPr>
        <sz val="10"/>
        <color rgb="FF4572A7"/>
        <rFont val="ＭＳ Ｐゴシック"/>
        <family val="3"/>
        <charset val="128"/>
      </rPr>
      <t>（製油所・発電所等）</t>
    </r>
  </si>
  <si>
    <t>69、114、167</t>
    <phoneticPr fontId="9"/>
  </si>
  <si>
    <r>
      <t>産業部門</t>
    </r>
    <r>
      <rPr>
        <sz val="10"/>
        <color rgb="FFA8423F"/>
        <rFont val="ＭＳ Ｐゴシック"/>
        <family val="3"/>
        <charset val="128"/>
      </rPr>
      <t>（工場等）</t>
    </r>
  </si>
  <si>
    <t>168、66、63</t>
    <phoneticPr fontId="9"/>
  </si>
  <si>
    <r>
      <t xml:space="preserve">運輸部門 </t>
    </r>
    <r>
      <rPr>
        <sz val="10"/>
        <color rgb="FF669900"/>
        <rFont val="ＭＳ Ｐゴシック"/>
        <family val="3"/>
        <charset val="128"/>
      </rPr>
      <t>（自動車等）</t>
    </r>
    <r>
      <rPr>
        <sz val="12"/>
        <color rgb="FF669900"/>
        <rFont val="ＭＳ Ｐゴシック"/>
        <family val="3"/>
        <charset val="128"/>
      </rPr>
      <t>　</t>
    </r>
  </si>
  <si>
    <t>134、164、74</t>
    <phoneticPr fontId="9"/>
  </si>
  <si>
    <r>
      <t>業務その他</t>
    </r>
    <r>
      <rPr>
        <sz val="11"/>
        <color rgb="FF6E548D"/>
        <rFont val="ＭＳ Ｐゴシック"/>
        <family val="3"/>
        <charset val="128"/>
      </rPr>
      <t>部門</t>
    </r>
  </si>
  <si>
    <t>110、84、141</t>
    <phoneticPr fontId="9"/>
  </si>
  <si>
    <t>家庭部門</t>
  </si>
  <si>
    <t>61、150、174</t>
    <phoneticPr fontId="9"/>
  </si>
  <si>
    <t>工業プロセス及び製品の使用</t>
  </si>
  <si>
    <t>247、150、70</t>
    <phoneticPr fontId="9"/>
  </si>
  <si>
    <t>廃棄物（焼却等）</t>
  </si>
  <si>
    <t>142、165、203</t>
    <phoneticPr fontId="9"/>
  </si>
  <si>
    <t>その他</t>
    <phoneticPr fontId="9"/>
  </si>
  <si>
    <t>74、69、42</t>
    <phoneticPr fontId="9"/>
  </si>
  <si>
    <t xml:space="preserve">   in FY2019</t>
  </si>
  <si>
    <t xml:space="preserve">   in FY2020</t>
  </si>
  <si>
    <t xml:space="preserve">   in FY2021</t>
  </si>
  <si>
    <t xml:space="preserve"> in FY2021</t>
  </si>
  <si>
    <t xml:space="preserve"> in FY2022</t>
  </si>
  <si>
    <r>
      <t>2022年度</t>
    </r>
    <r>
      <rPr>
        <sz val="10"/>
        <rFont val="ＭＳ Ｐ明朝"/>
        <family val="1"/>
        <charset val="128"/>
      </rPr>
      <t/>
    </r>
    <rPh sb="5" eb="6">
      <t>ド</t>
    </rPh>
    <phoneticPr fontId="9"/>
  </si>
  <si>
    <t xml:space="preserve">   in FY2022</t>
  </si>
  <si>
    <t>in FY2020</t>
  </si>
  <si>
    <t>in FY2021</t>
  </si>
  <si>
    <t>in FY2022</t>
  </si>
  <si>
    <t>FY2019</t>
  </si>
  <si>
    <t>FY2020</t>
  </si>
  <si>
    <r>
      <t>CO</t>
    </r>
    <r>
      <rPr>
        <vertAlign val="subscript"/>
        <sz val="11"/>
        <color rgb="FF000000"/>
        <rFont val="Century"/>
        <family val="1"/>
      </rPr>
      <t>2</t>
    </r>
    <r>
      <rPr>
        <sz val="11"/>
        <color indexed="8"/>
        <rFont val="Century"/>
        <family val="1"/>
      </rPr>
      <t xml:space="preserve"> emissions from fossil fuel combustion are shown in sectors (and subdivided sectors), which follow the “General Energy Statistics”.</t>
    </r>
    <phoneticPr fontId="9"/>
  </si>
  <si>
    <t>The difference between them is to which sector the emissions from fuel combustion for power and heat generation are allocated.</t>
    <phoneticPr fontId="9"/>
  </si>
  <si>
    <r>
      <t>Furthermore, CO</t>
    </r>
    <r>
      <rPr>
        <vertAlign val="subscript"/>
        <sz val="11"/>
        <color rgb="FF000000"/>
        <rFont val="Century"/>
        <family val="1"/>
      </rPr>
      <t>2</t>
    </r>
    <r>
      <rPr>
        <sz val="11"/>
        <color indexed="8"/>
        <rFont val="Century"/>
        <family val="1"/>
      </rPr>
      <t xml:space="preserve"> emissions are shown in two ways; one is </t>
    </r>
    <r>
      <rPr>
        <sz val="11"/>
        <color rgb="FF000000"/>
        <rFont val="游ゴシック"/>
        <family val="1"/>
        <charset val="128"/>
      </rPr>
      <t>【</t>
    </r>
    <r>
      <rPr>
        <sz val="11"/>
        <color indexed="8"/>
        <rFont val="Century"/>
        <family val="1"/>
      </rPr>
      <t>Unallocated emissions</t>
    </r>
    <r>
      <rPr>
        <sz val="11"/>
        <color rgb="FF000000"/>
        <rFont val="游ゴシック"/>
        <family val="1"/>
        <charset val="128"/>
      </rPr>
      <t>】</t>
    </r>
    <r>
      <rPr>
        <sz val="11"/>
        <color indexed="8"/>
        <rFont val="Century"/>
        <family val="1"/>
      </rPr>
      <t xml:space="preserve"> and the other is </t>
    </r>
    <r>
      <rPr>
        <sz val="11"/>
        <color rgb="FF000000"/>
        <rFont val="游ゴシック"/>
        <family val="1"/>
        <charset val="128"/>
      </rPr>
      <t>【</t>
    </r>
    <r>
      <rPr>
        <sz val="11"/>
        <color indexed="8"/>
        <rFont val="Century"/>
        <family val="1"/>
      </rPr>
      <t>Allocated emissions</t>
    </r>
    <r>
      <rPr>
        <sz val="11"/>
        <color rgb="FF000000"/>
        <rFont val="Yu Gothic"/>
        <family val="1"/>
        <charset val="128"/>
      </rPr>
      <t>】</t>
    </r>
    <r>
      <rPr>
        <sz val="11"/>
        <color indexed="8"/>
        <rFont val="Century"/>
        <family val="1"/>
      </rPr>
      <t xml:space="preserve">. </t>
    </r>
    <phoneticPr fontId="9"/>
  </si>
  <si>
    <t>Industry
(Factories, etc.)</t>
    <phoneticPr fontId="9"/>
  </si>
  <si>
    <r>
      <rPr>
        <sz val="11"/>
        <rFont val="Segoe UI Symbol"/>
        <family val="3"/>
      </rPr>
      <t>■</t>
    </r>
    <r>
      <rPr>
        <sz val="11"/>
        <rFont val="ＭＳ Ｐゴシック"/>
        <family val="3"/>
        <charset val="128"/>
      </rPr>
      <t>排出量</t>
    </r>
    <r>
      <rPr>
        <sz val="11"/>
        <rFont val="Century"/>
        <family val="1"/>
      </rPr>
      <t xml:space="preserve"> [kt CO</t>
    </r>
    <r>
      <rPr>
        <vertAlign val="subscript"/>
        <sz val="11"/>
        <rFont val="Century"/>
        <family val="1"/>
      </rPr>
      <t>2</t>
    </r>
    <r>
      <rPr>
        <sz val="11"/>
        <rFont val="Century"/>
        <family val="1"/>
      </rPr>
      <t xml:space="preserve"> </t>
    </r>
    <r>
      <rPr>
        <sz val="11"/>
        <rFont val="ＭＳ Ｐゴシック"/>
        <family val="3"/>
        <charset val="128"/>
      </rPr>
      <t>換算</t>
    </r>
    <r>
      <rPr>
        <sz val="11"/>
        <rFont val="Century"/>
        <family val="1"/>
      </rPr>
      <t>]</t>
    </r>
    <rPh sb="1" eb="3">
      <t>ハイシュツ</t>
    </rPh>
    <rPh sb="3" eb="4">
      <t>リョウ</t>
    </rPh>
    <rPh sb="13" eb="15">
      <t>カンサン</t>
    </rPh>
    <phoneticPr fontId="9"/>
  </si>
  <si>
    <r>
      <rPr>
        <sz val="10"/>
        <rFont val="ＭＳ Ｐ明朝"/>
        <family val="1"/>
        <charset val="128"/>
      </rPr>
      <t>工業プロセス及び製品の使用</t>
    </r>
    <r>
      <rPr>
        <sz val="10"/>
        <rFont val="Century"/>
        <family val="1"/>
      </rPr>
      <t xml:space="preserve"> </t>
    </r>
    <r>
      <rPr>
        <sz val="10"/>
        <rFont val="Yu Gothic"/>
        <family val="1"/>
        <charset val="128"/>
      </rPr>
      <t>（化学産業・金属生産）</t>
    </r>
    <rPh sb="0" eb="2">
      <t>コウギョウ</t>
    </rPh>
    <rPh sb="15" eb="17">
      <t>カガク</t>
    </rPh>
    <rPh sb="17" eb="19">
      <t>サンギョウ</t>
    </rPh>
    <rPh sb="20" eb="22">
      <t>キンゾク</t>
    </rPh>
    <rPh sb="22" eb="24">
      <t>セイサン</t>
    </rPh>
    <phoneticPr fontId="11"/>
  </si>
  <si>
    <t>Industrial Processes and Product Use
( Chemical Industry and Metal Industry)</t>
    <phoneticPr fontId="11"/>
  </si>
  <si>
    <t>Industrial Processes and Product Use
(Chemical Industry, Semiconductor and Liquid crystals manufacturing,etc)</t>
    <phoneticPr fontId="9"/>
  </si>
  <si>
    <r>
      <rPr>
        <b/>
        <sz val="11"/>
        <color theme="1"/>
        <rFont val="ＭＳ 明朝"/>
        <family val="1"/>
        <charset val="128"/>
      </rPr>
      <t>その他（間接</t>
    </r>
    <r>
      <rPr>
        <b/>
        <sz val="11"/>
        <color theme="1"/>
        <rFont val="Century"/>
        <family val="1"/>
      </rPr>
      <t>CO</t>
    </r>
    <r>
      <rPr>
        <b/>
        <vertAlign val="subscript"/>
        <sz val="11"/>
        <color theme="1"/>
        <rFont val="Century"/>
        <family val="1"/>
      </rPr>
      <t>2</t>
    </r>
    <r>
      <rPr>
        <b/>
        <sz val="11"/>
        <color theme="1"/>
        <rFont val="ＭＳ 明朝"/>
        <family val="1"/>
        <charset val="128"/>
      </rPr>
      <t>等）</t>
    </r>
    <rPh sb="2" eb="3">
      <t>タ</t>
    </rPh>
    <rPh sb="4" eb="6">
      <t>カンセツ</t>
    </rPh>
    <rPh sb="9" eb="10">
      <t>トウ</t>
    </rPh>
    <phoneticPr fontId="9"/>
  </si>
  <si>
    <t>Other (Indirect CO2, etc.)</t>
    <phoneticPr fontId="9"/>
  </si>
  <si>
    <r>
      <rPr>
        <sz val="11"/>
        <rFont val="ＭＳ 明朝"/>
        <family val="1"/>
        <charset val="128"/>
      </rPr>
      <t>その他（間接</t>
    </r>
    <r>
      <rPr>
        <sz val="11"/>
        <rFont val="Century"/>
        <family val="1"/>
      </rPr>
      <t>CO</t>
    </r>
    <r>
      <rPr>
        <vertAlign val="subscript"/>
        <sz val="11"/>
        <rFont val="Century"/>
        <family val="1"/>
      </rPr>
      <t>2</t>
    </r>
    <r>
      <rPr>
        <sz val="11"/>
        <rFont val="ＭＳ 明朝"/>
        <family val="1"/>
        <charset val="128"/>
      </rPr>
      <t>等）</t>
    </r>
    <rPh sb="2" eb="3">
      <t>タ</t>
    </rPh>
    <rPh sb="4" eb="6">
      <t>カンセツ</t>
    </rPh>
    <rPh sb="9" eb="10">
      <t>トウ</t>
    </rPh>
    <phoneticPr fontId="9"/>
  </si>
  <si>
    <r>
      <t>Other (Indirect CO</t>
    </r>
    <r>
      <rPr>
        <vertAlign val="subscript"/>
        <sz val="11"/>
        <rFont val="Century"/>
        <family val="1"/>
      </rPr>
      <t>2</t>
    </r>
    <r>
      <rPr>
        <sz val="11"/>
        <rFont val="Century"/>
        <family val="1"/>
      </rPr>
      <t>, etc.)</t>
    </r>
    <phoneticPr fontId="9"/>
  </si>
  <si>
    <r>
      <t>Other (Indirect CO</t>
    </r>
    <r>
      <rPr>
        <b/>
        <vertAlign val="subscript"/>
        <sz val="11"/>
        <rFont val="Century"/>
        <family val="1"/>
      </rPr>
      <t>2</t>
    </r>
    <r>
      <rPr>
        <b/>
        <sz val="11"/>
        <rFont val="Century"/>
        <family val="1"/>
      </rPr>
      <t>, etc.)</t>
    </r>
    <phoneticPr fontId="9"/>
  </si>
  <si>
    <r>
      <t>その他
（間接CO</t>
    </r>
    <r>
      <rPr>
        <sz val="6"/>
        <rFont val="ＭＳ Ｐ明朝"/>
        <family val="1"/>
        <charset val="128"/>
      </rPr>
      <t>2</t>
    </r>
    <r>
      <rPr>
        <sz val="10"/>
        <rFont val="ＭＳ Ｐ明朝"/>
        <family val="1"/>
        <charset val="128"/>
      </rPr>
      <t>等）</t>
    </r>
    <phoneticPr fontId="9"/>
  </si>
  <si>
    <r>
      <t>Other (Indirect CO</t>
    </r>
    <r>
      <rPr>
        <vertAlign val="subscript"/>
        <sz val="10"/>
        <rFont val="Times New Roman"/>
        <family val="1"/>
      </rPr>
      <t>2</t>
    </r>
    <r>
      <rPr>
        <sz val="10"/>
        <rFont val="Times New Roman"/>
        <family val="1"/>
      </rPr>
      <t>, etc.)</t>
    </r>
    <phoneticPr fontId="9"/>
  </si>
  <si>
    <t>Population*</t>
    <phoneticPr fontId="9"/>
  </si>
  <si>
    <t>その他（ドライアイスの利用）</t>
  </si>
  <si>
    <t>その他（ドライアイスの利用）</t>
    <phoneticPr fontId="9"/>
  </si>
  <si>
    <t>Other (Use of Dry Ice)</t>
  </si>
  <si>
    <r>
      <rPr>
        <sz val="11"/>
        <rFont val="ＭＳ 明朝"/>
        <family val="1"/>
        <charset val="128"/>
      </rPr>
      <t>動力他</t>
    </r>
    <r>
      <rPr>
        <vertAlign val="superscript"/>
        <sz val="11"/>
        <rFont val="MS UI Gothic"/>
        <family val="3"/>
        <charset val="128"/>
      </rPr>
      <t>※</t>
    </r>
    <phoneticPr fontId="9"/>
  </si>
  <si>
    <r>
      <rPr>
        <sz val="11"/>
        <rFont val="Segoe UI Symbol"/>
        <family val="1"/>
      </rPr>
      <t>■</t>
    </r>
    <r>
      <rPr>
        <sz val="11"/>
        <rFont val="Century"/>
        <family val="1"/>
      </rPr>
      <t>Share of emissions by purpose</t>
    </r>
    <phoneticPr fontId="14"/>
  </si>
  <si>
    <r>
      <t>Nitrous Oxide (N</t>
    </r>
    <r>
      <rPr>
        <vertAlign val="subscript"/>
        <sz val="11"/>
        <rFont val="Century"/>
        <family val="1"/>
      </rPr>
      <t>2</t>
    </r>
    <r>
      <rPr>
        <sz val="11"/>
        <rFont val="Century"/>
        <family val="1"/>
      </rPr>
      <t>O)</t>
    </r>
    <phoneticPr fontId="8"/>
  </si>
  <si>
    <r>
      <t>Nitrogen Trifluoride (NF</t>
    </r>
    <r>
      <rPr>
        <vertAlign val="subscript"/>
        <sz val="11"/>
        <rFont val="Century"/>
        <family val="1"/>
      </rPr>
      <t>3</t>
    </r>
    <r>
      <rPr>
        <sz val="11"/>
        <rFont val="Century"/>
        <family val="1"/>
      </rPr>
      <t>)</t>
    </r>
    <phoneticPr fontId="8"/>
  </si>
  <si>
    <r>
      <t>Carbon Dioxide (CO</t>
    </r>
    <r>
      <rPr>
        <vertAlign val="subscript"/>
        <sz val="11"/>
        <rFont val="Century"/>
        <family val="1"/>
      </rPr>
      <t>2</t>
    </r>
    <r>
      <rPr>
        <sz val="11"/>
        <rFont val="Century"/>
        <family val="1"/>
      </rPr>
      <t>)</t>
    </r>
    <phoneticPr fontId="8"/>
  </si>
  <si>
    <r>
      <t>Sulphur Hexafluoride (SF</t>
    </r>
    <r>
      <rPr>
        <vertAlign val="subscript"/>
        <sz val="11"/>
        <rFont val="Century"/>
        <family val="1"/>
      </rPr>
      <t>6</t>
    </r>
    <r>
      <rPr>
        <sz val="11"/>
        <rFont val="Century"/>
        <family val="1"/>
      </rPr>
      <t>)</t>
    </r>
    <phoneticPr fontId="8"/>
  </si>
  <si>
    <t>電気熱配分誤差</t>
    <rPh sb="0" eb="2">
      <t>デンキ</t>
    </rPh>
    <rPh sb="2" eb="3">
      <t>ネツ</t>
    </rPh>
    <rPh sb="3" eb="5">
      <t>ハイブン</t>
    </rPh>
    <phoneticPr fontId="9"/>
  </si>
  <si>
    <t>Power etc.*</t>
    <phoneticPr fontId="14"/>
  </si>
  <si>
    <t>Solvents / Cleaning agents</t>
    <phoneticPr fontId="9"/>
  </si>
  <si>
    <r>
      <rPr>
        <sz val="11"/>
        <rFont val="Segoe UI Symbol"/>
        <family val="1"/>
      </rPr>
      <t>■</t>
    </r>
    <r>
      <rPr>
        <sz val="11"/>
        <rFont val="ＭＳ 明朝"/>
        <family val="1"/>
        <charset val="128"/>
      </rPr>
      <t>排出量</t>
    </r>
    <r>
      <rPr>
        <sz val="11"/>
        <rFont val="Century"/>
        <family val="1"/>
      </rPr>
      <t xml:space="preserve"> [kt CO</t>
    </r>
    <r>
      <rPr>
        <vertAlign val="subscript"/>
        <sz val="11"/>
        <rFont val="Century"/>
        <family val="1"/>
      </rPr>
      <t>2</t>
    </r>
    <r>
      <rPr>
        <sz val="11"/>
        <rFont val="Century"/>
        <family val="1"/>
      </rPr>
      <t xml:space="preserve"> </t>
    </r>
    <r>
      <rPr>
        <sz val="11"/>
        <rFont val="ＭＳ 明朝"/>
        <family val="1"/>
        <charset val="128"/>
      </rPr>
      <t>換算</t>
    </r>
    <r>
      <rPr>
        <sz val="11"/>
        <rFont val="Century"/>
        <family val="1"/>
      </rPr>
      <t>]</t>
    </r>
    <rPh sb="1" eb="3">
      <t>ハイシュツ</t>
    </rPh>
    <rPh sb="3" eb="4">
      <t>リョウ</t>
    </rPh>
    <phoneticPr fontId="9"/>
  </si>
  <si>
    <r>
      <rPr>
        <sz val="11"/>
        <rFont val="Segoe UI Symbol"/>
        <family val="1"/>
      </rPr>
      <t>■</t>
    </r>
    <r>
      <rPr>
        <sz val="11"/>
        <rFont val="ＭＳ 明朝"/>
        <family val="1"/>
        <charset val="128"/>
      </rPr>
      <t>世帯数　</t>
    </r>
    <r>
      <rPr>
        <sz val="11"/>
        <rFont val="Century"/>
        <family val="1"/>
      </rPr>
      <t>[</t>
    </r>
    <r>
      <rPr>
        <sz val="11"/>
        <rFont val="ＭＳ 明朝"/>
        <family val="1"/>
        <charset val="128"/>
      </rPr>
      <t>千世帯</t>
    </r>
    <r>
      <rPr>
        <sz val="11"/>
        <rFont val="Century"/>
        <family val="1"/>
      </rPr>
      <t>]</t>
    </r>
    <rPh sb="1" eb="4">
      <t>セタイスウ</t>
    </rPh>
    <phoneticPr fontId="9"/>
  </si>
  <si>
    <r>
      <rPr>
        <sz val="11"/>
        <rFont val="Segoe UI Symbol"/>
        <family val="1"/>
      </rPr>
      <t>■</t>
    </r>
    <r>
      <rPr>
        <sz val="11"/>
        <rFont val="ＭＳ 明朝"/>
        <family val="1"/>
        <charset val="128"/>
      </rPr>
      <t>燃料種別割合</t>
    </r>
    <rPh sb="1" eb="3">
      <t>ネンリョウ</t>
    </rPh>
    <rPh sb="3" eb="5">
      <t>シュベツ</t>
    </rPh>
    <rPh sb="5" eb="7">
      <t>ワリアイ</t>
    </rPh>
    <phoneticPr fontId="14"/>
  </si>
  <si>
    <r>
      <rPr>
        <sz val="11"/>
        <rFont val="Segoe UI Symbol"/>
        <family val="3"/>
      </rPr>
      <t>■</t>
    </r>
    <r>
      <rPr>
        <sz val="11"/>
        <rFont val="ＭＳ 明朝"/>
        <family val="1"/>
        <charset val="128"/>
      </rPr>
      <t>用途別排出量</t>
    </r>
    <r>
      <rPr>
        <sz val="11"/>
        <rFont val="Century"/>
        <family val="1"/>
      </rPr>
      <t xml:space="preserve"> [kg-CO</t>
    </r>
    <r>
      <rPr>
        <vertAlign val="subscript"/>
        <sz val="11"/>
        <rFont val="Century"/>
        <family val="1"/>
      </rPr>
      <t>2</t>
    </r>
    <r>
      <rPr>
        <sz val="11"/>
        <rFont val="Century"/>
        <family val="1"/>
      </rPr>
      <t>/</t>
    </r>
    <r>
      <rPr>
        <sz val="11"/>
        <rFont val="ＭＳ 明朝"/>
        <family val="1"/>
        <charset val="128"/>
      </rPr>
      <t>世帯</t>
    </r>
    <r>
      <rPr>
        <sz val="11"/>
        <rFont val="Century"/>
        <family val="1"/>
      </rPr>
      <t>]</t>
    </r>
    <phoneticPr fontId="9"/>
  </si>
  <si>
    <t>GHG emissions from International Bunkers [Reference values]</t>
    <phoneticPr fontId="9"/>
  </si>
  <si>
    <t>PFC-14:
7,390 etc.</t>
    <phoneticPr fontId="8"/>
  </si>
  <si>
    <r>
      <t>Household CO</t>
    </r>
    <r>
      <rPr>
        <b/>
        <vertAlign val="subscript"/>
        <sz val="16"/>
        <rFont val="Century"/>
        <family val="1"/>
      </rPr>
      <t>2</t>
    </r>
    <r>
      <rPr>
        <b/>
        <sz val="16"/>
        <rFont val="Century"/>
        <family val="1"/>
      </rPr>
      <t xml:space="preserve"> emissions
(per household) </t>
    </r>
    <phoneticPr fontId="9"/>
  </si>
  <si>
    <t>廃棄物のエネルギー利用含む</t>
  </si>
  <si>
    <r>
      <rPr>
        <sz val="11"/>
        <rFont val="ＭＳ 明朝"/>
        <family val="1"/>
        <charset val="128"/>
      </rPr>
      <t>※</t>
    </r>
    <r>
      <rPr>
        <sz val="11"/>
        <rFont val="Century"/>
        <family val="1"/>
      </rPr>
      <t>3</t>
    </r>
    <r>
      <rPr>
        <sz val="11"/>
        <rFont val="ＭＳ 明朝"/>
        <family val="1"/>
        <charset val="128"/>
      </rPr>
      <t>：「廃棄物のエネルギー利用」は「</t>
    </r>
    <r>
      <rPr>
        <sz val="11"/>
        <rFont val="Century"/>
        <family val="1"/>
      </rPr>
      <t>5.</t>
    </r>
    <r>
      <rPr>
        <sz val="11"/>
        <rFont val="ＭＳ 明朝"/>
        <family val="1"/>
        <charset val="128"/>
      </rPr>
      <t>廃棄物」ではなく、「</t>
    </r>
    <r>
      <rPr>
        <sz val="11"/>
        <rFont val="Century"/>
        <family val="1"/>
      </rPr>
      <t>1.A.</t>
    </r>
    <r>
      <rPr>
        <sz val="11"/>
        <rFont val="ＭＳ 明朝"/>
        <family val="1"/>
        <charset val="128"/>
      </rPr>
      <t>燃料の燃焼」の各部門（</t>
    </r>
    <r>
      <rPr>
        <sz val="11"/>
        <rFont val="Century"/>
        <family val="1"/>
      </rPr>
      <t>1A1</t>
    </r>
    <r>
      <rPr>
        <sz val="11"/>
        <rFont val="Yu Gothic"/>
        <family val="1"/>
        <charset val="128"/>
      </rPr>
      <t>、</t>
    </r>
    <r>
      <rPr>
        <sz val="11"/>
        <rFont val="Century"/>
        <family val="1"/>
      </rPr>
      <t>1A2</t>
    </r>
    <r>
      <rPr>
        <sz val="11"/>
        <rFont val="ＭＳ 明朝"/>
        <family val="1"/>
        <charset val="128"/>
      </rPr>
      <t>及び</t>
    </r>
    <r>
      <rPr>
        <sz val="11"/>
        <rFont val="Century"/>
        <family val="1"/>
      </rPr>
      <t>1A4</t>
    </r>
    <r>
      <rPr>
        <sz val="11"/>
        <rFont val="ＭＳ 明朝"/>
        <family val="1"/>
        <charset val="128"/>
      </rPr>
      <t>の各部門）に振り分けられている（上表備考欄参照）。</t>
    </r>
    <rPh sb="20" eb="23">
      <t>ハイキブツ</t>
    </rPh>
    <rPh sb="34" eb="36">
      <t>ネンリョウ</t>
    </rPh>
    <rPh sb="37" eb="39">
      <t>ネンショウ</t>
    </rPh>
    <rPh sb="42" eb="44">
      <t>ブモン</t>
    </rPh>
    <rPh sb="73" eb="75">
      <t>ジョウヒョウ</t>
    </rPh>
    <rPh sb="74" eb="75">
      <t>ヒョウ</t>
    </rPh>
    <rPh sb="75" eb="77">
      <t>ビコウ</t>
    </rPh>
    <rPh sb="77" eb="78">
      <t>ラン</t>
    </rPh>
    <rPh sb="78" eb="80">
      <t>サンショウ</t>
    </rPh>
    <phoneticPr fontId="9"/>
  </si>
  <si>
    <t>Non-metallic minerals</t>
    <phoneticPr fontId="9"/>
  </si>
  <si>
    <t>*3: "Waste for energy purposes" is distributed to 1A1,1A2 and 1A4 of "1A fuel combustion" instead of "5 Waste" (refer to "Note" column in the table ).</t>
    <phoneticPr fontId="9"/>
  </si>
  <si>
    <t>最新年</t>
    <rPh sb="0" eb="3">
      <t>サイシンネン</t>
    </rPh>
    <phoneticPr fontId="9"/>
  </si>
  <si>
    <t>発電所・製油所等</t>
    <rPh sb="4" eb="7">
      <t>セイユジョ</t>
    </rPh>
    <rPh sb="7" eb="8">
      <t>トウ</t>
    </rPh>
    <phoneticPr fontId="9"/>
  </si>
  <si>
    <t>Electric Power Plant, Oil Refinery, etc.</t>
    <phoneticPr fontId="9"/>
  </si>
  <si>
    <t>石炭製品製造（コークス製造）</t>
    <phoneticPr fontId="9"/>
  </si>
  <si>
    <t>石油製品製造（石油精製）</t>
    <phoneticPr fontId="9"/>
  </si>
  <si>
    <t>地域熱供給（地域冷暖房）</t>
    <rPh sb="6" eb="8">
      <t>チイキ</t>
    </rPh>
    <rPh sb="8" eb="11">
      <t>レイダンボウ</t>
    </rPh>
    <phoneticPr fontId="9"/>
  </si>
  <si>
    <t>窯業･土石製品（セメント焼成等）</t>
    <rPh sb="0" eb="2">
      <t>ヨウギョウ</t>
    </rPh>
    <rPh sb="3" eb="5">
      <t>ドセキ</t>
    </rPh>
    <rPh sb="5" eb="7">
      <t>セイヒン</t>
    </rPh>
    <rPh sb="12" eb="14">
      <t>ショウセイ</t>
    </rPh>
    <rPh sb="14" eb="15">
      <t>トウ</t>
    </rPh>
    <phoneticPr fontId="0"/>
  </si>
  <si>
    <t>非鉄金属（銅精錬等）</t>
    <rPh sb="5" eb="6">
      <t>ドウ</t>
    </rPh>
    <rPh sb="6" eb="8">
      <t>セイレン</t>
    </rPh>
    <rPh sb="8" eb="9">
      <t>トウ</t>
    </rPh>
    <phoneticPr fontId="9"/>
  </si>
  <si>
    <t>City Gas</t>
    <phoneticPr fontId="9"/>
  </si>
  <si>
    <t>City Gas</t>
    <phoneticPr fontId="8"/>
  </si>
  <si>
    <t>エネルギー転換部門
（発電所、製油所等）</t>
    <phoneticPr fontId="9"/>
  </si>
  <si>
    <t>Afforestation, reforestation</t>
    <phoneticPr fontId="9"/>
  </si>
  <si>
    <t>GDP *
(Expenditure approach, in real terms: chain-linked method [Benchmark year: 2015])</t>
    <phoneticPr fontId="9"/>
  </si>
  <si>
    <t>Public Power Generation</t>
    <phoneticPr fontId="9"/>
  </si>
  <si>
    <t>Crude Oil</t>
    <phoneticPr fontId="8"/>
  </si>
  <si>
    <t>*Reference: 
Cabinet Office, Government of Japan, "National Accounts"</t>
    <phoneticPr fontId="9"/>
  </si>
  <si>
    <t>Energy Transformation</t>
  </si>
  <si>
    <t>Energy Transformation</t>
    <phoneticPr fontId="9"/>
  </si>
  <si>
    <t>Energy Transformation
 (Oil Refinery, Electric Power Plant)</t>
    <phoneticPr fontId="9"/>
  </si>
  <si>
    <t>Energy Transformation</t>
    <phoneticPr fontId="9"/>
  </si>
  <si>
    <t>Energy Transformation*</t>
    <phoneticPr fontId="9"/>
  </si>
  <si>
    <t>業務他部門</t>
    <rPh sb="0" eb="2">
      <t>ギョウム</t>
    </rPh>
    <rPh sb="2" eb="3">
      <t>タ</t>
    </rPh>
    <rPh sb="3" eb="5">
      <t>ブモン</t>
    </rPh>
    <phoneticPr fontId="9"/>
  </si>
  <si>
    <t>Transportation</t>
    <phoneticPr fontId="9"/>
  </si>
  <si>
    <t>Energy Transformation
(Electric Power Plant, etc.)</t>
    <phoneticPr fontId="9"/>
  </si>
  <si>
    <t>Commercial Industry
(Commerce, Service, Office, etc.)</t>
    <phoneticPr fontId="9"/>
  </si>
  <si>
    <t>Transportation
(Cars, etc.)</t>
    <phoneticPr fontId="9"/>
  </si>
  <si>
    <t>Transportation</t>
    <phoneticPr fontId="9"/>
  </si>
  <si>
    <r>
      <t>Non energy related CO</t>
    </r>
    <r>
      <rPr>
        <b/>
        <vertAlign val="subscript"/>
        <sz val="11"/>
        <rFont val="Century"/>
        <family val="1"/>
      </rPr>
      <t>2</t>
    </r>
    <phoneticPr fontId="9"/>
  </si>
  <si>
    <r>
      <t>2013</t>
    </r>
    <r>
      <rPr>
        <sz val="11"/>
        <color theme="0" tint="-0.499984740745262"/>
        <rFont val="ＭＳ 明朝"/>
        <family val="1"/>
        <charset val="128"/>
      </rPr>
      <t>年度比</t>
    </r>
    <r>
      <rPr>
        <sz val="11"/>
        <color theme="0" tint="-0.499984740745262"/>
        <rFont val="Century"/>
        <family val="1"/>
      </rPr>
      <t>-46%</t>
    </r>
    <phoneticPr fontId="9"/>
  </si>
  <si>
    <t>2013年度比　令和3年10月22日 地球温暖化対策計画</t>
    <rPh sb="4" eb="6">
      <t>ネンド</t>
    </rPh>
    <rPh sb="6" eb="7">
      <t>ヒ</t>
    </rPh>
    <phoneticPr fontId="9"/>
  </si>
  <si>
    <t>2013年度比　平成28年5月13日 地球温暖化対策計画</t>
    <rPh sb="8" eb="10">
      <t>ヘイセイ</t>
    </rPh>
    <rPh sb="12" eb="13">
      <t>ネン</t>
    </rPh>
    <rPh sb="14" eb="15">
      <t>ガツ</t>
    </rPh>
    <rPh sb="17" eb="18">
      <t>ニチ</t>
    </rPh>
    <rPh sb="19" eb="21">
      <t>チキュウ</t>
    </rPh>
    <rPh sb="21" eb="23">
      <t>オンダン</t>
    </rPh>
    <rPh sb="23" eb="24">
      <t>カ</t>
    </rPh>
    <rPh sb="24" eb="26">
      <t>タイサク</t>
    </rPh>
    <rPh sb="26" eb="28">
      <t>ケイカク</t>
    </rPh>
    <phoneticPr fontId="9"/>
  </si>
  <si>
    <r>
      <rPr>
        <sz val="10"/>
        <rFont val="ＭＳ Ｐ明朝"/>
        <family val="1"/>
        <charset val="128"/>
      </rPr>
      <t>農業</t>
    </r>
    <r>
      <rPr>
        <sz val="10"/>
        <rFont val="Century"/>
        <family val="1"/>
      </rPr>
      <t xml:space="preserve">
</t>
    </r>
    <r>
      <rPr>
        <sz val="10"/>
        <rFont val="ＭＳ Ｐ明朝"/>
        <family val="1"/>
        <charset val="128"/>
      </rPr>
      <t>（家畜の消化管内発酵、稲作等）</t>
    </r>
    <rPh sb="0" eb="2">
      <t>ノウギョウ</t>
    </rPh>
    <phoneticPr fontId="11"/>
  </si>
  <si>
    <t>農業
 （家畜排せつ物の管理、
農用地の土壌等）</t>
    <phoneticPr fontId="9"/>
  </si>
  <si>
    <r>
      <rPr>
        <b/>
        <sz val="10"/>
        <color rgb="FFFF0000"/>
        <rFont val="ＭＳ 明朝"/>
        <family val="1"/>
        <charset val="128"/>
      </rPr>
      <t>隠しシート（公表時に非表示）</t>
    </r>
    <rPh sb="0" eb="1">
      <t>カク</t>
    </rPh>
    <rPh sb="6" eb="8">
      <t>コウヒョウ</t>
    </rPh>
    <rPh sb="8" eb="9">
      <t>ジ</t>
    </rPh>
    <rPh sb="10" eb="13">
      <t>ヒヒョウジ</t>
    </rPh>
    <phoneticPr fontId="9"/>
  </si>
  <si>
    <r>
      <t>2022年</t>
    </r>
    <r>
      <rPr>
        <sz val="10"/>
        <rFont val="ＭＳ Ｐ明朝"/>
        <family val="1"/>
        <charset val="128"/>
      </rPr>
      <t/>
    </r>
  </si>
  <si>
    <r>
      <rPr>
        <sz val="11"/>
        <color rgb="FF000000"/>
        <rFont val="Segoe UI Symbol"/>
        <family val="1"/>
      </rPr>
      <t>■</t>
    </r>
    <r>
      <rPr>
        <sz val="11"/>
        <color indexed="8"/>
        <rFont val="ＭＳ 明朝"/>
        <family val="1"/>
        <charset val="128"/>
      </rPr>
      <t>地球温暖化係数（</t>
    </r>
    <r>
      <rPr>
        <sz val="11"/>
        <color indexed="8"/>
        <rFont val="Century"/>
        <family val="1"/>
      </rPr>
      <t>GWP</t>
    </r>
    <r>
      <rPr>
        <sz val="11"/>
        <color rgb="FF000000"/>
        <rFont val="ＭＳ 明朝"/>
        <family val="1"/>
        <charset val="128"/>
      </rPr>
      <t>）</t>
    </r>
    <r>
      <rPr>
        <sz val="11"/>
        <color indexed="8"/>
        <rFont val="Century"/>
        <family val="1"/>
      </rPr>
      <t xml:space="preserve">: </t>
    </r>
    <r>
      <rPr>
        <sz val="11"/>
        <color indexed="8"/>
        <rFont val="ＭＳ 明朝"/>
        <family val="1"/>
        <charset val="128"/>
      </rPr>
      <t>時間枠＝</t>
    </r>
    <r>
      <rPr>
        <sz val="11"/>
        <color indexed="8"/>
        <rFont val="Century"/>
        <family val="1"/>
      </rPr>
      <t>100</t>
    </r>
    <r>
      <rPr>
        <sz val="11"/>
        <color indexed="8"/>
        <rFont val="ＭＳ 明朝"/>
        <family val="1"/>
        <charset val="128"/>
      </rPr>
      <t>年</t>
    </r>
    <rPh sb="1" eb="3">
      <t>チキュウ</t>
    </rPh>
    <rPh sb="3" eb="6">
      <t>オンダンカ</t>
    </rPh>
    <rPh sb="6" eb="8">
      <t>ケイスウ</t>
    </rPh>
    <rPh sb="15" eb="18">
      <t>ジカンワク</t>
    </rPh>
    <rPh sb="22" eb="23">
      <t>ネン</t>
    </rPh>
    <phoneticPr fontId="9"/>
  </si>
  <si>
    <t>製造業（上記を除く）</t>
    <rPh sb="0" eb="2">
      <t>セイゾウ</t>
    </rPh>
    <rPh sb="2" eb="3">
      <t>ギョウ</t>
    </rPh>
    <rPh sb="4" eb="6">
      <t>ジョウキ</t>
    </rPh>
    <rPh sb="7" eb="8">
      <t>ノゾ</t>
    </rPh>
    <phoneticPr fontId="9"/>
  </si>
  <si>
    <t>製造業（上記を除く）</t>
    <rPh sb="0" eb="3">
      <t>セイゾウギョウ</t>
    </rPh>
    <rPh sb="4" eb="6">
      <t>ジョウキ</t>
    </rPh>
    <rPh sb="7" eb="8">
      <t>ノゾ</t>
    </rPh>
    <phoneticPr fontId="0"/>
  </si>
  <si>
    <r>
      <t>CO</t>
    </r>
    <r>
      <rPr>
        <b/>
        <vertAlign val="subscript"/>
        <sz val="16"/>
        <rFont val="Century"/>
        <family val="1"/>
      </rPr>
      <t xml:space="preserve">2 </t>
    </r>
    <r>
      <rPr>
        <b/>
        <sz val="16"/>
        <rFont val="ＭＳ Ｐゴシック"/>
        <family val="3"/>
        <charset val="128"/>
      </rPr>
      <t>の部門別排出量【電気・熱配分前】（簡約表）</t>
    </r>
    <phoneticPr fontId="9"/>
  </si>
  <si>
    <r>
      <t>CO</t>
    </r>
    <r>
      <rPr>
        <b/>
        <vertAlign val="subscript"/>
        <sz val="16"/>
        <rFont val="Century"/>
        <family val="1"/>
      </rPr>
      <t xml:space="preserve">2 </t>
    </r>
    <r>
      <rPr>
        <b/>
        <sz val="16"/>
        <rFont val="ＭＳ Ｐゴシック"/>
        <family val="3"/>
        <charset val="128"/>
      </rPr>
      <t>の部門別排出量のシェア（電気・熱配分前後のシェア）</t>
    </r>
    <rPh sb="16" eb="18">
      <t>デンキ</t>
    </rPh>
    <rPh sb="19" eb="20">
      <t>ネツ</t>
    </rPh>
    <rPh sb="20" eb="22">
      <t>ハイブン</t>
    </rPh>
    <rPh sb="22" eb="24">
      <t>ゼンゴ</t>
    </rPh>
    <phoneticPr fontId="9"/>
  </si>
  <si>
    <r>
      <rPr>
        <b/>
        <sz val="16"/>
        <rFont val="ＭＳ Ｐゴシック"/>
        <family val="3"/>
        <charset val="128"/>
      </rPr>
      <t xml:space="preserve">エネルギー起源
</t>
    </r>
    <r>
      <rPr>
        <b/>
        <sz val="16"/>
        <rFont val="Century"/>
        <family val="1"/>
      </rPr>
      <t>CO</t>
    </r>
    <r>
      <rPr>
        <b/>
        <vertAlign val="subscript"/>
        <sz val="16"/>
        <rFont val="Century"/>
        <family val="1"/>
      </rPr>
      <t xml:space="preserve">2 </t>
    </r>
    <r>
      <rPr>
        <b/>
        <sz val="16"/>
        <rFont val="ＭＳ Ｐゴシック"/>
        <family val="3"/>
        <charset val="128"/>
      </rPr>
      <t>排出量
（燃料種別）</t>
    </r>
    <rPh sb="5" eb="7">
      <t>キゲン</t>
    </rPh>
    <phoneticPr fontId="9"/>
  </si>
  <si>
    <r>
      <t>F</t>
    </r>
    <r>
      <rPr>
        <b/>
        <sz val="16"/>
        <rFont val="Times New Roman"/>
        <family val="1"/>
      </rPr>
      <t>-</t>
    </r>
    <r>
      <rPr>
        <b/>
        <sz val="16"/>
        <rFont val="Century"/>
        <family val="1"/>
      </rPr>
      <t>gas</t>
    </r>
    <r>
      <rPr>
        <b/>
        <vertAlign val="subscript"/>
        <sz val="16"/>
        <rFont val="Century"/>
        <family val="1"/>
      </rPr>
      <t xml:space="preserve"> </t>
    </r>
    <r>
      <rPr>
        <b/>
        <sz val="16"/>
        <rFont val="Century"/>
        <family val="1"/>
      </rPr>
      <t>(HFCs, PFCs, SF</t>
    </r>
    <r>
      <rPr>
        <b/>
        <vertAlign val="subscript"/>
        <sz val="16"/>
        <rFont val="Century"/>
        <family val="1"/>
      </rPr>
      <t>6</t>
    </r>
    <r>
      <rPr>
        <b/>
        <sz val="16"/>
        <rFont val="Century"/>
        <family val="1"/>
      </rPr>
      <t>, NF</t>
    </r>
    <r>
      <rPr>
        <b/>
        <vertAlign val="subscript"/>
        <sz val="16"/>
        <rFont val="Century"/>
        <family val="1"/>
      </rPr>
      <t>3</t>
    </r>
    <r>
      <rPr>
        <b/>
        <sz val="16"/>
        <rFont val="Century"/>
        <family val="1"/>
      </rPr>
      <t xml:space="preserve">) </t>
    </r>
    <r>
      <rPr>
        <b/>
        <sz val="16"/>
        <rFont val="ＭＳ Ｐゴシック"/>
        <family val="3"/>
        <charset val="128"/>
      </rPr>
      <t>排出量</t>
    </r>
    <phoneticPr fontId="9"/>
  </si>
  <si>
    <r>
      <rPr>
        <b/>
        <sz val="16"/>
        <rFont val="ＭＳ Ｐゴシック"/>
        <family val="3"/>
        <charset val="128"/>
      </rPr>
      <t>家庭における</t>
    </r>
    <r>
      <rPr>
        <b/>
        <sz val="16"/>
        <rFont val="Century"/>
        <family val="1"/>
      </rPr>
      <t>CO</t>
    </r>
    <r>
      <rPr>
        <b/>
        <vertAlign val="subscript"/>
        <sz val="16"/>
        <rFont val="Century"/>
        <family val="1"/>
      </rPr>
      <t xml:space="preserve">2 </t>
    </r>
    <r>
      <rPr>
        <b/>
        <sz val="16"/>
        <rFont val="ＭＳ Ｐゴシック"/>
        <family val="3"/>
        <charset val="128"/>
      </rPr>
      <t>排出量（世帯あたり）</t>
    </r>
    <phoneticPr fontId="9"/>
  </si>
  <si>
    <r>
      <rPr>
        <b/>
        <sz val="16"/>
        <rFont val="ＭＳ Ｐゴシック"/>
        <family val="3"/>
        <charset val="128"/>
      </rPr>
      <t>家庭における</t>
    </r>
    <r>
      <rPr>
        <b/>
        <sz val="16"/>
        <rFont val="Century"/>
        <family val="1"/>
      </rPr>
      <t>CO</t>
    </r>
    <r>
      <rPr>
        <b/>
        <vertAlign val="subscript"/>
        <sz val="16"/>
        <rFont val="Century"/>
        <family val="1"/>
      </rPr>
      <t xml:space="preserve">2 </t>
    </r>
    <r>
      <rPr>
        <b/>
        <sz val="16"/>
        <rFont val="ＭＳ Ｐゴシック"/>
        <family val="3"/>
        <charset val="128"/>
      </rPr>
      <t>排出量（一人あたり）</t>
    </r>
    <phoneticPr fontId="9"/>
  </si>
  <si>
    <r>
      <rPr>
        <sz val="11"/>
        <color rgb="FF000000"/>
        <rFont val="ＭＳ 明朝"/>
        <family val="1"/>
        <charset val="128"/>
      </rPr>
      <t>■二酸化炭素の排出量における排出区分（分野・部門）について</t>
    </r>
    <rPh sb="0" eb="29">
      <t>チュウイジコウ</t>
    </rPh>
    <phoneticPr fontId="9"/>
  </si>
  <si>
    <r>
      <rPr>
        <sz val="11"/>
        <color rgb="FF000000"/>
        <rFont val="ＭＳ 明朝"/>
        <family val="1"/>
        <charset val="128"/>
      </rPr>
      <t>○</t>
    </r>
    <phoneticPr fontId="9"/>
  </si>
  <si>
    <r>
      <rPr>
        <sz val="11"/>
        <color indexed="8"/>
        <rFont val="ＭＳ 明朝"/>
        <family val="1"/>
        <charset val="128"/>
      </rPr>
      <t>エネルギー起源二酸化炭素</t>
    </r>
    <phoneticPr fontId="9"/>
  </si>
  <si>
    <r>
      <rPr>
        <sz val="11"/>
        <color rgb="FF000000"/>
        <rFont val="ＭＳ 明朝"/>
        <family val="1"/>
        <charset val="128"/>
      </rPr>
      <t>「総合エネルギー統計」に準じて、化石燃料の燃焼による</t>
    </r>
    <r>
      <rPr>
        <sz val="11"/>
        <color rgb="FF000000"/>
        <rFont val="Century"/>
        <family val="1"/>
      </rPr>
      <t>CO</t>
    </r>
    <r>
      <rPr>
        <vertAlign val="subscript"/>
        <sz val="11"/>
        <color rgb="FF000000"/>
        <rFont val="Century"/>
        <family val="1"/>
      </rPr>
      <t>2</t>
    </r>
    <r>
      <rPr>
        <sz val="11"/>
        <color rgb="FF000000"/>
        <rFont val="ＭＳ 明朝"/>
        <family val="1"/>
        <charset val="128"/>
      </rPr>
      <t>排出量を部門（あるいはさらにその細分類）ごとに示している。</t>
    </r>
    <phoneticPr fontId="9"/>
  </si>
  <si>
    <r>
      <rPr>
        <sz val="11"/>
        <color rgb="FF000000"/>
        <rFont val="ＭＳ 明朝"/>
        <family val="1"/>
        <charset val="128"/>
      </rPr>
      <t>どの部門に配分するか、という点にある。</t>
    </r>
    <phoneticPr fontId="9"/>
  </si>
  <si>
    <r>
      <rPr>
        <sz val="11"/>
        <color indexed="8"/>
        <rFont val="ＭＳ 明朝"/>
        <family val="1"/>
        <charset val="128"/>
      </rPr>
      <t>（電力会社の発電に伴う排出量や熱供給事業者の熱生産による排出量はエネルギー転換部門に、自家用発電や</t>
    </r>
    <phoneticPr fontId="9"/>
  </si>
  <si>
    <r>
      <rPr>
        <sz val="11"/>
        <color rgb="FF000000"/>
        <rFont val="ＭＳ 明朝"/>
        <family val="1"/>
        <charset val="128"/>
      </rPr>
      <t>自家用蒸気発生に伴う排出量は産業または業務他部門に計上。）</t>
    </r>
    <phoneticPr fontId="9"/>
  </si>
  <si>
    <r>
      <rPr>
        <sz val="11"/>
        <color indexed="8"/>
        <rFont val="ＭＳ 明朝"/>
        <family val="1"/>
        <charset val="128"/>
      </rPr>
      <t>【電気・熱配分後排出量】は、発電や熱の生産に伴う排出量を、電力や熱の消費量に応じて各部門に配分した後の値。</t>
    </r>
    <rPh sb="41" eb="42">
      <t>カク</t>
    </rPh>
    <phoneticPr fontId="9"/>
  </si>
  <si>
    <r>
      <rPr>
        <sz val="11"/>
        <color indexed="8"/>
        <rFont val="ＭＳ 明朝"/>
        <family val="1"/>
        <charset val="128"/>
      </rPr>
      <t>非エネルギー起源二酸化炭素</t>
    </r>
    <rPh sb="0" eb="1">
      <t>ヒ</t>
    </rPh>
    <phoneticPr fontId="9"/>
  </si>
  <si>
    <r>
      <rPr>
        <sz val="11"/>
        <color rgb="FF000000"/>
        <rFont val="ＭＳ 明朝"/>
        <family val="1"/>
        <charset val="128"/>
      </rPr>
      <t>■注意事項</t>
    </r>
    <rPh sb="1" eb="5">
      <t>チュウイジコウチュウイジコウ</t>
    </rPh>
    <phoneticPr fontId="9"/>
  </si>
  <si>
    <r>
      <rPr>
        <sz val="11"/>
        <color indexed="8"/>
        <rFont val="ＭＳ 明朝"/>
        <family val="1"/>
        <charset val="128"/>
      </rPr>
      <t>１．</t>
    </r>
    <phoneticPr fontId="9"/>
  </si>
  <si>
    <r>
      <rPr>
        <sz val="11"/>
        <color indexed="8"/>
        <rFont val="ＭＳ 明朝"/>
        <family val="1"/>
        <charset val="128"/>
      </rPr>
      <t>２．</t>
    </r>
    <phoneticPr fontId="9"/>
  </si>
  <si>
    <r>
      <rPr>
        <sz val="11"/>
        <color rgb="FF000000"/>
        <rFont val="ＭＳ 明朝"/>
        <family val="1"/>
        <charset val="128"/>
      </rPr>
      <t>化石燃料の燃焼以外からの</t>
    </r>
    <r>
      <rPr>
        <sz val="11"/>
        <color indexed="8"/>
        <rFont val="Century"/>
        <family val="1"/>
      </rPr>
      <t>CO</t>
    </r>
    <r>
      <rPr>
        <vertAlign val="subscript"/>
        <sz val="11"/>
        <color rgb="FF000000"/>
        <rFont val="Century"/>
        <family val="1"/>
      </rPr>
      <t>2</t>
    </r>
    <r>
      <rPr>
        <sz val="11"/>
        <color rgb="FF000000"/>
        <rFont val="ＭＳ 明朝"/>
        <family val="1"/>
        <charset val="128"/>
      </rPr>
      <t>排出のことを指し、主に、工業プロセス及び製品の使用分野、廃棄物分野（廃棄物のエネルギー利用含む）からの排出を示している。</t>
    </r>
    <phoneticPr fontId="9"/>
  </si>
  <si>
    <r>
      <rPr>
        <sz val="11"/>
        <color rgb="FF000000"/>
        <rFont val="ＭＳ 明朝"/>
        <family val="1"/>
        <charset val="128"/>
      </rPr>
      <t>その他に、間接</t>
    </r>
    <r>
      <rPr>
        <sz val="11"/>
        <color indexed="8"/>
        <rFont val="Century"/>
        <family val="1"/>
      </rPr>
      <t>CO</t>
    </r>
    <r>
      <rPr>
        <vertAlign val="subscript"/>
        <sz val="11"/>
        <color rgb="FF000000"/>
        <rFont val="Century"/>
        <family val="1"/>
      </rPr>
      <t>2</t>
    </r>
    <r>
      <rPr>
        <sz val="11"/>
        <color rgb="FF000000"/>
        <rFont val="ＭＳ 明朝"/>
        <family val="1"/>
        <charset val="128"/>
      </rPr>
      <t>、農業分野、燃料からの漏出等からの排出を含む。</t>
    </r>
    <phoneticPr fontId="9"/>
  </si>
  <si>
    <t>非エネルギー起源</t>
    <rPh sb="0" eb="1">
      <t>ヒ</t>
    </rPh>
    <rPh sb="6" eb="8">
      <t>キゲン</t>
    </rPh>
    <phoneticPr fontId="8"/>
  </si>
  <si>
    <r>
      <rPr>
        <sz val="11"/>
        <color indexed="8"/>
        <rFont val="ＭＳ 明朝"/>
        <family val="1"/>
        <charset val="128"/>
      </rPr>
      <t>一酸化炭素（</t>
    </r>
    <r>
      <rPr>
        <sz val="11"/>
        <color indexed="8"/>
        <rFont val="Century"/>
        <family val="1"/>
      </rPr>
      <t>CO</t>
    </r>
    <r>
      <rPr>
        <sz val="11"/>
        <color indexed="8"/>
        <rFont val="ＭＳ 明朝"/>
        <family val="1"/>
        <charset val="128"/>
      </rPr>
      <t>）、メタン（</t>
    </r>
    <r>
      <rPr>
        <sz val="11"/>
        <color indexed="8"/>
        <rFont val="Century"/>
        <family val="1"/>
      </rPr>
      <t>CH</t>
    </r>
    <r>
      <rPr>
        <vertAlign val="subscript"/>
        <sz val="11"/>
        <color rgb="FF000000"/>
        <rFont val="Century"/>
        <family val="1"/>
      </rPr>
      <t>4</t>
    </r>
    <r>
      <rPr>
        <sz val="11"/>
        <color indexed="8"/>
        <rFont val="ＭＳ 明朝"/>
        <family val="1"/>
        <charset val="128"/>
      </rPr>
      <t>）、及び非メタン揮発性有機化合物（</t>
    </r>
    <r>
      <rPr>
        <sz val="11"/>
        <color indexed="8"/>
        <rFont val="Century"/>
        <family val="1"/>
      </rPr>
      <t>NMVOC</t>
    </r>
    <r>
      <rPr>
        <sz val="11"/>
        <color indexed="8"/>
        <rFont val="ＭＳ 明朝"/>
        <family val="1"/>
        <charset val="128"/>
      </rPr>
      <t>）は長期的には大気中で酸化されて</t>
    </r>
    <r>
      <rPr>
        <sz val="11"/>
        <color indexed="8"/>
        <rFont val="Century"/>
        <family val="1"/>
      </rPr>
      <t>CO</t>
    </r>
    <r>
      <rPr>
        <vertAlign val="subscript"/>
        <sz val="11"/>
        <color rgb="FF000000"/>
        <rFont val="Century"/>
        <family val="1"/>
      </rPr>
      <t>2</t>
    </r>
    <r>
      <rPr>
        <sz val="11"/>
        <color indexed="8"/>
        <rFont val="ＭＳ 明朝"/>
        <family val="1"/>
        <charset val="128"/>
      </rPr>
      <t>に変換される。</t>
    </r>
    <phoneticPr fontId="9"/>
  </si>
  <si>
    <r>
      <t>Non-Energy-related CO</t>
    </r>
    <r>
      <rPr>
        <vertAlign val="subscript"/>
        <sz val="11"/>
        <rFont val="Century"/>
        <family val="1"/>
      </rPr>
      <t>2</t>
    </r>
    <phoneticPr fontId="8"/>
  </si>
  <si>
    <t>　　　　企業利用寄与他</t>
    <rPh sb="10" eb="11">
      <t>ホカ</t>
    </rPh>
    <phoneticPr fontId="9"/>
  </si>
  <si>
    <r>
      <t xml:space="preserve">1.A.2. </t>
    </r>
    <r>
      <rPr>
        <sz val="11"/>
        <rFont val="ＭＳ 明朝"/>
        <family val="1"/>
        <charset val="128"/>
      </rPr>
      <t>製造業・建設業</t>
    </r>
    <phoneticPr fontId="9"/>
  </si>
  <si>
    <t>⃝</t>
    <phoneticPr fontId="9"/>
  </si>
  <si>
    <r>
      <t>Energy-related CO</t>
    </r>
    <r>
      <rPr>
        <vertAlign val="subscript"/>
        <sz val="11"/>
        <color rgb="FF000000"/>
        <rFont val="Century"/>
        <family val="1"/>
      </rPr>
      <t>2</t>
    </r>
    <phoneticPr fontId="9"/>
  </si>
  <si>
    <r>
      <t>Non energy-related CO</t>
    </r>
    <r>
      <rPr>
        <vertAlign val="subscript"/>
        <sz val="11"/>
        <color rgb="FF000000"/>
        <rFont val="Century"/>
        <family val="1"/>
      </rPr>
      <t>2</t>
    </r>
    <phoneticPr fontId="9"/>
  </si>
  <si>
    <t>食品加工･飲料・たばこ</t>
    <rPh sb="0" eb="2">
      <t>ショクヒン</t>
    </rPh>
    <rPh sb="2" eb="4">
      <t>カコウ</t>
    </rPh>
    <rPh sb="5" eb="7">
      <t>インリョウ</t>
    </rPh>
    <phoneticPr fontId="7"/>
  </si>
  <si>
    <t>国内航空</t>
    <rPh sb="0" eb="2">
      <t>コクナイ</t>
    </rPh>
    <rPh sb="2" eb="4">
      <t>コウクウ</t>
    </rPh>
    <phoneticPr fontId="9"/>
  </si>
  <si>
    <t>国内船舶</t>
    <rPh sb="0" eb="2">
      <t>コクナイ</t>
    </rPh>
    <rPh sb="2" eb="4">
      <t>センパク</t>
    </rPh>
    <phoneticPr fontId="9"/>
  </si>
  <si>
    <t>発電・熱供給</t>
    <rPh sb="0" eb="2">
      <t>ハツデン</t>
    </rPh>
    <rPh sb="3" eb="4">
      <t>ネツ</t>
    </rPh>
    <rPh sb="4" eb="6">
      <t>キョウキュウ</t>
    </rPh>
    <phoneticPr fontId="7"/>
  </si>
  <si>
    <t>石油精製</t>
    <rPh sb="0" eb="2">
      <t>セキユ</t>
    </rPh>
    <rPh sb="2" eb="4">
      <t>セイセイ</t>
    </rPh>
    <phoneticPr fontId="7"/>
  </si>
  <si>
    <t>固体燃料製造等</t>
    <rPh sb="0" eb="2">
      <t>コタイ</t>
    </rPh>
    <rPh sb="2" eb="4">
      <t>ネンリョウ</t>
    </rPh>
    <rPh sb="4" eb="6">
      <t>セイゾウ</t>
    </rPh>
    <rPh sb="6" eb="7">
      <t>トウ</t>
    </rPh>
    <phoneticPr fontId="7"/>
  </si>
  <si>
    <t>パルプ･紙・印刷</t>
    <rPh sb="6" eb="8">
      <t>インサツ</t>
    </rPh>
    <phoneticPr fontId="2"/>
  </si>
  <si>
    <t>窯業土石</t>
    <rPh sb="0" eb="2">
      <t>ヨウギョウ</t>
    </rPh>
    <rPh sb="2" eb="4">
      <t>ドセキ</t>
    </rPh>
    <phoneticPr fontId="9"/>
  </si>
  <si>
    <t>道路輸送</t>
    <rPh sb="0" eb="4">
      <t>ドウロユソウ</t>
    </rPh>
    <phoneticPr fontId="2"/>
  </si>
  <si>
    <r>
      <t xml:space="preserve">1.A.4. </t>
    </r>
    <r>
      <rPr>
        <sz val="11"/>
        <rFont val="ＭＳ 明朝"/>
        <family val="1"/>
        <charset val="128"/>
      </rPr>
      <t>その他部門</t>
    </r>
    <rPh sb="9" eb="10">
      <t>タ</t>
    </rPh>
    <rPh sb="10" eb="12">
      <t>ブモン</t>
    </rPh>
    <phoneticPr fontId="9"/>
  </si>
  <si>
    <t>電気ガス熱供給水道業</t>
    <phoneticPr fontId="9"/>
  </si>
  <si>
    <r>
      <rPr>
        <sz val="11"/>
        <color rgb="FF000000"/>
        <rFont val="Segoe UI Symbol"/>
        <family val="1"/>
      </rPr>
      <t>■</t>
    </r>
    <r>
      <rPr>
        <sz val="11"/>
        <color indexed="8"/>
        <rFont val="Century"/>
        <family val="1"/>
      </rPr>
      <t>Regarding CO</t>
    </r>
    <r>
      <rPr>
        <vertAlign val="subscript"/>
        <sz val="11"/>
        <color rgb="FF000000"/>
        <rFont val="Century"/>
        <family val="1"/>
      </rPr>
      <t>2</t>
    </r>
    <r>
      <rPr>
        <sz val="11"/>
        <color indexed="8"/>
        <rFont val="Century"/>
        <family val="1"/>
      </rPr>
      <t xml:space="preserve"> emission sources (sectors/categories)</t>
    </r>
    <phoneticPr fontId="9"/>
  </si>
  <si>
    <t>（確報値）</t>
  </si>
  <si>
    <r>
      <rPr>
        <sz val="11"/>
        <color rgb="FF000000"/>
        <rFont val="ＭＳ 明朝"/>
        <family val="1"/>
        <charset val="128"/>
      </rPr>
      <t>※間接</t>
    </r>
    <r>
      <rPr>
        <sz val="11"/>
        <color rgb="FF000000"/>
        <rFont val="Century"/>
        <family val="1"/>
      </rPr>
      <t>CO</t>
    </r>
    <r>
      <rPr>
        <vertAlign val="subscript"/>
        <sz val="11"/>
        <color rgb="FF000000"/>
        <rFont val="Century"/>
        <family val="1"/>
      </rPr>
      <t>2</t>
    </r>
    <phoneticPr fontId="9"/>
  </si>
  <si>
    <r>
      <rPr>
        <sz val="11"/>
        <color rgb="FF000000"/>
        <rFont val="Yu Gothic"/>
        <family val="1"/>
        <charset val="128"/>
      </rPr>
      <t xml:space="preserve">＃ </t>
    </r>
    <r>
      <rPr>
        <sz val="11"/>
        <color indexed="8"/>
        <rFont val="Times New Roman"/>
        <family val="1"/>
      </rPr>
      <t>Indirect CO</t>
    </r>
    <r>
      <rPr>
        <vertAlign val="subscript"/>
        <sz val="11"/>
        <color rgb="FF000000"/>
        <rFont val="Times New Roman"/>
        <family val="1"/>
      </rPr>
      <t>2</t>
    </r>
    <phoneticPr fontId="9"/>
  </si>
  <si>
    <t>FM算入上限(百万t-CO2換算）</t>
    <rPh sb="2" eb="4">
      <t>サンニュウ</t>
    </rPh>
    <rPh sb="4" eb="6">
      <t>ジョウゲン</t>
    </rPh>
    <rPh sb="7" eb="9">
      <t>ヒャクマン</t>
    </rPh>
    <rPh sb="14" eb="16">
      <t>カンサン</t>
    </rPh>
    <phoneticPr fontId="9"/>
  </si>
  <si>
    <t>基準年排出量</t>
    <rPh sb="0" eb="3">
      <t>キジュンネン</t>
    </rPh>
    <rPh sb="3" eb="5">
      <t>ハイシュツ</t>
    </rPh>
    <rPh sb="5" eb="6">
      <t>リョウ</t>
    </rPh>
    <phoneticPr fontId="9"/>
  </si>
  <si>
    <t>Fガスも1990の場合</t>
    <rPh sb="9" eb="11">
      <t>バアイ</t>
    </rPh>
    <phoneticPr fontId="9"/>
  </si>
  <si>
    <t>上限比率</t>
    <rPh sb="0" eb="2">
      <t>ジョウゲン</t>
    </rPh>
    <rPh sb="2" eb="4">
      <t>ヒリツ</t>
    </rPh>
    <phoneticPr fontId="9"/>
  </si>
  <si>
    <t>FM算入上限</t>
    <phoneticPr fontId="9"/>
  </si>
  <si>
    <t>2015年提出インベントリ</t>
    <rPh sb="4" eb="5">
      <t>ネン</t>
    </rPh>
    <rPh sb="5" eb="7">
      <t>テイシュツ</t>
    </rPh>
    <phoneticPr fontId="9"/>
  </si>
  <si>
    <t>百万t-CO2換算</t>
    <rPh sb="0" eb="2">
      <t>ヒャクマン</t>
    </rPh>
    <rPh sb="7" eb="9">
      <t>カンサン</t>
    </rPh>
    <phoneticPr fontId="9"/>
  </si>
  <si>
    <t>ガス</t>
    <phoneticPr fontId="9"/>
  </si>
  <si>
    <t>TOTAL</t>
  </si>
  <si>
    <t>CO2</t>
  </si>
  <si>
    <t>CH4</t>
  </si>
  <si>
    <t>N2O</t>
  </si>
  <si>
    <t>HFC</t>
  </si>
  <si>
    <t>PFC</t>
  </si>
  <si>
    <t>SF6</t>
  </si>
  <si>
    <t>NF3</t>
  </si>
  <si>
    <t>○</t>
    <phoneticPr fontId="9"/>
  </si>
  <si>
    <r>
      <t>Mt CO</t>
    </r>
    <r>
      <rPr>
        <vertAlign val="subscript"/>
        <sz val="11"/>
        <rFont val="Century"/>
        <family val="1"/>
      </rPr>
      <t>2</t>
    </r>
    <r>
      <rPr>
        <sz val="11"/>
        <rFont val="Century"/>
        <family val="1"/>
      </rPr>
      <t xml:space="preserve"> eq.</t>
    </r>
    <phoneticPr fontId="9"/>
  </si>
  <si>
    <r>
      <rPr>
        <sz val="11"/>
        <rFont val="ＭＳ 明朝"/>
        <family val="1"/>
        <charset val="128"/>
      </rPr>
      <t>一人あたり</t>
    </r>
    <r>
      <rPr>
        <sz val="11"/>
        <rFont val="Century"/>
        <family val="1"/>
      </rPr>
      <t>GHG</t>
    </r>
    <r>
      <rPr>
        <vertAlign val="subscript"/>
        <sz val="11"/>
        <rFont val="Century"/>
        <family val="1"/>
      </rPr>
      <t xml:space="preserve"> </t>
    </r>
    <r>
      <rPr>
        <sz val="11"/>
        <rFont val="ＭＳ 明朝"/>
        <family val="1"/>
        <charset val="128"/>
      </rPr>
      <t>排出量</t>
    </r>
    <phoneticPr fontId="9"/>
  </si>
  <si>
    <r>
      <t>t CO</t>
    </r>
    <r>
      <rPr>
        <vertAlign val="subscript"/>
        <sz val="11"/>
        <rFont val="Century"/>
        <family val="1"/>
      </rPr>
      <t xml:space="preserve">2 </t>
    </r>
    <r>
      <rPr>
        <sz val="11"/>
        <rFont val="Century"/>
        <family val="1"/>
      </rPr>
      <t>eq./capita</t>
    </r>
    <phoneticPr fontId="9"/>
  </si>
  <si>
    <t>GHG emissions per capita</t>
    <phoneticPr fontId="9"/>
  </si>
  <si>
    <t>GHG emissions per GDP</t>
    <phoneticPr fontId="9"/>
  </si>
  <si>
    <r>
      <t>t CO</t>
    </r>
    <r>
      <rPr>
        <vertAlign val="subscript"/>
        <sz val="11"/>
        <rFont val="Century"/>
        <family val="1"/>
      </rPr>
      <t xml:space="preserve">2 </t>
    </r>
    <r>
      <rPr>
        <sz val="11"/>
        <rFont val="Century"/>
        <family val="1"/>
      </rPr>
      <t>eq./million yen</t>
    </r>
    <phoneticPr fontId="9"/>
  </si>
  <si>
    <r>
      <rPr>
        <b/>
        <sz val="16"/>
        <rFont val="ＭＳ 明朝"/>
        <family val="1"/>
        <charset val="128"/>
      </rPr>
      <t>一人あたり</t>
    </r>
    <r>
      <rPr>
        <b/>
        <sz val="16"/>
        <rFont val="Century"/>
        <family val="1"/>
      </rPr>
      <t>GHG</t>
    </r>
    <r>
      <rPr>
        <b/>
        <sz val="16"/>
        <rFont val="ＭＳ 明朝"/>
        <family val="1"/>
        <charset val="128"/>
      </rPr>
      <t>排出量</t>
    </r>
    <phoneticPr fontId="9"/>
  </si>
  <si>
    <r>
      <rPr>
        <sz val="11"/>
        <rFont val="ＭＳ 明朝"/>
        <family val="1"/>
        <charset val="128"/>
      </rPr>
      <t>■</t>
    </r>
    <r>
      <rPr>
        <sz val="11"/>
        <rFont val="Century"/>
        <family val="1"/>
      </rPr>
      <t>Emissions and population</t>
    </r>
    <phoneticPr fontId="9"/>
  </si>
  <si>
    <r>
      <t>Mt CO</t>
    </r>
    <r>
      <rPr>
        <vertAlign val="subscript"/>
        <sz val="11"/>
        <rFont val="Century"/>
        <family val="1"/>
      </rPr>
      <t>2</t>
    </r>
    <r>
      <rPr>
        <sz val="11"/>
        <rFont val="ＭＳ 明朝"/>
        <family val="1"/>
        <charset val="128"/>
      </rPr>
      <t>換算</t>
    </r>
    <rPh sb="6" eb="8">
      <t>カンサン</t>
    </rPh>
    <phoneticPr fontId="9"/>
  </si>
  <si>
    <r>
      <t>t CO</t>
    </r>
    <r>
      <rPr>
        <vertAlign val="subscript"/>
        <sz val="11"/>
        <rFont val="Century"/>
        <family val="1"/>
      </rPr>
      <t>2</t>
    </r>
    <r>
      <rPr>
        <sz val="11"/>
        <rFont val="ＭＳ 明朝"/>
        <family val="1"/>
        <charset val="128"/>
      </rPr>
      <t>換算</t>
    </r>
    <r>
      <rPr>
        <sz val="11"/>
        <rFont val="Century"/>
        <family val="1"/>
      </rPr>
      <t xml:space="preserve">/ </t>
    </r>
    <r>
      <rPr>
        <sz val="11"/>
        <rFont val="ＭＳ 明朝"/>
        <family val="1"/>
        <charset val="128"/>
      </rPr>
      <t>一人</t>
    </r>
    <rPh sb="5" eb="7">
      <t>カンサン</t>
    </rPh>
    <rPh sb="9" eb="11">
      <t>ヒトリ</t>
    </rPh>
    <phoneticPr fontId="9"/>
  </si>
  <si>
    <r>
      <t>t CO</t>
    </r>
    <r>
      <rPr>
        <vertAlign val="subscript"/>
        <sz val="11"/>
        <rFont val="Century"/>
        <family val="1"/>
      </rPr>
      <t>2</t>
    </r>
    <r>
      <rPr>
        <sz val="11"/>
        <rFont val="Century"/>
        <family val="1"/>
      </rPr>
      <t xml:space="preserve">/ </t>
    </r>
    <r>
      <rPr>
        <sz val="11"/>
        <rFont val="ＭＳ 明朝"/>
        <family val="1"/>
        <charset val="128"/>
      </rPr>
      <t>一人</t>
    </r>
    <rPh sb="7" eb="9">
      <t>ヒトリ</t>
    </rPh>
    <phoneticPr fontId="9"/>
  </si>
  <si>
    <r>
      <rPr>
        <sz val="11"/>
        <rFont val="ＭＳ 明朝"/>
        <family val="1"/>
        <charset val="128"/>
      </rPr>
      <t>人口</t>
    </r>
    <r>
      <rPr>
        <vertAlign val="superscript"/>
        <sz val="11"/>
        <rFont val="ＭＳ 明朝"/>
        <family val="1"/>
        <charset val="128"/>
      </rPr>
      <t>※</t>
    </r>
    <rPh sb="0" eb="2">
      <t>ジンコウ</t>
    </rPh>
    <phoneticPr fontId="9"/>
  </si>
  <si>
    <r>
      <rPr>
        <sz val="11"/>
        <rFont val="ＭＳ 明朝"/>
        <family val="1"/>
        <charset val="128"/>
      </rPr>
      <t>一人あたり</t>
    </r>
    <r>
      <rPr>
        <sz val="11"/>
        <rFont val="Century"/>
        <family val="1"/>
      </rPr>
      <t xml:space="preserve">GHG </t>
    </r>
    <r>
      <rPr>
        <sz val="11"/>
        <rFont val="ＭＳ 明朝"/>
        <family val="1"/>
        <charset val="128"/>
      </rPr>
      <t>排出量</t>
    </r>
  </si>
  <si>
    <r>
      <t>GDP</t>
    </r>
    <r>
      <rPr>
        <b/>
        <sz val="16"/>
        <rFont val="ＭＳ 明朝"/>
        <family val="1"/>
        <charset val="128"/>
      </rPr>
      <t>あたり</t>
    </r>
    <r>
      <rPr>
        <b/>
        <sz val="16"/>
        <rFont val="Century"/>
        <family val="1"/>
      </rPr>
      <t>GHG</t>
    </r>
    <r>
      <rPr>
        <b/>
        <sz val="16"/>
        <rFont val="ＭＳ 明朝"/>
        <family val="1"/>
        <charset val="128"/>
      </rPr>
      <t>排出量</t>
    </r>
    <phoneticPr fontId="9"/>
  </si>
  <si>
    <r>
      <rPr>
        <sz val="11"/>
        <rFont val="ＭＳ 明朝"/>
        <family val="1"/>
        <charset val="128"/>
      </rPr>
      <t>■</t>
    </r>
    <r>
      <rPr>
        <sz val="11"/>
        <rFont val="Century"/>
        <family val="1"/>
      </rPr>
      <t>Emissions and GDP</t>
    </r>
    <phoneticPr fontId="9"/>
  </si>
  <si>
    <r>
      <t>GDP</t>
    </r>
    <r>
      <rPr>
        <sz val="11"/>
        <rFont val="ＭＳ 明朝"/>
        <family val="1"/>
        <charset val="128"/>
      </rPr>
      <t>あたり</t>
    </r>
    <r>
      <rPr>
        <sz val="11"/>
        <rFont val="Century"/>
        <family val="1"/>
      </rPr>
      <t>GHG</t>
    </r>
    <r>
      <rPr>
        <vertAlign val="subscript"/>
        <sz val="11"/>
        <rFont val="Century"/>
        <family val="1"/>
      </rPr>
      <t xml:space="preserve"> </t>
    </r>
    <r>
      <rPr>
        <sz val="11"/>
        <rFont val="ＭＳ 明朝"/>
        <family val="1"/>
        <charset val="128"/>
      </rPr>
      <t>排出量</t>
    </r>
    <phoneticPr fontId="9"/>
  </si>
  <si>
    <r>
      <t>t CO</t>
    </r>
    <r>
      <rPr>
        <vertAlign val="subscript"/>
        <sz val="11"/>
        <rFont val="Century"/>
        <family val="1"/>
      </rPr>
      <t xml:space="preserve">2 </t>
    </r>
    <r>
      <rPr>
        <sz val="11"/>
        <rFont val="ＭＳ 明朝"/>
        <family val="1"/>
        <charset val="128"/>
      </rPr>
      <t>換算</t>
    </r>
    <r>
      <rPr>
        <sz val="11"/>
        <rFont val="Century"/>
        <family val="1"/>
      </rPr>
      <t>/</t>
    </r>
    <r>
      <rPr>
        <sz val="11"/>
        <rFont val="ＭＳ 明朝"/>
        <family val="1"/>
        <charset val="128"/>
      </rPr>
      <t>百万円</t>
    </r>
    <rPh sb="6" eb="8">
      <t>カンサン</t>
    </rPh>
    <phoneticPr fontId="9"/>
  </si>
  <si>
    <r>
      <t>GDP</t>
    </r>
    <r>
      <rPr>
        <vertAlign val="superscript"/>
        <sz val="11"/>
        <rFont val="ＭＳ 明朝"/>
        <family val="1"/>
        <charset val="128"/>
      </rPr>
      <t>※</t>
    </r>
    <r>
      <rPr>
        <sz val="11"/>
        <rFont val="Century"/>
        <family val="1"/>
      </rPr>
      <t xml:space="preserve">
</t>
    </r>
    <r>
      <rPr>
        <sz val="11"/>
        <rFont val="ＭＳ 明朝"/>
        <family val="1"/>
        <charset val="128"/>
      </rPr>
      <t>（支出側、実質：連鎖方式</t>
    </r>
    <r>
      <rPr>
        <sz val="11"/>
        <rFont val="Century"/>
        <family val="1"/>
      </rPr>
      <t>[2015</t>
    </r>
    <r>
      <rPr>
        <sz val="11"/>
        <rFont val="ＭＳ 明朝"/>
        <family val="1"/>
        <charset val="128"/>
      </rPr>
      <t>年基準</t>
    </r>
    <r>
      <rPr>
        <sz val="11"/>
        <rFont val="Century"/>
        <family val="1"/>
      </rPr>
      <t>]</t>
    </r>
    <r>
      <rPr>
        <sz val="11"/>
        <rFont val="ＭＳ 明朝"/>
        <family val="1"/>
        <charset val="128"/>
      </rPr>
      <t>）</t>
    </r>
    <phoneticPr fontId="9"/>
  </si>
  <si>
    <r>
      <rPr>
        <sz val="11"/>
        <rFont val="Segoe UI Symbol"/>
        <family val="1"/>
      </rPr>
      <t>■</t>
    </r>
    <r>
      <rPr>
        <sz val="11"/>
        <rFont val="ＭＳ 明朝"/>
        <family val="1"/>
        <charset val="128"/>
      </rPr>
      <t>人口　</t>
    </r>
    <r>
      <rPr>
        <sz val="11"/>
        <rFont val="Century"/>
        <family val="1"/>
      </rPr>
      <t>[</t>
    </r>
    <r>
      <rPr>
        <sz val="11"/>
        <rFont val="ＭＳ 明朝"/>
        <family val="1"/>
        <charset val="128"/>
      </rPr>
      <t>千人</t>
    </r>
    <r>
      <rPr>
        <sz val="11"/>
        <rFont val="Century"/>
        <family val="1"/>
      </rPr>
      <t>]</t>
    </r>
    <rPh sb="1" eb="3">
      <t>ジンコウ</t>
    </rPh>
    <rPh sb="6" eb="7">
      <t>ニン</t>
    </rPh>
    <phoneticPr fontId="9"/>
  </si>
  <si>
    <r>
      <rPr>
        <sz val="11"/>
        <rFont val="Segoe UI Symbol"/>
        <family val="1"/>
      </rPr>
      <t>■</t>
    </r>
    <r>
      <rPr>
        <sz val="11"/>
        <rFont val="ＭＳ 明朝"/>
        <family val="1"/>
        <charset val="128"/>
      </rPr>
      <t>排出量　</t>
    </r>
    <r>
      <rPr>
        <sz val="11"/>
        <rFont val="Century"/>
        <family val="1"/>
      </rPr>
      <t>[</t>
    </r>
    <r>
      <rPr>
        <sz val="11"/>
        <rFont val="ＭＳ 明朝"/>
        <family val="1"/>
        <charset val="128"/>
      </rPr>
      <t>百万トン</t>
    </r>
    <r>
      <rPr>
        <sz val="11"/>
        <rFont val="Century"/>
        <family val="1"/>
      </rPr>
      <t>CO</t>
    </r>
    <r>
      <rPr>
        <vertAlign val="subscript"/>
        <sz val="11"/>
        <rFont val="Century"/>
        <family val="1"/>
      </rPr>
      <t>2</t>
    </r>
    <r>
      <rPr>
        <sz val="11"/>
        <rFont val="ＭＳ 明朝"/>
        <family val="1"/>
        <charset val="128"/>
      </rPr>
      <t>換算</t>
    </r>
    <r>
      <rPr>
        <sz val="11"/>
        <rFont val="Century"/>
        <family val="1"/>
      </rPr>
      <t>]</t>
    </r>
    <phoneticPr fontId="8"/>
  </si>
  <si>
    <r>
      <t>2.B.</t>
    </r>
    <r>
      <rPr>
        <sz val="11"/>
        <rFont val="ＭＳ 明朝"/>
        <family val="1"/>
        <charset val="128"/>
      </rPr>
      <t>化学産業</t>
    </r>
    <rPh sb="6" eb="8">
      <t>サンギョウ</t>
    </rPh>
    <phoneticPr fontId="9"/>
  </si>
  <si>
    <r>
      <t>2.G.</t>
    </r>
    <r>
      <rPr>
        <sz val="11"/>
        <rFont val="ＭＳ 明朝"/>
        <family val="1"/>
        <charset val="128"/>
      </rPr>
      <t>その他の製品</t>
    </r>
    <rPh sb="6" eb="7">
      <t>タ</t>
    </rPh>
    <rPh sb="8" eb="10">
      <t>セイヒン</t>
    </rPh>
    <phoneticPr fontId="9"/>
  </si>
  <si>
    <r>
      <t xml:space="preserve">3.B. </t>
    </r>
    <r>
      <rPr>
        <sz val="11"/>
        <rFont val="ＭＳ 明朝"/>
        <family val="1"/>
        <charset val="128"/>
      </rPr>
      <t>家畜排せつ物管理</t>
    </r>
    <rPh sb="5" eb="7">
      <t>カチク</t>
    </rPh>
    <rPh sb="7" eb="8">
      <t>ハイ</t>
    </rPh>
    <rPh sb="10" eb="11">
      <t>ブツ</t>
    </rPh>
    <rPh sb="11" eb="13">
      <t>カンリ</t>
    </rPh>
    <phoneticPr fontId="9"/>
  </si>
  <si>
    <r>
      <t xml:space="preserve">3.D. </t>
    </r>
    <r>
      <rPr>
        <sz val="11"/>
        <rFont val="ＭＳ 明朝"/>
        <family val="1"/>
        <charset val="128"/>
      </rPr>
      <t>農用地の土壌</t>
    </r>
    <rPh sb="5" eb="8">
      <t>ノウヨウチ</t>
    </rPh>
    <rPh sb="9" eb="11">
      <t>ドジョウ</t>
    </rPh>
    <phoneticPr fontId="9"/>
  </si>
  <si>
    <r>
      <t xml:space="preserve">3.F. </t>
    </r>
    <r>
      <rPr>
        <sz val="11"/>
        <rFont val="ＭＳ 明朝"/>
        <family val="1"/>
        <charset val="128"/>
      </rPr>
      <t>農作物残渣の野焼き</t>
    </r>
    <rPh sb="5" eb="8">
      <t>ノウサクモツ</t>
    </rPh>
    <rPh sb="8" eb="10">
      <t>ザンサ</t>
    </rPh>
    <rPh sb="11" eb="13">
      <t>ノヤ</t>
    </rPh>
    <phoneticPr fontId="9"/>
  </si>
  <si>
    <r>
      <t xml:space="preserve">5.B. </t>
    </r>
    <r>
      <rPr>
        <sz val="11"/>
        <rFont val="ＭＳ 明朝"/>
        <family val="1"/>
        <charset val="128"/>
      </rPr>
      <t>固形廃棄物の生物処理</t>
    </r>
    <rPh sb="5" eb="7">
      <t>コケイ</t>
    </rPh>
    <rPh sb="7" eb="10">
      <t>ハイキブツ</t>
    </rPh>
    <rPh sb="11" eb="13">
      <t>セイブツ</t>
    </rPh>
    <rPh sb="13" eb="15">
      <t>ショリ</t>
    </rPh>
    <phoneticPr fontId="9"/>
  </si>
  <si>
    <r>
      <t xml:space="preserve">5.D. </t>
    </r>
    <r>
      <rPr>
        <sz val="11"/>
        <rFont val="ＭＳ 明朝"/>
        <family val="1"/>
        <charset val="128"/>
      </rPr>
      <t>排水の処理と放出</t>
    </r>
    <rPh sb="5" eb="7">
      <t>ハイスイ</t>
    </rPh>
    <rPh sb="8" eb="10">
      <t>ショリ</t>
    </rPh>
    <rPh sb="11" eb="13">
      <t>ホウシュツ</t>
    </rPh>
    <phoneticPr fontId="9"/>
  </si>
  <si>
    <r>
      <t xml:space="preserve">1.A. </t>
    </r>
    <r>
      <rPr>
        <sz val="11"/>
        <rFont val="ＭＳ 明朝"/>
        <family val="1"/>
        <charset val="128"/>
      </rPr>
      <t>燃料の燃焼</t>
    </r>
    <rPh sb="5" eb="7">
      <t>ネンリョウ</t>
    </rPh>
    <rPh sb="8" eb="10">
      <t>ネンショウ</t>
    </rPh>
    <phoneticPr fontId="9"/>
  </si>
  <si>
    <t>1.A. Fuel Combustion</t>
    <phoneticPr fontId="9"/>
  </si>
  <si>
    <t xml:space="preserve">2.B. Chemical Industry </t>
    <phoneticPr fontId="9"/>
  </si>
  <si>
    <t>2.G. Other Product Manufacture and Use</t>
    <phoneticPr fontId="9"/>
  </si>
  <si>
    <t>3.B. Manure Management</t>
    <phoneticPr fontId="9"/>
  </si>
  <si>
    <t>3.D. Agricultural Soils</t>
    <phoneticPr fontId="9"/>
  </si>
  <si>
    <t>3.F. Field Burning of Agricultural Residue</t>
    <phoneticPr fontId="9"/>
  </si>
  <si>
    <t>5.B. Biological Treatment of Solid Waste</t>
    <phoneticPr fontId="9"/>
  </si>
  <si>
    <t>5.C. Incineration and Open Burning of Waste
  (excluding waste for energy purposes)</t>
    <phoneticPr fontId="9"/>
  </si>
  <si>
    <t>5.D. Wastewater Treatment and Discharge</t>
    <phoneticPr fontId="9"/>
  </si>
  <si>
    <r>
      <t xml:space="preserve">1.B.1. </t>
    </r>
    <r>
      <rPr>
        <sz val="11"/>
        <rFont val="ＭＳ 明朝"/>
        <family val="1"/>
        <charset val="128"/>
      </rPr>
      <t>石炭</t>
    </r>
    <phoneticPr fontId="9"/>
  </si>
  <si>
    <r>
      <t xml:space="preserve">1.B.2. </t>
    </r>
    <r>
      <rPr>
        <sz val="11"/>
        <rFont val="ＭＳ 明朝"/>
        <family val="1"/>
        <charset val="128"/>
      </rPr>
      <t>石油天然ガス等</t>
    </r>
    <rPh sb="7" eb="9">
      <t>セキユ</t>
    </rPh>
    <rPh sb="9" eb="11">
      <t>テンネン</t>
    </rPh>
    <rPh sb="13" eb="14">
      <t>トウ</t>
    </rPh>
    <phoneticPr fontId="9"/>
  </si>
  <si>
    <r>
      <t xml:space="preserve">2.B. </t>
    </r>
    <r>
      <rPr>
        <sz val="11"/>
        <rFont val="ＭＳ 明朝"/>
        <family val="1"/>
        <charset val="128"/>
      </rPr>
      <t>化学産業</t>
    </r>
    <rPh sb="5" eb="7">
      <t>カガク</t>
    </rPh>
    <rPh sb="7" eb="9">
      <t>サンギョウ</t>
    </rPh>
    <phoneticPr fontId="9"/>
  </si>
  <si>
    <r>
      <t xml:space="preserve">3.A. </t>
    </r>
    <r>
      <rPr>
        <sz val="11"/>
        <rFont val="ＭＳ 明朝"/>
        <family val="1"/>
        <charset val="128"/>
      </rPr>
      <t>消化管内発酵</t>
    </r>
    <rPh sb="5" eb="7">
      <t>ショウカ</t>
    </rPh>
    <rPh sb="7" eb="9">
      <t>カンナイ</t>
    </rPh>
    <rPh sb="9" eb="11">
      <t>ハッコウ</t>
    </rPh>
    <phoneticPr fontId="9"/>
  </si>
  <si>
    <r>
      <t xml:space="preserve">3.C. </t>
    </r>
    <r>
      <rPr>
        <sz val="11"/>
        <rFont val="ＭＳ 明朝"/>
        <family val="1"/>
        <charset val="128"/>
      </rPr>
      <t>稲作</t>
    </r>
    <rPh sb="5" eb="7">
      <t>イナサク</t>
    </rPh>
    <phoneticPr fontId="9"/>
  </si>
  <si>
    <r>
      <t xml:space="preserve">5.A. </t>
    </r>
    <r>
      <rPr>
        <sz val="11"/>
        <rFont val="ＭＳ 明朝"/>
        <family val="1"/>
        <charset val="128"/>
      </rPr>
      <t>固形廃棄物の処分</t>
    </r>
    <rPh sb="5" eb="7">
      <t>コケイ</t>
    </rPh>
    <rPh sb="7" eb="10">
      <t>ハイキブツ</t>
    </rPh>
    <rPh sb="11" eb="13">
      <t>ショブン</t>
    </rPh>
    <phoneticPr fontId="9"/>
  </si>
  <si>
    <t>1.B.1. Solid Fuels</t>
    <phoneticPr fontId="9"/>
  </si>
  <si>
    <t>1.B.2. Oil &amp; Natural Gas, etc.</t>
    <phoneticPr fontId="9"/>
  </si>
  <si>
    <t>2.B. Chemical Industry</t>
    <phoneticPr fontId="9"/>
  </si>
  <si>
    <t>3.A. Enteric Fermentation</t>
    <phoneticPr fontId="9"/>
  </si>
  <si>
    <t>3.C. Rice Cultivation</t>
    <phoneticPr fontId="9"/>
  </si>
  <si>
    <t>5.A. Solid Waste Disposal</t>
    <phoneticPr fontId="9"/>
  </si>
  <si>
    <t>5.C. Incineration and Open Burning of Waste (excluding waste for energy purposes)</t>
    <phoneticPr fontId="9"/>
  </si>
  <si>
    <t>ごみ処理</t>
  </si>
  <si>
    <t>ごみ処理</t>
    <rPh sb="2" eb="4">
      <t>ショリ</t>
    </rPh>
    <phoneticPr fontId="9"/>
  </si>
  <si>
    <t>Chemical and Allied Products, Oil and Coal Products</t>
  </si>
  <si>
    <t>Printing and Allied Industries</t>
    <phoneticPr fontId="9"/>
  </si>
  <si>
    <t>Urea Application</t>
    <phoneticPr fontId="9"/>
  </si>
  <si>
    <r>
      <rPr>
        <sz val="11"/>
        <rFont val="ＭＳ 明朝"/>
        <family val="1"/>
        <charset val="128"/>
      </rPr>
      <t>自動車（旅客）</t>
    </r>
  </si>
  <si>
    <t>自動車（旅客）</t>
    <phoneticPr fontId="9"/>
  </si>
  <si>
    <r>
      <rPr>
        <sz val="11"/>
        <rFont val="ＭＳ 明朝"/>
        <family val="1"/>
        <charset val="128"/>
      </rPr>
      <t>パルプ･紙･紙加工品</t>
    </r>
    <phoneticPr fontId="9"/>
  </si>
  <si>
    <t>食品飲料</t>
    <phoneticPr fontId="7"/>
  </si>
  <si>
    <t>Agriculture, Forestry and Fishery</t>
  </si>
  <si>
    <t>Mining, Quarrying of Stone and Gravel</t>
  </si>
  <si>
    <t>Construction Work Industry</t>
  </si>
  <si>
    <t>Electricity, Gas, Heat Supply, Water, Information and Communication and Transport and Postal Activities</t>
    <phoneticPr fontId="9"/>
  </si>
  <si>
    <t>Wholesale and Retail Trade, Finance and Insurance, Real Estate and Goods Rental and Leasing</t>
    <phoneticPr fontId="9"/>
  </si>
  <si>
    <t>Professional and Technical Service, Accommodations, Eating and Drinking Service, Living Related and Personal Services and Amusement Services</t>
    <phoneticPr fontId="9"/>
  </si>
  <si>
    <t>教育･学習支援・医療・保健衛生・社会福祉他</t>
    <rPh sb="8" eb="10">
      <t>イリョウ</t>
    </rPh>
    <rPh sb="11" eb="13">
      <t>ホケン</t>
    </rPh>
    <rPh sb="13" eb="15">
      <t>エイセイ</t>
    </rPh>
    <rPh sb="16" eb="18">
      <t>シャカイ</t>
    </rPh>
    <rPh sb="18" eb="20">
      <t>フクシ</t>
    </rPh>
    <rPh sb="20" eb="21">
      <t>ホカ</t>
    </rPh>
    <phoneticPr fontId="9"/>
  </si>
  <si>
    <t>Education, Learning Support, Medical, Health Care and Welfare,  Compound and Miscellaneous Services</t>
    <phoneticPr fontId="9"/>
  </si>
  <si>
    <t>Railways</t>
    <phoneticPr fontId="9"/>
  </si>
  <si>
    <t>Railways / Domestic Navigation / Domestic Aviation</t>
    <phoneticPr fontId="9"/>
  </si>
  <si>
    <t>Domestic Navigation</t>
  </si>
  <si>
    <t>鉄道・国内船舶・国内航空（旅客）</t>
    <rPh sb="3" eb="5">
      <t>コクナイ</t>
    </rPh>
    <rPh sb="5" eb="7">
      <t>センパク</t>
    </rPh>
    <rPh sb="8" eb="10">
      <t>コクナイ</t>
    </rPh>
    <rPh sb="10" eb="12">
      <t>コウクウ</t>
    </rPh>
    <phoneticPr fontId="9"/>
  </si>
  <si>
    <r>
      <t xml:space="preserve">1.A. </t>
    </r>
    <r>
      <rPr>
        <b/>
        <sz val="11"/>
        <rFont val="ＭＳ 明朝"/>
        <family val="1"/>
        <charset val="128"/>
      </rPr>
      <t>燃料の燃焼</t>
    </r>
    <rPh sb="5" eb="7">
      <t>ネンリョウ</t>
    </rPh>
    <rPh sb="8" eb="10">
      <t>ネンショウ</t>
    </rPh>
    <phoneticPr fontId="9"/>
  </si>
  <si>
    <r>
      <t xml:space="preserve">1.B. </t>
    </r>
    <r>
      <rPr>
        <b/>
        <sz val="11"/>
        <rFont val="ＭＳ 明朝"/>
        <family val="1"/>
        <charset val="128"/>
      </rPr>
      <t>燃料からの漏出</t>
    </r>
    <rPh sb="5" eb="7">
      <t>ネンリョウ</t>
    </rPh>
    <rPh sb="10" eb="12">
      <t>ロウシュツ</t>
    </rPh>
    <phoneticPr fontId="9"/>
  </si>
  <si>
    <r>
      <t xml:space="preserve">2.A. </t>
    </r>
    <r>
      <rPr>
        <sz val="11"/>
        <rFont val="ＭＳ 明朝"/>
        <family val="1"/>
        <charset val="128"/>
      </rPr>
      <t>鉱物産業</t>
    </r>
    <rPh sb="5" eb="7">
      <t>コウブツ</t>
    </rPh>
    <rPh sb="7" eb="9">
      <t>サンギョウ</t>
    </rPh>
    <phoneticPr fontId="9"/>
  </si>
  <si>
    <r>
      <t xml:space="preserve">2.B. </t>
    </r>
    <r>
      <rPr>
        <sz val="11"/>
        <rFont val="ＭＳ 明朝"/>
        <family val="1"/>
        <charset val="128"/>
      </rPr>
      <t>化学</t>
    </r>
    <rPh sb="5" eb="7">
      <t>カガク</t>
    </rPh>
    <phoneticPr fontId="9"/>
  </si>
  <si>
    <r>
      <t xml:space="preserve">2.D. </t>
    </r>
    <r>
      <rPr>
        <sz val="11"/>
        <rFont val="ＭＳ 明朝"/>
        <family val="1"/>
        <charset val="128"/>
      </rPr>
      <t>燃料からの非エネルギー製品及び溶剤の使用</t>
    </r>
    <rPh sb="5" eb="7">
      <t>ネンリョウ</t>
    </rPh>
    <rPh sb="10" eb="11">
      <t>ヒ</t>
    </rPh>
    <rPh sb="16" eb="18">
      <t>セイヒン</t>
    </rPh>
    <rPh sb="18" eb="19">
      <t>オヨ</t>
    </rPh>
    <rPh sb="20" eb="22">
      <t>ヨウザイ</t>
    </rPh>
    <rPh sb="23" eb="25">
      <t>シヨウ</t>
    </rPh>
    <phoneticPr fontId="9"/>
  </si>
  <si>
    <r>
      <t xml:space="preserve">2.H. </t>
    </r>
    <r>
      <rPr>
        <sz val="11"/>
        <rFont val="ＭＳ 明朝"/>
        <family val="1"/>
        <charset val="128"/>
      </rPr>
      <t>その他（ドライアイスの利用）</t>
    </r>
    <rPh sb="7" eb="8">
      <t>タ</t>
    </rPh>
    <rPh sb="16" eb="18">
      <t>リヨウ</t>
    </rPh>
    <phoneticPr fontId="9"/>
  </si>
  <si>
    <r>
      <t xml:space="preserve">3.G. </t>
    </r>
    <r>
      <rPr>
        <sz val="11"/>
        <rFont val="ＭＳ 明朝"/>
        <family val="1"/>
        <charset val="128"/>
      </rPr>
      <t>石灰施用</t>
    </r>
    <rPh sb="5" eb="7">
      <t>セッカイ</t>
    </rPh>
    <rPh sb="7" eb="9">
      <t>セヨウ</t>
    </rPh>
    <phoneticPr fontId="9"/>
  </si>
  <si>
    <r>
      <t xml:space="preserve">3.H. </t>
    </r>
    <r>
      <rPr>
        <sz val="11"/>
        <rFont val="ＭＳ 明朝"/>
        <family val="1"/>
        <charset val="128"/>
      </rPr>
      <t>尿素施肥</t>
    </r>
    <rPh sb="5" eb="7">
      <t>ニョウソ</t>
    </rPh>
    <rPh sb="7" eb="9">
      <t>セヒ</t>
    </rPh>
    <phoneticPr fontId="9"/>
  </si>
  <si>
    <r>
      <t xml:space="preserve">4.A. </t>
    </r>
    <r>
      <rPr>
        <sz val="11"/>
        <rFont val="ＭＳ 明朝"/>
        <family val="1"/>
        <charset val="128"/>
      </rPr>
      <t>森林</t>
    </r>
    <rPh sb="5" eb="7">
      <t>シンリン</t>
    </rPh>
    <phoneticPr fontId="9"/>
  </si>
  <si>
    <r>
      <t xml:space="preserve">4.B. </t>
    </r>
    <r>
      <rPr>
        <sz val="11"/>
        <rFont val="ＭＳ 明朝"/>
        <family val="1"/>
        <charset val="128"/>
      </rPr>
      <t>農地</t>
    </r>
    <rPh sb="5" eb="7">
      <t>ノウチ</t>
    </rPh>
    <phoneticPr fontId="9"/>
  </si>
  <si>
    <r>
      <t xml:space="preserve">4.C. </t>
    </r>
    <r>
      <rPr>
        <sz val="11"/>
        <rFont val="ＭＳ 明朝"/>
        <family val="1"/>
        <charset val="128"/>
      </rPr>
      <t>草地</t>
    </r>
    <rPh sb="5" eb="7">
      <t>クサチ</t>
    </rPh>
    <phoneticPr fontId="9"/>
  </si>
  <si>
    <r>
      <t xml:space="preserve">4.D. </t>
    </r>
    <r>
      <rPr>
        <sz val="11"/>
        <rFont val="ＭＳ 明朝"/>
        <family val="1"/>
        <charset val="128"/>
      </rPr>
      <t>湿地</t>
    </r>
    <rPh sb="5" eb="7">
      <t>シッチ</t>
    </rPh>
    <phoneticPr fontId="9"/>
  </si>
  <si>
    <r>
      <t xml:space="preserve">4.E. </t>
    </r>
    <r>
      <rPr>
        <sz val="11"/>
        <rFont val="ＭＳ 明朝"/>
        <family val="1"/>
        <charset val="128"/>
      </rPr>
      <t>開発地</t>
    </r>
    <rPh sb="5" eb="7">
      <t>カイハツ</t>
    </rPh>
    <rPh sb="7" eb="8">
      <t>チ</t>
    </rPh>
    <phoneticPr fontId="9"/>
  </si>
  <si>
    <r>
      <t xml:space="preserve">4.F. </t>
    </r>
    <r>
      <rPr>
        <sz val="11"/>
        <rFont val="ＭＳ 明朝"/>
        <family val="1"/>
        <charset val="128"/>
      </rPr>
      <t>その他の土地</t>
    </r>
    <rPh sb="7" eb="8">
      <t>タ</t>
    </rPh>
    <rPh sb="9" eb="11">
      <t>トチ</t>
    </rPh>
    <phoneticPr fontId="9"/>
  </si>
  <si>
    <r>
      <t xml:space="preserve">4.G. </t>
    </r>
    <r>
      <rPr>
        <sz val="11"/>
        <rFont val="ＭＳ 明朝"/>
        <family val="1"/>
        <charset val="128"/>
      </rPr>
      <t>伐採木材製品</t>
    </r>
    <rPh sb="5" eb="7">
      <t>バッサイ</t>
    </rPh>
    <rPh sb="7" eb="9">
      <t>モクザイ</t>
    </rPh>
    <rPh sb="9" eb="11">
      <t>セイヒン</t>
    </rPh>
    <phoneticPr fontId="9"/>
  </si>
  <si>
    <t>2.A. Mineral Products</t>
    <phoneticPr fontId="9"/>
  </si>
  <si>
    <t>2.D. Non-energy Products from Fuels and Solvent Use</t>
    <phoneticPr fontId="9"/>
  </si>
  <si>
    <t>2.H. Other (Use of Dry Ice)</t>
    <phoneticPr fontId="9"/>
  </si>
  <si>
    <t>3.G. Liming</t>
    <phoneticPr fontId="9"/>
  </si>
  <si>
    <t>3.H. Urea Application</t>
    <phoneticPr fontId="9"/>
  </si>
  <si>
    <t>4.A. Forest land</t>
    <phoneticPr fontId="9"/>
  </si>
  <si>
    <t>4.B. Cropland</t>
    <phoneticPr fontId="9"/>
  </si>
  <si>
    <t>4.C. Grassland</t>
    <phoneticPr fontId="9"/>
  </si>
  <si>
    <t>4.D. Wetlands</t>
    <phoneticPr fontId="9"/>
  </si>
  <si>
    <t>4.E. Settlements</t>
    <phoneticPr fontId="9"/>
  </si>
  <si>
    <t>4.F. Other land</t>
    <phoneticPr fontId="9"/>
  </si>
  <si>
    <t>4.G. Harvest Wood Products</t>
    <phoneticPr fontId="9"/>
  </si>
  <si>
    <r>
      <t xml:space="preserve">5.C. </t>
    </r>
    <r>
      <rPr>
        <sz val="11"/>
        <rFont val="ＭＳ 明朝"/>
        <family val="1"/>
        <charset val="128"/>
      </rPr>
      <t>廃棄物の焼却と野焼き（エネルギー利用を含まない）</t>
    </r>
    <rPh sb="5" eb="8">
      <t>ハイキブツ</t>
    </rPh>
    <rPh sb="9" eb="11">
      <t>ショウキャク</t>
    </rPh>
    <rPh sb="12" eb="14">
      <t>ノヤ</t>
    </rPh>
    <rPh sb="21" eb="23">
      <t>リヨウ</t>
    </rPh>
    <rPh sb="24" eb="25">
      <t>フク</t>
    </rPh>
    <phoneticPr fontId="9"/>
  </si>
  <si>
    <r>
      <t xml:space="preserve">5.E. </t>
    </r>
    <r>
      <rPr>
        <sz val="11"/>
        <rFont val="ＭＳ 明朝"/>
        <family val="1"/>
        <charset val="128"/>
      </rPr>
      <t>石油由来の界面活性剤の分解</t>
    </r>
    <phoneticPr fontId="9"/>
  </si>
  <si>
    <t>5.E. Decomposition of Petroleum-Derived Surfactant</t>
    <phoneticPr fontId="9"/>
  </si>
  <si>
    <r>
      <t xml:space="preserve"> Non energy-related CO</t>
    </r>
    <r>
      <rPr>
        <vertAlign val="subscript"/>
        <sz val="11"/>
        <color rgb="FF000000"/>
        <rFont val="Century"/>
        <family val="1"/>
      </rPr>
      <t>2</t>
    </r>
    <r>
      <rPr>
        <sz val="11"/>
        <color indexed="8"/>
        <rFont val="Century"/>
        <family val="1"/>
      </rPr>
      <t xml:space="preserve"> refers to the CO</t>
    </r>
    <r>
      <rPr>
        <vertAlign val="subscript"/>
        <sz val="11"/>
        <color rgb="FF000000"/>
        <rFont val="Century"/>
        <family val="1"/>
      </rPr>
      <t>2</t>
    </r>
    <r>
      <rPr>
        <sz val="11"/>
        <color indexed="8"/>
        <rFont val="Century"/>
        <family val="1"/>
      </rPr>
      <t xml:space="preserve"> emissions from sources of other than fossil fuel combustion. The main emission sources are  from  Industrial Processes and Product Use, </t>
    </r>
    <phoneticPr fontId="9"/>
  </si>
  <si>
    <r>
      <t>and Waste sector (including waste for energy purposes). The Indirect CO</t>
    </r>
    <r>
      <rPr>
        <vertAlign val="subscript"/>
        <sz val="11"/>
        <color rgb="FF000000"/>
        <rFont val="Century"/>
        <family val="1"/>
      </rPr>
      <t>2</t>
    </r>
    <r>
      <rPr>
        <sz val="11"/>
        <color indexed="8"/>
        <rFont val="Century"/>
        <family val="1"/>
      </rPr>
      <t>, the emissions from agriculture sector, and fugitive emissions from fuel are also included.</t>
    </r>
    <phoneticPr fontId="9"/>
  </si>
  <si>
    <r>
      <rPr>
        <b/>
        <sz val="11"/>
        <rFont val="ＭＳ 明朝"/>
        <family val="1"/>
        <charset val="128"/>
      </rPr>
      <t>旅客</t>
    </r>
    <rPh sb="0" eb="2">
      <t>リョカク</t>
    </rPh>
    <phoneticPr fontId="9"/>
  </si>
  <si>
    <r>
      <rPr>
        <b/>
        <sz val="11"/>
        <rFont val="ＭＳ 明朝"/>
        <family val="1"/>
        <charset val="128"/>
      </rPr>
      <t>貨物</t>
    </r>
    <phoneticPr fontId="9"/>
  </si>
  <si>
    <r>
      <t xml:space="preserve">1.B. </t>
    </r>
    <r>
      <rPr>
        <sz val="11"/>
        <rFont val="ＭＳ 明朝"/>
        <family val="1"/>
        <charset val="128"/>
      </rPr>
      <t>燃料からの漏出</t>
    </r>
    <rPh sb="5" eb="7">
      <t>ネンリョウ</t>
    </rPh>
    <rPh sb="10" eb="12">
      <t>ロウシュツ</t>
    </rPh>
    <phoneticPr fontId="9"/>
  </si>
  <si>
    <t>1.B. Fugitive Emissions from Fuel</t>
    <phoneticPr fontId="9"/>
  </si>
  <si>
    <t>※出典：
内閣府「国民経済計算」</t>
    <rPh sb="1" eb="3">
      <t>シュッテン</t>
    </rPh>
    <phoneticPr fontId="9"/>
  </si>
  <si>
    <t>出典：総務省「住民基本台帳に基づく人口、人口動態及び世帯数」</t>
    <rPh sb="0" eb="2">
      <t>シュッテン</t>
    </rPh>
    <phoneticPr fontId="9"/>
  </si>
  <si>
    <r>
      <t xml:space="preserve">1.A.1. </t>
    </r>
    <r>
      <rPr>
        <sz val="11"/>
        <rFont val="ＭＳ Ｐ明朝"/>
        <family val="1"/>
        <charset val="128"/>
      </rPr>
      <t>エネルギー転換</t>
    </r>
    <rPh sb="12" eb="14">
      <t>テンカン</t>
    </rPh>
    <phoneticPr fontId="9"/>
  </si>
  <si>
    <r>
      <t xml:space="preserve">1.A.3. </t>
    </r>
    <r>
      <rPr>
        <sz val="11"/>
        <rFont val="ＭＳ Ｐ明朝"/>
        <family val="1"/>
        <charset val="128"/>
      </rPr>
      <t>運輸</t>
    </r>
    <rPh sb="7" eb="9">
      <t>ウンユ</t>
    </rPh>
    <phoneticPr fontId="9"/>
  </si>
  <si>
    <r>
      <t xml:space="preserve">1.A.4. </t>
    </r>
    <r>
      <rPr>
        <sz val="11"/>
        <rFont val="ＭＳ Ｐ明朝"/>
        <family val="1"/>
        <charset val="128"/>
      </rPr>
      <t>その他部門（民生及び農林水産業）</t>
    </r>
    <rPh sb="9" eb="10">
      <t>タ</t>
    </rPh>
    <rPh sb="10" eb="12">
      <t>ブモン</t>
    </rPh>
    <phoneticPr fontId="9"/>
  </si>
  <si>
    <r>
      <t xml:space="preserve">1.B. </t>
    </r>
    <r>
      <rPr>
        <sz val="11"/>
        <rFont val="ＭＳ Ｐ明朝"/>
        <family val="1"/>
        <charset val="128"/>
      </rPr>
      <t>燃料からの漏出</t>
    </r>
    <rPh sb="5" eb="7">
      <t>ネンリョウ</t>
    </rPh>
    <rPh sb="10" eb="12">
      <t>ロウシュツ</t>
    </rPh>
    <phoneticPr fontId="9"/>
  </si>
  <si>
    <r>
      <t xml:space="preserve">2. </t>
    </r>
    <r>
      <rPr>
        <sz val="11"/>
        <rFont val="ＭＳ Ｐ明朝"/>
        <family val="1"/>
        <charset val="128"/>
      </rPr>
      <t>工業プロセス</t>
    </r>
    <r>
      <rPr>
        <sz val="11"/>
        <rFont val="ＭＳ 明朝"/>
        <family val="1"/>
        <charset val="128"/>
      </rPr>
      <t>及び製品の使用</t>
    </r>
    <rPh sb="3" eb="5">
      <t>コウギョウ</t>
    </rPh>
    <phoneticPr fontId="9"/>
  </si>
  <si>
    <r>
      <t xml:space="preserve">3. </t>
    </r>
    <r>
      <rPr>
        <sz val="11"/>
        <rFont val="ＭＳ Ｐ明朝"/>
        <family val="1"/>
        <charset val="128"/>
      </rPr>
      <t>農業</t>
    </r>
    <rPh sb="3" eb="5">
      <t>ノウギョウ</t>
    </rPh>
    <phoneticPr fontId="9"/>
  </si>
  <si>
    <r>
      <t xml:space="preserve">5. </t>
    </r>
    <r>
      <rPr>
        <sz val="11"/>
        <rFont val="ＭＳ Ｐ明朝"/>
        <family val="1"/>
        <charset val="128"/>
      </rPr>
      <t>廃棄物</t>
    </r>
    <rPh sb="3" eb="6">
      <t>ハイキブツ</t>
    </rPh>
    <phoneticPr fontId="9"/>
  </si>
  <si>
    <t>鉄道・国内船舶・国内航空（貨物）</t>
    <rPh sb="3" eb="5">
      <t>コクナイ</t>
    </rPh>
    <rPh sb="5" eb="7">
      <t>センパク</t>
    </rPh>
    <rPh sb="8" eb="10">
      <t>コクナイ</t>
    </rPh>
    <rPh sb="10" eb="12">
      <t>コウクウ</t>
    </rPh>
    <phoneticPr fontId="9"/>
  </si>
  <si>
    <t>廃棄物のエネルギー利用含む</t>
    <phoneticPr fontId="9"/>
  </si>
  <si>
    <r>
      <t>CH</t>
    </r>
    <r>
      <rPr>
        <b/>
        <vertAlign val="subscript"/>
        <sz val="16"/>
        <rFont val="Century"/>
        <family val="1"/>
      </rPr>
      <t xml:space="preserve">4 </t>
    </r>
    <r>
      <rPr>
        <b/>
        <sz val="16"/>
        <rFont val="ＭＳ Ｐゴシック"/>
        <family val="3"/>
        <charset val="128"/>
      </rPr>
      <t>排出量</t>
    </r>
    <phoneticPr fontId="9"/>
  </si>
  <si>
    <r>
      <t>CH</t>
    </r>
    <r>
      <rPr>
        <b/>
        <vertAlign val="subscript"/>
        <sz val="16"/>
        <rFont val="Century"/>
        <family val="1"/>
      </rPr>
      <t>4</t>
    </r>
    <r>
      <rPr>
        <b/>
        <sz val="16"/>
        <rFont val="Century"/>
        <family val="1"/>
      </rPr>
      <t xml:space="preserve"> emissions</t>
    </r>
    <phoneticPr fontId="9"/>
  </si>
  <si>
    <t>5.廃棄物</t>
    <rPh sb="2" eb="5">
      <t>ハイキブツ</t>
    </rPh>
    <phoneticPr fontId="11"/>
  </si>
  <si>
    <t>3.農業</t>
    <rPh sb="2" eb="4">
      <t>ノウギョウ</t>
    </rPh>
    <phoneticPr fontId="11"/>
  </si>
  <si>
    <r>
      <rPr>
        <sz val="11"/>
        <rFont val="ＭＳ Ｐゴシック"/>
        <family val="3"/>
        <charset val="128"/>
      </rPr>
      <t>1.</t>
    </r>
    <r>
      <rPr>
        <sz val="11"/>
        <rFont val="Century"/>
        <family val="3"/>
      </rPr>
      <t>A.</t>
    </r>
    <r>
      <rPr>
        <sz val="11"/>
        <rFont val="ＭＳ Ｐゴシック"/>
        <family val="3"/>
        <charset val="128"/>
      </rPr>
      <t>燃料の燃焼</t>
    </r>
    <rPh sb="4" eb="6">
      <t>ネンリョウ</t>
    </rPh>
    <rPh sb="7" eb="9">
      <t>ネンショウ</t>
    </rPh>
    <phoneticPr fontId="11"/>
  </si>
  <si>
    <r>
      <rPr>
        <sz val="11"/>
        <rFont val="ＭＳ Ｐゴシック"/>
        <family val="3"/>
        <charset val="128"/>
      </rPr>
      <t>1.</t>
    </r>
    <r>
      <rPr>
        <sz val="11"/>
        <rFont val="Century"/>
        <family val="3"/>
      </rPr>
      <t>B.</t>
    </r>
    <r>
      <rPr>
        <sz val="11"/>
        <rFont val="ＭＳ Ｐゴシック"/>
        <family val="3"/>
        <charset val="128"/>
      </rPr>
      <t>燃料からの漏出</t>
    </r>
    <phoneticPr fontId="9"/>
  </si>
  <si>
    <t>2.工業プロセス及び製品の使用</t>
    <rPh sb="2" eb="4">
      <t>コウギョウ</t>
    </rPh>
    <rPh sb="8" eb="9">
      <t>オヨ</t>
    </rPh>
    <rPh sb="10" eb="12">
      <t>セイヒン</t>
    </rPh>
    <rPh sb="13" eb="15">
      <t>シヨウ</t>
    </rPh>
    <phoneticPr fontId="11"/>
  </si>
  <si>
    <t>3.Agriculture</t>
    <phoneticPr fontId="11"/>
  </si>
  <si>
    <t>5.Waste</t>
    <phoneticPr fontId="11"/>
  </si>
  <si>
    <t>1.A.Fuel Combustion</t>
    <phoneticPr fontId="11"/>
  </si>
  <si>
    <t>1.B.Fugitive Emissions from Fuel</t>
    <phoneticPr fontId="11"/>
  </si>
  <si>
    <t>2.Industrial Processes and Product Use</t>
    <phoneticPr fontId="11"/>
  </si>
  <si>
    <r>
      <t>N</t>
    </r>
    <r>
      <rPr>
        <b/>
        <vertAlign val="subscript"/>
        <sz val="16"/>
        <rFont val="Century"/>
        <family val="1"/>
      </rPr>
      <t>2</t>
    </r>
    <r>
      <rPr>
        <b/>
        <sz val="16"/>
        <rFont val="Century"/>
        <family val="1"/>
      </rPr>
      <t>O</t>
    </r>
    <r>
      <rPr>
        <b/>
        <vertAlign val="subscript"/>
        <sz val="16"/>
        <rFont val="Century"/>
        <family val="1"/>
      </rPr>
      <t xml:space="preserve"> </t>
    </r>
    <r>
      <rPr>
        <b/>
        <sz val="16"/>
        <rFont val="ＭＳ Ｐゴシック"/>
        <family val="3"/>
        <charset val="128"/>
      </rPr>
      <t>排出量</t>
    </r>
    <phoneticPr fontId="9"/>
  </si>
  <si>
    <r>
      <t>N</t>
    </r>
    <r>
      <rPr>
        <b/>
        <vertAlign val="subscript"/>
        <sz val="16"/>
        <rFont val="Century"/>
        <family val="1"/>
      </rPr>
      <t>2</t>
    </r>
    <r>
      <rPr>
        <b/>
        <sz val="16"/>
        <rFont val="Century"/>
        <family val="1"/>
      </rPr>
      <t>O emissions</t>
    </r>
    <phoneticPr fontId="9"/>
  </si>
  <si>
    <r>
      <rPr>
        <sz val="11"/>
        <rFont val="Yu Gothic"/>
        <family val="1"/>
        <charset val="128"/>
      </rPr>
      <t>　</t>
    </r>
    <r>
      <rPr>
        <sz val="11"/>
        <rFont val="Century"/>
        <family val="1"/>
      </rPr>
      <t xml:space="preserve">1.A.1. </t>
    </r>
    <r>
      <rPr>
        <sz val="11"/>
        <rFont val="ＭＳ 明朝"/>
        <family val="1"/>
        <charset val="128"/>
      </rPr>
      <t>エネルギー産業</t>
    </r>
    <phoneticPr fontId="9"/>
  </si>
  <si>
    <r>
      <rPr>
        <sz val="11"/>
        <rFont val="Yu Gothic"/>
        <family val="1"/>
        <charset val="128"/>
      </rPr>
      <t>　</t>
    </r>
    <r>
      <rPr>
        <sz val="11"/>
        <rFont val="Century"/>
        <family val="1"/>
      </rPr>
      <t xml:space="preserve">1.A.2. </t>
    </r>
    <r>
      <rPr>
        <sz val="11"/>
        <rFont val="ＭＳ 明朝"/>
        <family val="1"/>
        <charset val="128"/>
      </rPr>
      <t>製造業・建設業</t>
    </r>
    <rPh sb="8" eb="11">
      <t>セイゾウギョウ</t>
    </rPh>
    <rPh sb="12" eb="15">
      <t>ケンセツギョウ</t>
    </rPh>
    <phoneticPr fontId="9"/>
  </si>
  <si>
    <r>
      <rPr>
        <sz val="11"/>
        <rFont val="Yu Gothic"/>
        <family val="1"/>
        <charset val="128"/>
      </rPr>
      <t>　</t>
    </r>
    <r>
      <rPr>
        <sz val="11"/>
        <rFont val="Century"/>
        <family val="1"/>
      </rPr>
      <t xml:space="preserve">1.A.3. </t>
    </r>
    <r>
      <rPr>
        <sz val="11"/>
        <rFont val="ＭＳ 明朝"/>
        <family val="1"/>
        <charset val="128"/>
      </rPr>
      <t>運輸</t>
    </r>
    <rPh sb="8" eb="10">
      <t>ウンユ</t>
    </rPh>
    <phoneticPr fontId="9"/>
  </si>
  <si>
    <r>
      <rPr>
        <sz val="11"/>
        <rFont val="Yu Gothic"/>
        <family val="1"/>
        <charset val="128"/>
      </rPr>
      <t>　</t>
    </r>
    <r>
      <rPr>
        <sz val="11"/>
        <rFont val="Century"/>
        <family val="1"/>
      </rPr>
      <t xml:space="preserve">1.A.4. </t>
    </r>
    <r>
      <rPr>
        <sz val="11"/>
        <rFont val="ＭＳ 明朝"/>
        <family val="1"/>
        <charset val="128"/>
      </rPr>
      <t>業務・家庭・農林水産業</t>
    </r>
    <rPh sb="14" eb="16">
      <t>ノウリン</t>
    </rPh>
    <rPh sb="16" eb="19">
      <t>スイサンギョウ</t>
    </rPh>
    <phoneticPr fontId="9"/>
  </si>
  <si>
    <r>
      <rPr>
        <sz val="11"/>
        <rFont val="Yu Gothic"/>
        <family val="1"/>
        <charset val="128"/>
      </rPr>
      <t>　</t>
    </r>
    <r>
      <rPr>
        <sz val="11"/>
        <rFont val="Century"/>
        <family val="1"/>
      </rPr>
      <t>1.A.5.</t>
    </r>
    <r>
      <rPr>
        <sz val="11"/>
        <rFont val="ＭＳ 明朝"/>
        <family val="1"/>
        <charset val="128"/>
      </rPr>
      <t>その他</t>
    </r>
    <rPh sb="9" eb="10">
      <t>タ</t>
    </rPh>
    <phoneticPr fontId="9"/>
  </si>
  <si>
    <r>
      <rPr>
        <sz val="11"/>
        <rFont val="Yu Gothic"/>
        <family val="1"/>
        <charset val="128"/>
      </rPr>
      <t>　</t>
    </r>
    <r>
      <rPr>
        <sz val="11"/>
        <rFont val="Century"/>
        <family val="1"/>
      </rPr>
      <t>1.A.1. Energy Industries</t>
    </r>
    <phoneticPr fontId="9"/>
  </si>
  <si>
    <r>
      <rPr>
        <sz val="11"/>
        <rFont val="Yu Gothic"/>
        <family val="1"/>
        <charset val="128"/>
      </rPr>
      <t>　</t>
    </r>
    <r>
      <rPr>
        <sz val="11"/>
        <rFont val="Century"/>
        <family val="1"/>
      </rPr>
      <t>1.A.2. Manufacturing industries and construction</t>
    </r>
    <phoneticPr fontId="9"/>
  </si>
  <si>
    <r>
      <rPr>
        <sz val="11"/>
        <rFont val="Yu Gothic"/>
        <family val="1"/>
        <charset val="128"/>
      </rPr>
      <t>　</t>
    </r>
    <r>
      <rPr>
        <sz val="11"/>
        <rFont val="Century"/>
        <family val="1"/>
      </rPr>
      <t>1.A.3. Transport</t>
    </r>
    <phoneticPr fontId="9"/>
  </si>
  <si>
    <r>
      <rPr>
        <sz val="11"/>
        <rFont val="Yu Gothic"/>
        <family val="1"/>
        <charset val="128"/>
      </rPr>
      <t>　</t>
    </r>
    <r>
      <rPr>
        <sz val="11"/>
        <rFont val="Century"/>
        <family val="1"/>
      </rPr>
      <t>1.A.4. Commercial, Residential, Agriculture, etc.</t>
    </r>
    <phoneticPr fontId="9"/>
  </si>
  <si>
    <r>
      <rPr>
        <sz val="11"/>
        <rFont val="Yu Gothic"/>
        <family val="1"/>
        <charset val="128"/>
      </rPr>
      <t>　</t>
    </r>
    <r>
      <rPr>
        <sz val="11"/>
        <rFont val="Century"/>
        <family val="1"/>
      </rPr>
      <t>1.A.5. Other</t>
    </r>
    <phoneticPr fontId="9"/>
  </si>
  <si>
    <r>
      <t>1.A./1.B.</t>
    </r>
    <r>
      <rPr>
        <sz val="11"/>
        <rFont val="ＭＳ 明朝"/>
        <family val="1"/>
        <charset val="128"/>
      </rPr>
      <t>燃料の燃焼・漏出</t>
    </r>
    <rPh sb="9" eb="11">
      <t>ネンリョウ</t>
    </rPh>
    <rPh sb="12" eb="14">
      <t>ネンショウ</t>
    </rPh>
    <rPh sb="15" eb="17">
      <t>ロウシュツ</t>
    </rPh>
    <phoneticPr fontId="11"/>
  </si>
  <si>
    <r>
      <t>3.</t>
    </r>
    <r>
      <rPr>
        <sz val="11"/>
        <rFont val="ＭＳ 明朝"/>
        <family val="1"/>
        <charset val="128"/>
      </rPr>
      <t>農業</t>
    </r>
    <rPh sb="2" eb="4">
      <t>ノウギョウ</t>
    </rPh>
    <phoneticPr fontId="11"/>
  </si>
  <si>
    <r>
      <t>5.</t>
    </r>
    <r>
      <rPr>
        <sz val="11"/>
        <rFont val="ＭＳ 明朝"/>
        <family val="1"/>
        <charset val="128"/>
      </rPr>
      <t>廃棄物</t>
    </r>
    <rPh sb="2" eb="5">
      <t>ハイキブツ</t>
    </rPh>
    <phoneticPr fontId="11"/>
  </si>
  <si>
    <t>1.A./1.B.Energy</t>
    <phoneticPr fontId="11"/>
  </si>
  <si>
    <t>2.Industrial Processes and Product Use</t>
    <phoneticPr fontId="9"/>
  </si>
  <si>
    <r>
      <rPr>
        <sz val="11"/>
        <rFont val="Century"/>
        <family val="1"/>
      </rPr>
      <t>2.</t>
    </r>
    <r>
      <rPr>
        <sz val="11"/>
        <rFont val="ＭＳ 明朝"/>
        <family val="1"/>
        <charset val="128"/>
      </rPr>
      <t>工業プロセス及び製品の使用</t>
    </r>
    <rPh sb="2" eb="4">
      <t>コウギョウ</t>
    </rPh>
    <rPh sb="8" eb="9">
      <t>オヨ</t>
    </rPh>
    <rPh sb="10" eb="12">
      <t>セイヒン</t>
    </rPh>
    <rPh sb="13" eb="15">
      <t>シヨウ</t>
    </rPh>
    <phoneticPr fontId="11"/>
  </si>
  <si>
    <r>
      <rPr>
        <sz val="11"/>
        <rFont val="ＭＳ Ｐ明朝"/>
        <family val="1"/>
        <charset val="128"/>
      </rPr>
      <t>　</t>
    </r>
    <r>
      <rPr>
        <sz val="11"/>
        <rFont val="Century"/>
        <family val="1"/>
      </rPr>
      <t xml:space="preserve">1.A.1. </t>
    </r>
    <r>
      <rPr>
        <sz val="11"/>
        <rFont val="ＭＳ 明朝"/>
        <family val="1"/>
        <charset val="128"/>
      </rPr>
      <t>エネルギー産業</t>
    </r>
    <phoneticPr fontId="9"/>
  </si>
  <si>
    <r>
      <rPr>
        <sz val="11"/>
        <rFont val="ＭＳ Ｐ明朝"/>
        <family val="1"/>
        <charset val="128"/>
      </rPr>
      <t>　</t>
    </r>
    <r>
      <rPr>
        <sz val="11"/>
        <rFont val="Century"/>
        <family val="1"/>
      </rPr>
      <t xml:space="preserve">1.A.2. </t>
    </r>
    <r>
      <rPr>
        <sz val="11"/>
        <rFont val="ＭＳ 明朝"/>
        <family val="1"/>
        <charset val="128"/>
      </rPr>
      <t>製造業・建設業</t>
    </r>
    <rPh sb="8" eb="11">
      <t>セイゾウギョウ</t>
    </rPh>
    <rPh sb="12" eb="15">
      <t>ケンセツギョウ</t>
    </rPh>
    <phoneticPr fontId="9"/>
  </si>
  <si>
    <r>
      <rPr>
        <sz val="11"/>
        <rFont val="ＭＳ Ｐ明朝"/>
        <family val="1"/>
        <charset val="128"/>
      </rPr>
      <t>　</t>
    </r>
    <r>
      <rPr>
        <sz val="11"/>
        <rFont val="Century"/>
        <family val="1"/>
      </rPr>
      <t xml:space="preserve">1.A.3. </t>
    </r>
    <r>
      <rPr>
        <sz val="11"/>
        <rFont val="ＭＳ 明朝"/>
        <family val="1"/>
        <charset val="128"/>
      </rPr>
      <t>運輸</t>
    </r>
    <rPh sb="8" eb="10">
      <t>ウンユ</t>
    </rPh>
    <phoneticPr fontId="9"/>
  </si>
  <si>
    <r>
      <rPr>
        <sz val="11"/>
        <rFont val="ＭＳ Ｐ明朝"/>
        <family val="1"/>
        <charset val="128"/>
      </rPr>
      <t>　</t>
    </r>
    <r>
      <rPr>
        <sz val="11"/>
        <rFont val="Century"/>
        <family val="1"/>
      </rPr>
      <t xml:space="preserve">1.A.4. </t>
    </r>
    <r>
      <rPr>
        <sz val="11"/>
        <rFont val="ＭＳ 明朝"/>
        <family val="1"/>
        <charset val="128"/>
      </rPr>
      <t>業務・家庭・農林水産業</t>
    </r>
    <rPh sb="14" eb="16">
      <t>ノウリン</t>
    </rPh>
    <rPh sb="16" eb="19">
      <t>スイサンギョウ</t>
    </rPh>
    <phoneticPr fontId="9"/>
  </si>
  <si>
    <r>
      <rPr>
        <sz val="11"/>
        <rFont val="ＭＳ Ｐ明朝"/>
        <family val="1"/>
        <charset val="128"/>
      </rPr>
      <t>　</t>
    </r>
    <r>
      <rPr>
        <sz val="11"/>
        <rFont val="Century"/>
        <family val="1"/>
      </rPr>
      <t>1.A.5.</t>
    </r>
    <r>
      <rPr>
        <sz val="11"/>
        <rFont val="ＭＳ 明朝"/>
        <family val="1"/>
        <charset val="128"/>
      </rPr>
      <t>その他</t>
    </r>
    <rPh sb="9" eb="10">
      <t>タ</t>
    </rPh>
    <phoneticPr fontId="9"/>
  </si>
  <si>
    <t xml:space="preserve"> 1.A.1. Energy Industries</t>
    <phoneticPr fontId="9"/>
  </si>
  <si>
    <t xml:space="preserve"> 1.A.2. Manufacturing industries and construction</t>
    <phoneticPr fontId="9"/>
  </si>
  <si>
    <t xml:space="preserve"> 1.A.3. Transport</t>
    <phoneticPr fontId="9"/>
  </si>
  <si>
    <t xml:space="preserve"> 1.A.4. Commercial, Residential, Agriculture, etc.</t>
    <phoneticPr fontId="9"/>
  </si>
  <si>
    <t xml:space="preserve"> 1.A.5. Other</t>
    <phoneticPr fontId="9"/>
  </si>
  <si>
    <t xml:space="preserve"> 消化管内発酵</t>
    <rPh sb="1" eb="3">
      <t>ショウカ</t>
    </rPh>
    <rPh sb="3" eb="5">
      <t>カンナイ</t>
    </rPh>
    <rPh sb="5" eb="7">
      <t>ハッコウ</t>
    </rPh>
    <phoneticPr fontId="9"/>
  </si>
  <si>
    <t xml:space="preserve"> 稲作</t>
    <rPh sb="1" eb="3">
      <t>イナサク</t>
    </rPh>
    <phoneticPr fontId="9"/>
  </si>
  <si>
    <t xml:space="preserve"> その他の農業</t>
    <rPh sb="3" eb="4">
      <t>タ</t>
    </rPh>
    <rPh sb="5" eb="7">
      <t>ノウギョウ</t>
    </rPh>
    <phoneticPr fontId="9"/>
  </si>
  <si>
    <t xml:space="preserve"> 固形廃棄物の処分</t>
    <rPh sb="1" eb="3">
      <t>コケイ</t>
    </rPh>
    <rPh sb="3" eb="6">
      <t>ハイキブツ</t>
    </rPh>
    <rPh sb="7" eb="9">
      <t>ショブン</t>
    </rPh>
    <phoneticPr fontId="9"/>
  </si>
  <si>
    <t xml:space="preserve"> 固形廃棄物の生物処理</t>
    <phoneticPr fontId="9"/>
  </si>
  <si>
    <r>
      <rPr>
        <sz val="11"/>
        <rFont val="ＭＳ 明朝"/>
        <family val="1"/>
        <charset val="128"/>
      </rPr>
      <t xml:space="preserve"> 廃棄物の焼却と野焼き
 （エネルギー利用を含まない</t>
    </r>
    <r>
      <rPr>
        <sz val="11"/>
        <rFont val="Century"/>
        <family val="1"/>
      </rPr>
      <t>)</t>
    </r>
    <rPh sb="1" eb="4">
      <t>ハイキブツ</t>
    </rPh>
    <rPh sb="5" eb="7">
      <t>ショウキャク</t>
    </rPh>
    <rPh sb="8" eb="10">
      <t>ノヤ</t>
    </rPh>
    <rPh sb="19" eb="21">
      <t>リヨウ</t>
    </rPh>
    <rPh sb="22" eb="23">
      <t>フク</t>
    </rPh>
    <phoneticPr fontId="9"/>
  </si>
  <si>
    <t xml:space="preserve"> 排水の処理と放出</t>
    <rPh sb="1" eb="3">
      <t>ハイスイ</t>
    </rPh>
    <rPh sb="4" eb="6">
      <t>ショリ</t>
    </rPh>
    <rPh sb="7" eb="9">
      <t>ホウシュツ</t>
    </rPh>
    <phoneticPr fontId="9"/>
  </si>
  <si>
    <t xml:space="preserve"> 廃棄物のエネルギー利用</t>
    <rPh sb="1" eb="4">
      <t>ハイキブツ</t>
    </rPh>
    <rPh sb="10" eb="12">
      <t>リヨウ</t>
    </rPh>
    <phoneticPr fontId="9"/>
  </si>
  <si>
    <t xml:space="preserve"> Solid Waste Disposal</t>
    <phoneticPr fontId="9"/>
  </si>
  <si>
    <t xml:space="preserve"> Biological Treatment of Solid Waste</t>
    <phoneticPr fontId="9"/>
  </si>
  <si>
    <t xml:space="preserve"> Wastewater Treatment and Discharge</t>
    <phoneticPr fontId="9"/>
  </si>
  <si>
    <t xml:space="preserve"> Waste for Energy Purposes</t>
    <phoneticPr fontId="9"/>
  </si>
  <si>
    <t xml:space="preserve"> Enteric Fermentation</t>
    <phoneticPr fontId="9"/>
  </si>
  <si>
    <t xml:space="preserve"> Rice Cultivation</t>
    <phoneticPr fontId="9"/>
  </si>
  <si>
    <t xml:space="preserve"> Other Agriculture</t>
    <phoneticPr fontId="9"/>
  </si>
  <si>
    <t xml:space="preserve"> Manure Management</t>
    <phoneticPr fontId="9"/>
  </si>
  <si>
    <r>
      <rPr>
        <sz val="11"/>
        <rFont val="Yu Gothic"/>
        <family val="1"/>
        <charset val="128"/>
      </rPr>
      <t xml:space="preserve"> </t>
    </r>
    <r>
      <rPr>
        <sz val="11"/>
        <rFont val="Century"/>
        <family val="1"/>
      </rPr>
      <t>Agricultural Soils</t>
    </r>
    <phoneticPr fontId="9"/>
  </si>
  <si>
    <t xml:space="preserve"> Field Burning of Agricultural Residue</t>
    <phoneticPr fontId="9"/>
  </si>
  <si>
    <t xml:space="preserve"> Incineration and Open Burning of Waste
   (excluding waste for energy purposes)</t>
    <phoneticPr fontId="9"/>
  </si>
  <si>
    <t>8.F-gas</t>
    <phoneticPr fontId="9"/>
  </si>
  <si>
    <t>9.GHG-capita</t>
    <phoneticPr fontId="9"/>
  </si>
  <si>
    <t>10.GHG-GDP</t>
    <phoneticPr fontId="9"/>
  </si>
  <si>
    <t>11.Household (per household)</t>
    <phoneticPr fontId="9"/>
  </si>
  <si>
    <t>12.Household (per capita)</t>
    <phoneticPr fontId="9"/>
  </si>
  <si>
    <r>
      <t>14.</t>
    </r>
    <r>
      <rPr>
        <sz val="11"/>
        <rFont val="ＭＳ 明朝"/>
        <family val="1"/>
        <charset val="128"/>
      </rPr>
      <t>【</t>
    </r>
    <r>
      <rPr>
        <sz val="11"/>
        <rFont val="Century"/>
        <family val="1"/>
      </rPr>
      <t>Annex</t>
    </r>
    <r>
      <rPr>
        <sz val="11"/>
        <rFont val="ＭＳ 明朝"/>
        <family val="1"/>
        <charset val="128"/>
      </rPr>
      <t>】</t>
    </r>
    <r>
      <rPr>
        <sz val="11"/>
        <rFont val="Century"/>
        <family val="1"/>
      </rPr>
      <t>GHG-bunkers</t>
    </r>
    <phoneticPr fontId="9"/>
  </si>
  <si>
    <r>
      <t>2.</t>
    </r>
    <r>
      <rPr>
        <sz val="11"/>
        <rFont val="ＭＳ 明朝"/>
        <family val="1"/>
        <charset val="128"/>
      </rPr>
      <t>工業プロセス及び製品の使用</t>
    </r>
    <rPh sb="2" eb="4">
      <t>コウギョウ</t>
    </rPh>
    <rPh sb="8" eb="9">
      <t>オヨ</t>
    </rPh>
    <rPh sb="10" eb="12">
      <t>セイヒン</t>
    </rPh>
    <rPh sb="13" eb="15">
      <t>シヨウ</t>
    </rPh>
    <phoneticPr fontId="11"/>
  </si>
  <si>
    <r>
      <t>2.</t>
    </r>
    <r>
      <rPr>
        <sz val="11"/>
        <rFont val="ＭＳ Ｐゴシック"/>
        <family val="3"/>
        <charset val="128"/>
      </rPr>
      <t>工業プロセス及び製品の使用</t>
    </r>
    <rPh sb="2" eb="4">
      <t>コウギョウ</t>
    </rPh>
    <rPh sb="8" eb="9">
      <t>オヨ</t>
    </rPh>
    <rPh sb="10" eb="12">
      <t>セイヒン</t>
    </rPh>
    <rPh sb="13" eb="15">
      <t>シヨウ</t>
    </rPh>
    <phoneticPr fontId="11"/>
  </si>
  <si>
    <r>
      <t>3.</t>
    </r>
    <r>
      <rPr>
        <sz val="11"/>
        <rFont val="ＭＳ Ｐゴシック"/>
        <family val="3"/>
        <charset val="128"/>
      </rPr>
      <t>農業</t>
    </r>
    <rPh sb="2" eb="4">
      <t>ノウギョウ</t>
    </rPh>
    <phoneticPr fontId="11"/>
  </si>
  <si>
    <r>
      <t xml:space="preserve"> </t>
    </r>
    <r>
      <rPr>
        <sz val="11"/>
        <rFont val="ＭＳ 明朝"/>
        <family val="1"/>
        <charset val="128"/>
      </rPr>
      <t>固形廃棄物の生物処理</t>
    </r>
    <phoneticPr fontId="9"/>
  </si>
  <si>
    <r>
      <t xml:space="preserve"> </t>
    </r>
    <r>
      <rPr>
        <sz val="11"/>
        <rFont val="ＭＳ 明朝"/>
        <family val="1"/>
        <charset val="128"/>
      </rPr>
      <t>排水の処理と放出</t>
    </r>
    <rPh sb="1" eb="3">
      <t>ハイスイ</t>
    </rPh>
    <rPh sb="4" eb="6">
      <t>ショリ</t>
    </rPh>
    <rPh sb="7" eb="9">
      <t>ホウシュツ</t>
    </rPh>
    <phoneticPr fontId="9"/>
  </si>
  <si>
    <r>
      <t xml:space="preserve"> </t>
    </r>
    <r>
      <rPr>
        <sz val="11"/>
        <rFont val="ＭＳ 明朝"/>
        <family val="1"/>
        <charset val="128"/>
      </rPr>
      <t>廃棄物のエネルギー利用</t>
    </r>
    <rPh sb="1" eb="4">
      <t>ハイキブツ</t>
    </rPh>
    <rPh sb="10" eb="12">
      <t>リヨウ</t>
    </rPh>
    <phoneticPr fontId="9"/>
  </si>
  <si>
    <r>
      <t xml:space="preserve"> </t>
    </r>
    <r>
      <rPr>
        <sz val="11"/>
        <rFont val="ＭＳ 明朝"/>
        <family val="1"/>
        <charset val="128"/>
      </rPr>
      <t xml:space="preserve">廃棄物の焼却と野焼き
</t>
    </r>
    <r>
      <rPr>
        <sz val="11"/>
        <rFont val="Century"/>
        <family val="1"/>
      </rPr>
      <t xml:space="preserve"> </t>
    </r>
    <r>
      <rPr>
        <sz val="11"/>
        <rFont val="ＭＳ 明朝"/>
        <family val="1"/>
        <charset val="128"/>
      </rPr>
      <t>（エネルギー利用を含まない</t>
    </r>
    <r>
      <rPr>
        <sz val="11"/>
        <rFont val="Century"/>
        <family val="1"/>
      </rPr>
      <t>)</t>
    </r>
    <rPh sb="1" eb="4">
      <t>ハイキブツ</t>
    </rPh>
    <rPh sb="5" eb="7">
      <t>ショウキャク</t>
    </rPh>
    <rPh sb="8" eb="10">
      <t>ノヤ</t>
    </rPh>
    <rPh sb="19" eb="21">
      <t>リヨウ</t>
    </rPh>
    <rPh sb="22" eb="23">
      <t>フク</t>
    </rPh>
    <phoneticPr fontId="9"/>
  </si>
  <si>
    <r>
      <t xml:space="preserve">5.C. </t>
    </r>
    <r>
      <rPr>
        <sz val="11"/>
        <rFont val="ＭＳ 明朝"/>
        <family val="1"/>
        <charset val="128"/>
      </rPr>
      <t>廃棄物の焼却と野焼き
（エネルギー利用を含まない)</t>
    </r>
    <rPh sb="5" eb="8">
      <t>ハイキブツ</t>
    </rPh>
    <rPh sb="9" eb="11">
      <t>ショウキャク</t>
    </rPh>
    <phoneticPr fontId="9"/>
  </si>
  <si>
    <t xml:space="preserve"> Incineration and Open Burning of Waste
 (excluding waste for energy purposes)</t>
    <phoneticPr fontId="9"/>
  </si>
  <si>
    <r>
      <t>2.</t>
    </r>
    <r>
      <rPr>
        <sz val="11"/>
        <rFont val="ＭＳ Ｐゴシック"/>
        <family val="3"/>
        <charset val="128"/>
      </rPr>
      <t>工業プロセス及び製品の使用</t>
    </r>
    <rPh sb="2" eb="4">
      <t>コウギョウ</t>
    </rPh>
    <rPh sb="8" eb="9">
      <t>オヨ</t>
    </rPh>
    <rPh sb="10" eb="12">
      <t>セイヒン</t>
    </rPh>
    <rPh sb="13" eb="15">
      <t>シヨウ</t>
    </rPh>
    <phoneticPr fontId="11"/>
  </si>
  <si>
    <r>
      <t>3.</t>
    </r>
    <r>
      <rPr>
        <sz val="11"/>
        <rFont val="ＭＳ Ｐゴシック"/>
        <family val="3"/>
        <charset val="128"/>
      </rPr>
      <t>農業</t>
    </r>
    <rPh sb="2" eb="4">
      <t>ノウギョウ</t>
    </rPh>
    <phoneticPr fontId="11"/>
  </si>
  <si>
    <t xml:space="preserve"> 家畜排せつ物管理</t>
    <rPh sb="1" eb="3">
      <t>カチク</t>
    </rPh>
    <rPh sb="3" eb="4">
      <t>ハイ</t>
    </rPh>
    <rPh sb="6" eb="7">
      <t>ブツ</t>
    </rPh>
    <rPh sb="7" eb="9">
      <t>カンリ</t>
    </rPh>
    <phoneticPr fontId="9"/>
  </si>
  <si>
    <t xml:space="preserve"> 農用地の土壌</t>
    <rPh sb="1" eb="4">
      <t>ノウヨウチ</t>
    </rPh>
    <rPh sb="5" eb="7">
      <t>ドジョウ</t>
    </rPh>
    <phoneticPr fontId="9"/>
  </si>
  <si>
    <t>化学（含石油石炭製品）</t>
    <rPh sb="0" eb="2">
      <t>カガク</t>
    </rPh>
    <rPh sb="3" eb="4">
      <t>フク</t>
    </rPh>
    <rPh sb="4" eb="6">
      <t>セキユ</t>
    </rPh>
    <rPh sb="6" eb="8">
      <t>セキタン</t>
    </rPh>
    <rPh sb="8" eb="10">
      <t>セイヒン</t>
    </rPh>
    <phoneticPr fontId="0"/>
  </si>
  <si>
    <t>化学工業</t>
    <rPh sb="0" eb="2">
      <t>カガク</t>
    </rPh>
    <rPh sb="2" eb="4">
      <t>コウギョウ</t>
    </rPh>
    <phoneticPr fontId="0"/>
  </si>
  <si>
    <t>Ceramic, Stone and Clay Products (Cement - Kiln Use etc.)</t>
    <phoneticPr fontId="9"/>
  </si>
  <si>
    <t>情報通信・運輸郵便・電気ガス熱水道業</t>
    <rPh sb="0" eb="2">
      <t>ジョウホウ</t>
    </rPh>
    <rPh sb="2" eb="4">
      <t>ツウシン</t>
    </rPh>
    <rPh sb="5" eb="7">
      <t>ウンユ</t>
    </rPh>
    <rPh sb="7" eb="9">
      <t>ユウビン</t>
    </rPh>
    <rPh sb="14" eb="15">
      <t>ネツ</t>
    </rPh>
    <phoneticPr fontId="9"/>
  </si>
  <si>
    <r>
      <rPr>
        <sz val="11"/>
        <rFont val="ＭＳ Ｐ明朝"/>
        <family val="1"/>
        <charset val="128"/>
      </rPr>
      <t>　　</t>
    </r>
    <r>
      <rPr>
        <sz val="11"/>
        <rFont val="Century"/>
        <family val="1"/>
      </rPr>
      <t xml:space="preserve"> General Use</t>
    </r>
    <phoneticPr fontId="9"/>
  </si>
  <si>
    <r>
      <rPr>
        <sz val="11"/>
        <rFont val="ＭＳ Ｐ明朝"/>
        <family val="1"/>
        <charset val="128"/>
      </rPr>
      <t>　　　　</t>
    </r>
    <r>
      <rPr>
        <sz val="11"/>
        <rFont val="Century"/>
        <family val="1"/>
      </rPr>
      <t>Industrial Use and Others</t>
    </r>
    <phoneticPr fontId="9"/>
  </si>
  <si>
    <r>
      <rPr>
        <sz val="11"/>
        <rFont val="ＭＳ Ｐ明朝"/>
        <family val="1"/>
        <charset val="128"/>
      </rPr>
      <t>　　</t>
    </r>
    <r>
      <rPr>
        <sz val="11"/>
        <rFont val="Century"/>
        <family val="1"/>
      </rPr>
      <t xml:space="preserve"> Taxi</t>
    </r>
    <phoneticPr fontId="9"/>
  </si>
  <si>
    <r>
      <rPr>
        <sz val="11"/>
        <rFont val="ＭＳ Ｐ明朝"/>
        <family val="1"/>
        <charset val="128"/>
      </rPr>
      <t xml:space="preserve">　　 </t>
    </r>
    <r>
      <rPr>
        <sz val="11"/>
        <rFont val="Century"/>
        <family val="1"/>
      </rPr>
      <t>Common Omnibus Industry Use</t>
    </r>
    <phoneticPr fontId="9"/>
  </si>
  <si>
    <r>
      <rPr>
        <sz val="11"/>
        <rFont val="ＭＳ Ｐ明朝"/>
        <family val="1"/>
        <charset val="128"/>
      </rPr>
      <t>　</t>
    </r>
    <r>
      <rPr>
        <sz val="11"/>
        <rFont val="Century"/>
        <family val="1"/>
      </rPr>
      <t>Freight Transport Industry Use</t>
    </r>
    <phoneticPr fontId="9"/>
  </si>
  <si>
    <r>
      <rPr>
        <sz val="11"/>
        <rFont val="ＭＳ Ｐ明朝"/>
        <family val="1"/>
        <charset val="128"/>
      </rPr>
      <t>　</t>
    </r>
    <r>
      <rPr>
        <sz val="11"/>
        <rFont val="Century"/>
        <family val="1"/>
      </rPr>
      <t>General Use</t>
    </r>
    <phoneticPr fontId="9"/>
  </si>
  <si>
    <r>
      <rPr>
        <sz val="11"/>
        <rFont val="ＭＳ Ｐ明朝"/>
        <family val="1"/>
        <charset val="128"/>
      </rPr>
      <t>　　</t>
    </r>
    <r>
      <rPr>
        <sz val="11"/>
        <rFont val="Century"/>
        <family val="1"/>
      </rPr>
      <t xml:space="preserve"> Freight </t>
    </r>
    <phoneticPr fontId="9"/>
  </si>
  <si>
    <r>
      <rPr>
        <sz val="11"/>
        <rFont val="ＭＳ Ｐ明朝"/>
        <family val="1"/>
        <charset val="128"/>
      </rPr>
      <t>　　</t>
    </r>
    <r>
      <rPr>
        <sz val="11"/>
        <rFont val="Century"/>
        <family val="1"/>
      </rPr>
      <t xml:space="preserve"> Accompanied Passenger</t>
    </r>
    <phoneticPr fontId="9"/>
  </si>
  <si>
    <r>
      <rPr>
        <u/>
        <sz val="11"/>
        <color indexed="12"/>
        <rFont val="ＭＳ 明朝"/>
        <family val="1"/>
        <charset val="128"/>
      </rPr>
      <t>注意事項／単位／地球温暖化係数</t>
    </r>
    <rPh sb="5" eb="7">
      <t>タンイ</t>
    </rPh>
    <rPh sb="8" eb="10">
      <t>チキュウ</t>
    </rPh>
    <rPh sb="10" eb="13">
      <t>オンダンカ</t>
    </rPh>
    <rPh sb="13" eb="15">
      <t>ケイスウ</t>
    </rPh>
    <phoneticPr fontId="9"/>
  </si>
  <si>
    <r>
      <t>Breakdown of CO</t>
    </r>
    <r>
      <rPr>
        <u/>
        <vertAlign val="subscript"/>
        <sz val="11"/>
        <color indexed="12"/>
        <rFont val="Century"/>
        <family val="1"/>
      </rPr>
      <t>2</t>
    </r>
    <r>
      <rPr>
        <u/>
        <sz val="11"/>
        <color indexed="12"/>
        <rFont val="Century"/>
        <family val="1"/>
      </rPr>
      <t xml:space="preserve"> emissions (Share of Unallocated and Allocated emissions)</t>
    </r>
    <phoneticPr fontId="9"/>
  </si>
  <si>
    <r>
      <t>Household CO</t>
    </r>
    <r>
      <rPr>
        <u/>
        <vertAlign val="subscript"/>
        <sz val="11"/>
        <color indexed="12"/>
        <rFont val="Century"/>
        <family val="1"/>
      </rPr>
      <t>2</t>
    </r>
    <r>
      <rPr>
        <u/>
        <sz val="11"/>
        <color indexed="12"/>
        <rFont val="Century"/>
        <family val="1"/>
      </rPr>
      <t xml:space="preserve"> emissions (per household) </t>
    </r>
    <phoneticPr fontId="9"/>
  </si>
  <si>
    <r>
      <t>Household CO</t>
    </r>
    <r>
      <rPr>
        <u/>
        <vertAlign val="subscript"/>
        <sz val="11"/>
        <color rgb="FF0000FF"/>
        <rFont val="Century"/>
        <family val="1"/>
      </rPr>
      <t>2</t>
    </r>
    <r>
      <rPr>
        <u/>
        <sz val="11"/>
        <color indexed="12"/>
        <rFont val="Century"/>
        <family val="1"/>
      </rPr>
      <t xml:space="preserve"> emissions (per capita)</t>
    </r>
    <phoneticPr fontId="9"/>
  </si>
  <si>
    <t>Emissions are represented as plus (+) values, and removals are represented as minus (-) values.</t>
  </si>
  <si>
    <r>
      <t>CO</t>
    </r>
    <r>
      <rPr>
        <u/>
        <vertAlign val="subscript"/>
        <sz val="11"/>
        <color rgb="FF0000FF"/>
        <rFont val="Century"/>
        <family val="1"/>
      </rPr>
      <t>2</t>
    </r>
    <r>
      <rPr>
        <u/>
        <sz val="11"/>
        <color indexed="12"/>
        <rFont val="Century"/>
        <family val="1"/>
      </rPr>
      <t xml:space="preserve"> emissions by fuel type </t>
    </r>
    <phoneticPr fontId="9"/>
  </si>
  <si>
    <r>
      <t>CH</t>
    </r>
    <r>
      <rPr>
        <u/>
        <vertAlign val="subscript"/>
        <sz val="11"/>
        <color rgb="FF0000FF"/>
        <rFont val="Century"/>
        <family val="1"/>
      </rPr>
      <t xml:space="preserve">4 </t>
    </r>
    <r>
      <rPr>
        <u/>
        <sz val="11"/>
        <color indexed="12"/>
        <rFont val="Century"/>
        <family val="1"/>
      </rPr>
      <t>emissions</t>
    </r>
    <phoneticPr fontId="9"/>
  </si>
  <si>
    <r>
      <t>N</t>
    </r>
    <r>
      <rPr>
        <u/>
        <vertAlign val="subscript"/>
        <sz val="11"/>
        <color rgb="FF0000FF"/>
        <rFont val="Century"/>
        <family val="1"/>
      </rPr>
      <t>2</t>
    </r>
    <r>
      <rPr>
        <u/>
        <sz val="11"/>
        <color indexed="12"/>
        <rFont val="Century"/>
        <family val="1"/>
      </rPr>
      <t>O emissions</t>
    </r>
    <phoneticPr fontId="9"/>
  </si>
  <si>
    <r>
      <t>F-gas (HFCs, PFCs, SF</t>
    </r>
    <r>
      <rPr>
        <u/>
        <vertAlign val="subscript"/>
        <sz val="11"/>
        <color rgb="FF0000FF"/>
        <rFont val="Century"/>
        <family val="1"/>
      </rPr>
      <t>6</t>
    </r>
    <r>
      <rPr>
        <u/>
        <sz val="11"/>
        <color indexed="12"/>
        <rFont val="Century"/>
        <family val="1"/>
      </rPr>
      <t>, NF</t>
    </r>
    <r>
      <rPr>
        <u/>
        <vertAlign val="subscript"/>
        <sz val="11"/>
        <color rgb="FF0000FF"/>
        <rFont val="Century"/>
        <family val="1"/>
      </rPr>
      <t>3</t>
    </r>
    <r>
      <rPr>
        <u/>
        <sz val="11"/>
        <color indexed="12"/>
        <rFont val="Century"/>
        <family val="1"/>
      </rPr>
      <t>) emissions</t>
    </r>
    <phoneticPr fontId="9"/>
  </si>
  <si>
    <t xml:space="preserve">Metal Industry </t>
  </si>
  <si>
    <t xml:space="preserve">2.C. Metal Industry </t>
  </si>
  <si>
    <t>自動車（貨物）</t>
    <rPh sb="4" eb="6">
      <t>カモツ</t>
    </rPh>
    <phoneticPr fontId="9"/>
  </si>
  <si>
    <r>
      <rPr>
        <sz val="11"/>
        <rFont val="ＭＳ 明朝"/>
        <family val="1"/>
        <charset val="128"/>
      </rPr>
      <t>出典：</t>
    </r>
    <r>
      <rPr>
        <sz val="11"/>
        <rFont val="Century"/>
        <family val="1"/>
      </rPr>
      <t>1990, 1995, 2000, 2005, 2010, 2015, 2020</t>
    </r>
    <r>
      <rPr>
        <sz val="11"/>
        <rFont val="ＭＳ 明朝"/>
        <family val="1"/>
        <charset val="128"/>
      </rPr>
      <t>：国勢調査（</t>
    </r>
    <r>
      <rPr>
        <sz val="11"/>
        <rFont val="Century"/>
        <family val="1"/>
      </rPr>
      <t>10/1</t>
    </r>
    <r>
      <rPr>
        <sz val="11"/>
        <rFont val="ＭＳ 明朝"/>
        <family val="1"/>
        <charset val="128"/>
      </rPr>
      <t>時点人口）、それ以外：人口推計年報（</t>
    </r>
    <r>
      <rPr>
        <sz val="11"/>
        <rFont val="Century"/>
        <family val="1"/>
      </rPr>
      <t>10/1</t>
    </r>
    <r>
      <rPr>
        <sz val="11"/>
        <rFont val="ＭＳ 明朝"/>
        <family val="1"/>
        <charset val="128"/>
      </rPr>
      <t>時点人口）</t>
    </r>
    <rPh sb="0" eb="2">
      <t>シュッテン</t>
    </rPh>
    <rPh sb="61" eb="63">
      <t>イガイ</t>
    </rPh>
    <phoneticPr fontId="9"/>
  </si>
  <si>
    <t>Data Source: 1990, 1995, 2000, 2005, 2010, 2015, 2020: Population Census (at 1st Oct.), Other: Year Book of Population Estimated (at 1st Oct.)</t>
    <phoneticPr fontId="9"/>
  </si>
  <si>
    <t>Note</t>
  </si>
  <si>
    <t>https://www.nies.go.jp/gio/copyright/index.html</t>
    <phoneticPr fontId="9"/>
  </si>
  <si>
    <t>https://www.nies.go.jp/gio/en/copyright/index.html</t>
  </si>
  <si>
    <t>FY2021</t>
    <phoneticPr fontId="9"/>
  </si>
  <si>
    <r>
      <t>2021</t>
    </r>
    <r>
      <rPr>
        <sz val="14"/>
        <rFont val="ＭＳ 明朝"/>
        <family val="1"/>
        <charset val="128"/>
      </rPr>
      <t>年度</t>
    </r>
    <rPh sb="4" eb="5">
      <t>ネン</t>
    </rPh>
    <rPh sb="5" eb="6">
      <t>ド</t>
    </rPh>
    <phoneticPr fontId="9"/>
  </si>
  <si>
    <t>(in FY2013 and 2021)</t>
    <phoneticPr fontId="9"/>
  </si>
  <si>
    <t xml:space="preserve">  in CY2021</t>
    <phoneticPr fontId="9"/>
  </si>
  <si>
    <t xml:space="preserve">【電気・熱配分前排出量】は、発電や熱の生産に伴う排出量を、その電力や熱の生産者からの排出として計上した値。
</t>
    <rPh sb="48" eb="49">
      <t>ジョウ</t>
    </rPh>
    <phoneticPr fontId="9"/>
  </si>
  <si>
    <t>&lt;Final Figures&gt;</t>
    <phoneticPr fontId="9"/>
  </si>
  <si>
    <t>April 2023</t>
    <phoneticPr fontId="9"/>
  </si>
  <si>
    <t>Other</t>
  </si>
  <si>
    <r>
      <t>(2013</t>
    </r>
    <r>
      <rPr>
        <sz val="12"/>
        <rFont val="ＭＳ 明朝"/>
        <family val="1"/>
        <charset val="128"/>
      </rPr>
      <t>年度、</t>
    </r>
    <r>
      <rPr>
        <sz val="12"/>
        <rFont val="Century"/>
        <family val="1"/>
      </rPr>
      <t>2021</t>
    </r>
    <r>
      <rPr>
        <sz val="12"/>
        <rFont val="ＭＳ 明朝"/>
        <family val="1"/>
        <charset val="128"/>
      </rPr>
      <t>年度</t>
    </r>
    <r>
      <rPr>
        <sz val="12"/>
        <rFont val="Century"/>
        <family val="1"/>
      </rPr>
      <t>)</t>
    </r>
    <rPh sb="5" eb="6">
      <t>ネン</t>
    </rPh>
    <rPh sb="6" eb="7">
      <t>ド</t>
    </rPh>
    <rPh sb="12" eb="13">
      <t>ネン</t>
    </rPh>
    <rPh sb="13" eb="14">
      <t>ド</t>
    </rPh>
    <phoneticPr fontId="9"/>
  </si>
  <si>
    <r>
      <rPr>
        <sz val="11"/>
        <rFont val="ＭＳ 明朝"/>
        <family val="1"/>
        <charset val="128"/>
      </rPr>
      <t>※出典：</t>
    </r>
    <r>
      <rPr>
        <sz val="11"/>
        <rFont val="Century"/>
        <family val="1"/>
      </rPr>
      <t>1990, 1995, 2000, 2005, 2010, 2015, 2020</t>
    </r>
    <r>
      <rPr>
        <sz val="11"/>
        <rFont val="ＭＳ 明朝"/>
        <family val="1"/>
        <charset val="128"/>
      </rPr>
      <t>は総務省統計局「国勢調査」（</t>
    </r>
    <r>
      <rPr>
        <sz val="11"/>
        <rFont val="Century"/>
        <family val="1"/>
      </rPr>
      <t>10/1</t>
    </r>
    <r>
      <rPr>
        <sz val="11"/>
        <rFont val="ＭＳ 明朝"/>
        <family val="1"/>
        <charset val="128"/>
      </rPr>
      <t>時点人口）。それ以外は人口推計（</t>
    </r>
    <r>
      <rPr>
        <sz val="11"/>
        <rFont val="Century"/>
        <family val="1"/>
      </rPr>
      <t>10/1</t>
    </r>
    <r>
      <rPr>
        <sz val="11"/>
        <rFont val="ＭＳ 明朝"/>
        <family val="1"/>
        <charset val="128"/>
      </rPr>
      <t>時点人口）。</t>
    </r>
    <rPh sb="1" eb="3">
      <t>シュッテン</t>
    </rPh>
    <rPh sb="45" eb="48">
      <t>ソウムショウ</t>
    </rPh>
    <rPh sb="48" eb="51">
      <t>トウケイキョク</t>
    </rPh>
    <rPh sb="70" eb="72">
      <t>イガイ</t>
    </rPh>
    <phoneticPr fontId="9"/>
  </si>
  <si>
    <t>13.NDC-LULUCF</t>
    <phoneticPr fontId="9"/>
  </si>
  <si>
    <r>
      <t>3.Allocated_CO</t>
    </r>
    <r>
      <rPr>
        <vertAlign val="subscript"/>
        <sz val="11"/>
        <rFont val="Century"/>
        <family val="1"/>
      </rPr>
      <t>2</t>
    </r>
    <r>
      <rPr>
        <sz val="11"/>
        <rFont val="Century"/>
        <family val="1"/>
      </rPr>
      <t>-Sector</t>
    </r>
    <phoneticPr fontId="9"/>
  </si>
  <si>
    <r>
      <t>2.CO</t>
    </r>
    <r>
      <rPr>
        <vertAlign val="subscript"/>
        <sz val="11"/>
        <rFont val="Century"/>
        <family val="1"/>
      </rPr>
      <t>2</t>
    </r>
    <r>
      <rPr>
        <sz val="11"/>
        <rFont val="Century"/>
        <family val="1"/>
      </rPr>
      <t>-Sector</t>
    </r>
    <phoneticPr fontId="9"/>
  </si>
  <si>
    <t>1.Summary</t>
    <phoneticPr fontId="9"/>
  </si>
  <si>
    <r>
      <t>4.CO</t>
    </r>
    <r>
      <rPr>
        <vertAlign val="subscript"/>
        <sz val="11"/>
        <rFont val="Century"/>
        <family val="1"/>
      </rPr>
      <t>2</t>
    </r>
    <r>
      <rPr>
        <sz val="11"/>
        <rFont val="Century"/>
        <family val="1"/>
      </rPr>
      <t xml:space="preserve">-Share </t>
    </r>
    <phoneticPr fontId="9"/>
  </si>
  <si>
    <r>
      <t>5.CO</t>
    </r>
    <r>
      <rPr>
        <vertAlign val="subscript"/>
        <sz val="11"/>
        <rFont val="Century"/>
        <family val="1"/>
      </rPr>
      <t>2</t>
    </r>
    <r>
      <rPr>
        <sz val="11"/>
        <rFont val="Century"/>
        <family val="1"/>
      </rPr>
      <t>-fuel</t>
    </r>
    <phoneticPr fontId="9"/>
  </si>
  <si>
    <r>
      <t>6.CH</t>
    </r>
    <r>
      <rPr>
        <vertAlign val="subscript"/>
        <sz val="11"/>
        <rFont val="Century"/>
        <family val="1"/>
      </rPr>
      <t>4</t>
    </r>
    <phoneticPr fontId="9"/>
  </si>
  <si>
    <r>
      <t>7.N</t>
    </r>
    <r>
      <rPr>
        <vertAlign val="subscript"/>
        <sz val="11"/>
        <rFont val="Century"/>
        <family val="1"/>
      </rPr>
      <t>2</t>
    </r>
    <r>
      <rPr>
        <sz val="11"/>
        <rFont val="Century"/>
        <family val="1"/>
      </rPr>
      <t>O</t>
    </r>
    <phoneticPr fontId="9"/>
  </si>
  <si>
    <r>
      <t>15.</t>
    </r>
    <r>
      <rPr>
        <sz val="11"/>
        <rFont val="ＭＳ 明朝"/>
        <family val="1"/>
        <charset val="128"/>
      </rPr>
      <t>【</t>
    </r>
    <r>
      <rPr>
        <sz val="11"/>
        <rFont val="Century"/>
        <family val="1"/>
      </rPr>
      <t>Annex</t>
    </r>
    <r>
      <rPr>
        <sz val="11"/>
        <rFont val="ＭＳ 明朝"/>
        <family val="1"/>
        <charset val="128"/>
      </rPr>
      <t>】</t>
    </r>
    <r>
      <rPr>
        <sz val="11"/>
        <rFont val="Century"/>
        <family val="1"/>
      </rPr>
      <t>CRF-CO</t>
    </r>
    <r>
      <rPr>
        <vertAlign val="subscript"/>
        <sz val="11"/>
        <rFont val="Century"/>
        <family val="1"/>
      </rPr>
      <t>2</t>
    </r>
    <phoneticPr fontId="9"/>
  </si>
  <si>
    <r>
      <t>CO</t>
    </r>
    <r>
      <rPr>
        <u/>
        <vertAlign val="subscript"/>
        <sz val="11"/>
        <color rgb="FF0000FF"/>
        <rFont val="Century"/>
        <family val="1"/>
      </rPr>
      <t>2</t>
    </r>
    <r>
      <rPr>
        <u/>
        <sz val="11"/>
        <color rgb="FF0000FF"/>
        <rFont val="Century"/>
        <family val="1"/>
      </rPr>
      <t xml:space="preserve"> </t>
    </r>
    <r>
      <rPr>
        <u/>
        <sz val="11"/>
        <color rgb="FF0000FF"/>
        <rFont val="ＭＳ 明朝"/>
        <family val="1"/>
        <charset val="128"/>
      </rPr>
      <t>の部門別排出量【電気・熱配分前排出量】（簡約表）</t>
    </r>
    <rPh sb="8" eb="11">
      <t>ハイシュツリョウ</t>
    </rPh>
    <rPh sb="12" eb="14">
      <t>デンキ</t>
    </rPh>
    <rPh sb="15" eb="16">
      <t>ネツ</t>
    </rPh>
    <rPh sb="16" eb="18">
      <t>ハイブン</t>
    </rPh>
    <rPh sb="18" eb="19">
      <t>マエ</t>
    </rPh>
    <rPh sb="19" eb="21">
      <t>ハイシュツ</t>
    </rPh>
    <rPh sb="21" eb="22">
      <t>リョウ</t>
    </rPh>
    <rPh sb="24" eb="25">
      <t>カン</t>
    </rPh>
    <rPh sb="25" eb="26">
      <t>ヤク</t>
    </rPh>
    <rPh sb="26" eb="27">
      <t>ヒョウ</t>
    </rPh>
    <phoneticPr fontId="9"/>
  </si>
  <si>
    <r>
      <t xml:space="preserve"> </t>
    </r>
    <r>
      <rPr>
        <sz val="11"/>
        <rFont val="ＭＳ 明朝"/>
        <family val="1"/>
        <charset val="128"/>
      </rPr>
      <t>※参考：　</t>
    </r>
    <r>
      <rPr>
        <sz val="11"/>
        <rFont val="Century"/>
        <family val="1"/>
      </rPr>
      <t>2014</t>
    </r>
    <r>
      <rPr>
        <sz val="11"/>
        <rFont val="ＭＳ 明朝"/>
        <family val="1"/>
        <charset val="128"/>
      </rPr>
      <t>年</t>
    </r>
    <r>
      <rPr>
        <sz val="11"/>
        <rFont val="Century"/>
        <family val="1"/>
      </rPr>
      <t>4</t>
    </r>
    <r>
      <rPr>
        <sz val="11"/>
        <rFont val="ＭＳ 明朝"/>
        <family val="1"/>
        <charset val="128"/>
      </rPr>
      <t>月公表までは、</t>
    </r>
    <r>
      <rPr>
        <sz val="11"/>
        <rFont val="Century"/>
        <family val="1"/>
      </rPr>
      <t>IPCC</t>
    </r>
    <r>
      <rPr>
        <sz val="11"/>
        <rFont val="ＭＳ 明朝"/>
        <family val="1"/>
        <charset val="128"/>
      </rPr>
      <t>第二次評価報告書（</t>
    </r>
    <r>
      <rPr>
        <sz val="11"/>
        <rFont val="Century"/>
        <family val="1"/>
      </rPr>
      <t>1995</t>
    </r>
    <r>
      <rPr>
        <sz val="11"/>
        <rFont val="ＭＳ 明朝"/>
        <family val="1"/>
        <charset val="128"/>
      </rPr>
      <t>）に記載の地球温暖化係数を使用していた。</t>
    </r>
    <rPh sb="2" eb="4">
      <t>サンコウ</t>
    </rPh>
    <rPh sb="10" eb="11">
      <t>ネン</t>
    </rPh>
    <rPh sb="12" eb="13">
      <t>ガツ</t>
    </rPh>
    <rPh sb="13" eb="15">
      <t>コウヒョウ</t>
    </rPh>
    <rPh sb="23" eb="24">
      <t>ダイ</t>
    </rPh>
    <rPh sb="24" eb="26">
      <t>ニジ</t>
    </rPh>
    <rPh sb="26" eb="28">
      <t>ヒョウカ</t>
    </rPh>
    <rPh sb="28" eb="31">
      <t>ホウコクショ</t>
    </rPh>
    <rPh sb="38" eb="40">
      <t>キサイ</t>
    </rPh>
    <rPh sb="41" eb="43">
      <t>チキュウ</t>
    </rPh>
    <rPh sb="43" eb="46">
      <t>オンダンカ</t>
    </rPh>
    <rPh sb="46" eb="48">
      <t>ケイスウ</t>
    </rPh>
    <rPh sb="49" eb="51">
      <t>シヨウ</t>
    </rPh>
    <phoneticPr fontId="9"/>
  </si>
  <si>
    <t>エネルギー転換部門
（電気熱配分統計誤差を除く）</t>
    <rPh sb="5" eb="7">
      <t>テンカン</t>
    </rPh>
    <rPh sb="7" eb="9">
      <t>ブモン</t>
    </rPh>
    <phoneticPr fontId="9"/>
  </si>
  <si>
    <r>
      <rPr>
        <b/>
        <sz val="11"/>
        <rFont val="ＭＳ 明朝"/>
        <family val="1"/>
        <charset val="128"/>
      </rPr>
      <t xml:space="preserve">合計 </t>
    </r>
    <r>
      <rPr>
        <b/>
        <sz val="11"/>
        <rFont val="Century"/>
        <family val="1"/>
      </rPr>
      <t>(LULUCF</t>
    </r>
    <r>
      <rPr>
        <b/>
        <sz val="11"/>
        <rFont val="ＭＳ 明朝"/>
        <family val="1"/>
        <charset val="128"/>
      </rPr>
      <t>分野を除く、間接</t>
    </r>
    <r>
      <rPr>
        <b/>
        <sz val="11"/>
        <rFont val="Century"/>
        <family val="1"/>
      </rPr>
      <t>CO</t>
    </r>
    <r>
      <rPr>
        <b/>
        <vertAlign val="subscript"/>
        <sz val="11"/>
        <rFont val="Century"/>
        <family val="1"/>
      </rPr>
      <t>2</t>
    </r>
    <r>
      <rPr>
        <b/>
        <sz val="11"/>
        <rFont val="ＭＳ 明朝"/>
        <family val="1"/>
        <charset val="128"/>
      </rPr>
      <t>を除く。</t>
    </r>
    <r>
      <rPr>
        <b/>
        <sz val="11"/>
        <rFont val="Century"/>
        <family val="1"/>
      </rPr>
      <t>)</t>
    </r>
    <rPh sb="0" eb="2">
      <t>ゴウケイ</t>
    </rPh>
    <rPh sb="10" eb="12">
      <t>ブンヤ</t>
    </rPh>
    <rPh sb="13" eb="14">
      <t>ノゾ</t>
    </rPh>
    <rPh sb="16" eb="18">
      <t>カンセツ</t>
    </rPh>
    <rPh sb="22" eb="23">
      <t>ノゾ</t>
    </rPh>
    <phoneticPr fontId="9"/>
  </si>
  <si>
    <r>
      <rPr>
        <b/>
        <sz val="11"/>
        <rFont val="ＭＳ 明朝"/>
        <family val="1"/>
        <charset val="128"/>
      </rPr>
      <t>合計（</t>
    </r>
    <r>
      <rPr>
        <b/>
        <sz val="11"/>
        <rFont val="Century"/>
        <family val="1"/>
      </rPr>
      <t>LULUCF</t>
    </r>
    <r>
      <rPr>
        <b/>
        <sz val="11"/>
        <rFont val="ＭＳ 明朝"/>
        <family val="1"/>
        <charset val="128"/>
      </rPr>
      <t>分野含む、間接</t>
    </r>
    <r>
      <rPr>
        <b/>
        <sz val="11"/>
        <rFont val="Century"/>
        <family val="1"/>
      </rPr>
      <t>CO</t>
    </r>
    <r>
      <rPr>
        <b/>
        <vertAlign val="subscript"/>
        <sz val="11"/>
        <rFont val="Century"/>
        <family val="1"/>
      </rPr>
      <t>2</t>
    </r>
    <r>
      <rPr>
        <b/>
        <sz val="11"/>
        <rFont val="ＭＳ 明朝"/>
        <family val="1"/>
        <charset val="128"/>
      </rPr>
      <t>を除く。）</t>
    </r>
    <rPh sb="0" eb="2">
      <t>ゴウケイ</t>
    </rPh>
    <rPh sb="9" eb="11">
      <t>ブンヤ</t>
    </rPh>
    <rPh sb="11" eb="12">
      <t>フク</t>
    </rPh>
    <rPh sb="14" eb="16">
      <t>カンセツ</t>
    </rPh>
    <rPh sb="20" eb="21">
      <t>ノゾ</t>
    </rPh>
    <phoneticPr fontId="9"/>
  </si>
  <si>
    <r>
      <rPr>
        <b/>
        <sz val="11"/>
        <rFont val="ＭＳ 明朝"/>
        <family val="1"/>
        <charset val="128"/>
      </rPr>
      <t>合計（</t>
    </r>
    <r>
      <rPr>
        <b/>
        <sz val="11"/>
        <rFont val="Century"/>
        <family val="1"/>
      </rPr>
      <t>LULUCF</t>
    </r>
    <r>
      <rPr>
        <b/>
        <sz val="11"/>
        <rFont val="ＭＳ 明朝"/>
        <family val="1"/>
        <charset val="128"/>
      </rPr>
      <t>分野を除く、間接</t>
    </r>
    <r>
      <rPr>
        <b/>
        <sz val="11"/>
        <rFont val="Century"/>
        <family val="1"/>
      </rPr>
      <t>CO</t>
    </r>
    <r>
      <rPr>
        <b/>
        <vertAlign val="subscript"/>
        <sz val="11"/>
        <rFont val="Century"/>
        <family val="1"/>
      </rPr>
      <t>2</t>
    </r>
    <r>
      <rPr>
        <b/>
        <sz val="11"/>
        <rFont val="ＭＳ 明朝"/>
        <family val="1"/>
        <charset val="128"/>
      </rPr>
      <t>を含む。）</t>
    </r>
    <rPh sb="0" eb="2">
      <t>ゴウケイ</t>
    </rPh>
    <rPh sb="9" eb="11">
      <t>ブンヤ</t>
    </rPh>
    <rPh sb="12" eb="13">
      <t>ノゾ</t>
    </rPh>
    <rPh sb="15" eb="17">
      <t>カンセツ</t>
    </rPh>
    <rPh sb="21" eb="22">
      <t>フク</t>
    </rPh>
    <phoneticPr fontId="9"/>
  </si>
  <si>
    <r>
      <rPr>
        <b/>
        <sz val="11"/>
        <rFont val="ＭＳ 明朝"/>
        <family val="1"/>
        <charset val="128"/>
      </rPr>
      <t>合計（</t>
    </r>
    <r>
      <rPr>
        <b/>
        <sz val="11"/>
        <rFont val="Century"/>
        <family val="1"/>
      </rPr>
      <t>LULUCF</t>
    </r>
    <r>
      <rPr>
        <b/>
        <sz val="11"/>
        <rFont val="ＭＳ 明朝"/>
        <family val="1"/>
        <charset val="128"/>
      </rPr>
      <t>分野含む、間接</t>
    </r>
    <r>
      <rPr>
        <b/>
        <sz val="11"/>
        <rFont val="Century"/>
        <family val="1"/>
      </rPr>
      <t>CO</t>
    </r>
    <r>
      <rPr>
        <b/>
        <vertAlign val="subscript"/>
        <sz val="11"/>
        <rFont val="Century"/>
        <family val="1"/>
      </rPr>
      <t>2</t>
    </r>
    <r>
      <rPr>
        <b/>
        <sz val="11"/>
        <rFont val="ＭＳ 明朝"/>
        <family val="1"/>
        <charset val="128"/>
      </rPr>
      <t>を含む。）</t>
    </r>
    <rPh sb="0" eb="2">
      <t>ゴウケイ</t>
    </rPh>
    <rPh sb="9" eb="11">
      <t>ブンヤ</t>
    </rPh>
    <rPh sb="11" eb="12">
      <t>フク</t>
    </rPh>
    <rPh sb="14" eb="16">
      <t>カンセツ</t>
    </rPh>
    <rPh sb="20" eb="21">
      <t>フク</t>
    </rPh>
    <phoneticPr fontId="9"/>
  </si>
  <si>
    <t>Forest management</t>
    <phoneticPr fontId="9"/>
  </si>
  <si>
    <t>Forest</t>
    <phoneticPr fontId="9"/>
  </si>
  <si>
    <t>Harvested wood products</t>
    <phoneticPr fontId="9"/>
  </si>
  <si>
    <t>Cropland management</t>
    <phoneticPr fontId="9"/>
  </si>
  <si>
    <t>Grazing Land management</t>
    <phoneticPr fontId="9"/>
  </si>
  <si>
    <t>Urban greening</t>
    <phoneticPr fontId="9"/>
  </si>
  <si>
    <r>
      <rPr>
        <sz val="11"/>
        <rFont val="ＭＳ 明朝"/>
        <family val="1"/>
        <charset val="128"/>
      </rPr>
      <t>エネルギー転換部門（電気熱配分誤差）</t>
    </r>
    <rPh sb="5" eb="7">
      <t>テンカン</t>
    </rPh>
    <rPh sb="7" eb="9">
      <t>ブモン</t>
    </rPh>
    <rPh sb="10" eb="12">
      <t>デンキ</t>
    </rPh>
    <rPh sb="12" eb="13">
      <t>ネツ</t>
    </rPh>
    <rPh sb="13" eb="15">
      <t>ハイブン</t>
    </rPh>
    <rPh sb="15" eb="17">
      <t>ゴサ</t>
    </rPh>
    <phoneticPr fontId="9"/>
  </si>
  <si>
    <t>Note:</t>
    <phoneticPr fontId="9"/>
  </si>
  <si>
    <t>See Annex 7 of NIR for the accounting method for sink activities.</t>
    <phoneticPr fontId="9"/>
  </si>
  <si>
    <r>
      <rPr>
        <sz val="11"/>
        <rFont val="ＭＳ 明朝"/>
        <family val="1"/>
        <charset val="128"/>
      </rPr>
      <t>動力他</t>
    </r>
    <r>
      <rPr>
        <vertAlign val="superscript"/>
        <sz val="11"/>
        <rFont val="MS UI Gothic"/>
        <family val="3"/>
        <charset val="128"/>
      </rPr>
      <t>※</t>
    </r>
    <r>
      <rPr>
        <vertAlign val="superscript"/>
        <sz val="11"/>
        <rFont val="Century"/>
        <family val="1"/>
      </rPr>
      <t>1</t>
    </r>
    <phoneticPr fontId="9"/>
  </si>
  <si>
    <r>
      <t>Power etc.*</t>
    </r>
    <r>
      <rPr>
        <vertAlign val="superscript"/>
        <sz val="11"/>
        <rFont val="Century"/>
        <family val="1"/>
      </rPr>
      <t>1</t>
    </r>
    <phoneticPr fontId="14"/>
  </si>
  <si>
    <r>
      <rPr>
        <sz val="11"/>
        <rFont val="ＭＳ 明朝"/>
        <family val="1"/>
        <charset val="128"/>
      </rPr>
      <t>自家用乗用車</t>
    </r>
    <r>
      <rPr>
        <vertAlign val="superscript"/>
        <sz val="11"/>
        <rFont val="ＭＳ Ｐゴシック"/>
        <family val="3"/>
        <charset val="128"/>
      </rPr>
      <t>※2</t>
    </r>
    <phoneticPr fontId="9"/>
  </si>
  <si>
    <r>
      <t>ごみ処理</t>
    </r>
    <r>
      <rPr>
        <vertAlign val="superscript"/>
        <sz val="11"/>
        <rFont val="ＭＳ Ｐ明朝"/>
        <family val="1"/>
        <charset val="128"/>
      </rPr>
      <t>※2</t>
    </r>
    <rPh sb="2" eb="4">
      <t>ショリ</t>
    </rPh>
    <phoneticPr fontId="9"/>
  </si>
  <si>
    <r>
      <rPr>
        <sz val="11"/>
        <rFont val="ＭＳ 明朝"/>
        <family val="1"/>
        <charset val="128"/>
      </rPr>
      <t>水道</t>
    </r>
    <r>
      <rPr>
        <vertAlign val="superscript"/>
        <sz val="11"/>
        <rFont val="ＭＳ Ｐゴシック"/>
        <family val="3"/>
        <charset val="128"/>
      </rPr>
      <t>※2</t>
    </r>
    <phoneticPr fontId="9"/>
  </si>
  <si>
    <t>*1  Power, etc: Includes lighting, refrigerators, vacuum cleaners, and TVs which use electricity, and which are not included in other uses.</t>
    <phoneticPr fontId="9"/>
  </si>
  <si>
    <r>
      <t>Car*</t>
    </r>
    <r>
      <rPr>
        <vertAlign val="superscript"/>
        <sz val="11"/>
        <rFont val="Century"/>
        <family val="1"/>
      </rPr>
      <t>2</t>
    </r>
    <phoneticPr fontId="14"/>
  </si>
  <si>
    <r>
      <t>Water and Waste Water*</t>
    </r>
    <r>
      <rPr>
        <vertAlign val="superscript"/>
        <sz val="11"/>
        <rFont val="Century"/>
        <family val="1"/>
      </rPr>
      <t>2</t>
    </r>
    <phoneticPr fontId="9"/>
  </si>
  <si>
    <r>
      <rPr>
        <sz val="11"/>
        <rFont val="Century"/>
        <family val="1"/>
      </rPr>
      <t>Municipal Solid Waste*</t>
    </r>
    <r>
      <rPr>
        <vertAlign val="superscript"/>
        <sz val="11"/>
        <rFont val="Century"/>
        <family val="1"/>
      </rPr>
      <t>2</t>
    </r>
    <phoneticPr fontId="14"/>
  </si>
  <si>
    <r>
      <t xml:space="preserve">2.C. </t>
    </r>
    <r>
      <rPr>
        <sz val="11"/>
        <rFont val="ＭＳ 明朝"/>
        <family val="1"/>
        <charset val="128"/>
      </rPr>
      <t>金属生産</t>
    </r>
    <rPh sb="7" eb="9">
      <t>セイサン</t>
    </rPh>
    <phoneticPr fontId="9"/>
  </si>
  <si>
    <t>給湯</t>
    <phoneticPr fontId="9"/>
  </si>
  <si>
    <r>
      <rPr>
        <sz val="11"/>
        <rFont val="ＭＳ 明朝"/>
        <family val="1"/>
        <charset val="128"/>
      </rPr>
      <t>※</t>
    </r>
    <r>
      <rPr>
        <sz val="11"/>
        <rFont val="Century"/>
        <family val="1"/>
      </rPr>
      <t xml:space="preserve">1 </t>
    </r>
    <r>
      <rPr>
        <sz val="11"/>
        <rFont val="ＭＳ 明朝"/>
        <family val="1"/>
        <charset val="128"/>
      </rPr>
      <t>　電気を使用し、他の用途に含まれないものが含まれる。例：照明、冷蔵庫、掃除機、テレビなど。</t>
    </r>
    <phoneticPr fontId="9"/>
  </si>
  <si>
    <r>
      <rPr>
        <sz val="11"/>
        <rFont val="ＭＳ 明朝"/>
        <family val="1"/>
        <charset val="128"/>
      </rPr>
      <t>※</t>
    </r>
    <r>
      <rPr>
        <sz val="11"/>
        <rFont val="Century"/>
        <family val="1"/>
      </rPr>
      <t xml:space="preserve">2 </t>
    </r>
    <r>
      <rPr>
        <sz val="11"/>
        <rFont val="ＭＳ 明朝"/>
        <family val="1"/>
        <charset val="128"/>
      </rPr>
      <t>　本シートにおける家庭からの</t>
    </r>
    <r>
      <rPr>
        <sz val="11"/>
        <rFont val="Century"/>
        <family val="1"/>
      </rPr>
      <t>CO</t>
    </r>
    <r>
      <rPr>
        <vertAlign val="subscript"/>
        <sz val="11"/>
        <rFont val="Century"/>
        <family val="1"/>
      </rPr>
      <t>2</t>
    </r>
    <r>
      <rPr>
        <sz val="11"/>
        <rFont val="ＭＳ 明朝"/>
        <family val="1"/>
        <charset val="128"/>
      </rPr>
      <t>排出量は、インベントリの家庭部門に加え、自家用乗用車、ごみ処理及び水道からの排出量を足し合わせたもの。</t>
    </r>
    <phoneticPr fontId="9"/>
  </si>
  <si>
    <t>金属生産</t>
    <rPh sb="0" eb="2">
      <t>キンゾク</t>
    </rPh>
    <rPh sb="2" eb="4">
      <t>セイサン</t>
    </rPh>
    <phoneticPr fontId="9"/>
  </si>
  <si>
    <r>
      <t xml:space="preserve">2.C. </t>
    </r>
    <r>
      <rPr>
        <sz val="11"/>
        <rFont val="ＭＳ 明朝"/>
        <family val="1"/>
        <charset val="128"/>
      </rPr>
      <t>金属生産</t>
    </r>
    <rPh sb="5" eb="7">
      <t>キンゾク</t>
    </rPh>
    <rPh sb="7" eb="9">
      <t>セイサン</t>
    </rPh>
    <phoneticPr fontId="9"/>
  </si>
  <si>
    <t>Removals by Measures for Forest and Other Carbon Sinks</t>
    <phoneticPr fontId="9"/>
  </si>
  <si>
    <t>Measures for forest and other carbon sinks</t>
    <phoneticPr fontId="9"/>
  </si>
  <si>
    <r>
      <rPr>
        <sz val="11"/>
        <color rgb="FF000000"/>
        <rFont val="ＭＳ 明朝"/>
        <family val="1"/>
        <charset val="128"/>
      </rPr>
      <t>なお、この間接</t>
    </r>
    <r>
      <rPr>
        <sz val="11"/>
        <color indexed="8"/>
        <rFont val="Century"/>
        <family val="1"/>
      </rPr>
      <t>CO</t>
    </r>
    <r>
      <rPr>
        <vertAlign val="subscript"/>
        <sz val="11"/>
        <color rgb="FF000000"/>
        <rFont val="Century"/>
        <family val="1"/>
      </rPr>
      <t>2</t>
    </r>
    <r>
      <rPr>
        <sz val="11"/>
        <color rgb="FF000000"/>
        <rFont val="ＭＳ 明朝"/>
        <family val="1"/>
        <charset val="128"/>
      </rPr>
      <t>とは、電気・熱配分後排出量（</t>
    </r>
    <r>
      <rPr>
        <sz val="11"/>
        <color indexed="8"/>
        <rFont val="Century"/>
        <family val="1"/>
      </rPr>
      <t>2015</t>
    </r>
    <r>
      <rPr>
        <sz val="11"/>
        <color rgb="FF000000"/>
        <rFont val="ＭＳ 明朝"/>
        <family val="1"/>
        <charset val="128"/>
      </rPr>
      <t>年11月公表まで「間接排出量」と呼称）とは異なる。</t>
    </r>
    <rPh sb="31" eb="32">
      <t>ツキ</t>
    </rPh>
    <rPh sb="32" eb="34">
      <t>コウヒョウ</t>
    </rPh>
    <phoneticPr fontId="9"/>
  </si>
  <si>
    <r>
      <rPr>
        <b/>
        <sz val="16"/>
        <rFont val="Century"/>
        <family val="3"/>
      </rPr>
      <t>CO</t>
    </r>
    <r>
      <rPr>
        <b/>
        <vertAlign val="subscript"/>
        <sz val="16"/>
        <rFont val="Century"/>
        <family val="1"/>
      </rPr>
      <t xml:space="preserve">2 </t>
    </r>
    <r>
      <rPr>
        <b/>
        <sz val="16"/>
        <rFont val="ＭＳ Ｐゴシック"/>
        <family val="3"/>
        <charset val="128"/>
      </rPr>
      <t>の部門別排出量【電気・熱配分後】</t>
    </r>
    <phoneticPr fontId="9"/>
  </si>
  <si>
    <r>
      <t>Allocated CO</t>
    </r>
    <r>
      <rPr>
        <b/>
        <vertAlign val="subscript"/>
        <sz val="16"/>
        <rFont val="Century"/>
        <family val="1"/>
      </rPr>
      <t>2</t>
    </r>
    <r>
      <rPr>
        <b/>
        <sz val="16"/>
        <rFont val="Century"/>
        <family val="1"/>
      </rPr>
      <t xml:space="preserve"> emissions by sector </t>
    </r>
    <phoneticPr fontId="9"/>
  </si>
  <si>
    <r>
      <t>Allocated CO</t>
    </r>
    <r>
      <rPr>
        <u/>
        <vertAlign val="subscript"/>
        <sz val="11"/>
        <color indexed="12"/>
        <rFont val="Century"/>
        <family val="1"/>
      </rPr>
      <t>2</t>
    </r>
    <r>
      <rPr>
        <u/>
        <sz val="11"/>
        <color indexed="12"/>
        <rFont val="Century"/>
        <family val="1"/>
      </rPr>
      <t xml:space="preserve"> emissions by sector  (with allocation of CO</t>
    </r>
    <r>
      <rPr>
        <u/>
        <vertAlign val="subscript"/>
        <sz val="11"/>
        <color indexed="12"/>
        <rFont val="Century"/>
        <family val="1"/>
      </rPr>
      <t>2</t>
    </r>
    <r>
      <rPr>
        <u/>
        <sz val="11"/>
        <color indexed="12"/>
        <rFont val="Century"/>
        <family val="1"/>
      </rPr>
      <t xml:space="preserve"> emissions from power generation and steam generation to each sector)</t>
    </r>
    <phoneticPr fontId="9"/>
  </si>
  <si>
    <r>
      <t>Energy-related CO</t>
    </r>
    <r>
      <rPr>
        <vertAlign val="subscript"/>
        <sz val="11"/>
        <rFont val="Century"/>
        <family val="1"/>
      </rPr>
      <t>2</t>
    </r>
    <r>
      <rPr>
        <sz val="11"/>
        <rFont val="Century"/>
        <family val="1"/>
      </rPr>
      <t xml:space="preserve"> emissions per capita </t>
    </r>
    <phoneticPr fontId="9"/>
  </si>
  <si>
    <r>
      <t>Energy-related CO</t>
    </r>
    <r>
      <rPr>
        <vertAlign val="subscript"/>
        <sz val="11"/>
        <rFont val="Century"/>
        <family val="1"/>
      </rPr>
      <t>2</t>
    </r>
    <r>
      <rPr>
        <sz val="11"/>
        <rFont val="Century"/>
        <family val="1"/>
      </rPr>
      <t xml:space="preserve"> emissions per GDP</t>
    </r>
    <phoneticPr fontId="9"/>
  </si>
  <si>
    <t>*Reference: 1990, 1995, 2000, 2005, 2010, 2015, 2020: Population Census (Statistics Bureau of Japan) (on 1st Oct.), 
Other: Current Population Estimates (on 1st Oct.)</t>
    <phoneticPr fontId="9"/>
  </si>
  <si>
    <r>
      <t>*2  Household CO</t>
    </r>
    <r>
      <rPr>
        <vertAlign val="subscript"/>
        <sz val="11"/>
        <rFont val="Century"/>
        <family val="1"/>
      </rPr>
      <t>2</t>
    </r>
    <r>
      <rPr>
        <sz val="11"/>
        <rFont val="Century"/>
        <family val="1"/>
      </rPr>
      <t xml:space="preserve"> emissions in this sheet are the sum of emissions from the Residential category in the inventory and the emissions from Car, Municipal Solid Waste, and Water and Waste Water categories.</t>
    </r>
    <phoneticPr fontId="9"/>
  </si>
  <si>
    <t xml:space="preserve">*5: Values of LULUCF in this table are under the convention and different from emissions and removals in the LULUCF sector in the NDC. </t>
    <phoneticPr fontId="9"/>
  </si>
  <si>
    <t>Reference: Population, vital statistics and number of households survey based on the Resident Registration System (Ministry of Internal Affairs and Communications)</t>
    <phoneticPr fontId="9"/>
  </si>
  <si>
    <r>
      <t>Energy-related CO</t>
    </r>
    <r>
      <rPr>
        <vertAlign val="subscript"/>
        <sz val="11"/>
        <rFont val="Century"/>
        <family val="1"/>
      </rPr>
      <t>2</t>
    </r>
    <r>
      <rPr>
        <sz val="11"/>
        <rFont val="Century"/>
        <family val="1"/>
      </rPr>
      <t xml:space="preserve"> emissions</t>
    </r>
    <phoneticPr fontId="9"/>
  </si>
  <si>
    <r>
      <t>The indirect CO</t>
    </r>
    <r>
      <rPr>
        <vertAlign val="subscript"/>
        <sz val="11"/>
        <rFont val="Century"/>
        <family val="1"/>
      </rPr>
      <t>2</t>
    </r>
    <r>
      <rPr>
        <sz val="11"/>
        <rFont val="Century"/>
        <family val="1"/>
      </rPr>
      <t xml:space="preserve"> does not mean the </t>
    </r>
    <r>
      <rPr>
        <sz val="11"/>
        <rFont val="ＭＳ Ｐ明朝"/>
        <family val="1"/>
        <charset val="128"/>
      </rPr>
      <t>【</t>
    </r>
    <r>
      <rPr>
        <sz val="11"/>
        <rFont val="Century"/>
        <family val="1"/>
      </rPr>
      <t>allocated emissions</t>
    </r>
    <r>
      <rPr>
        <sz val="11"/>
        <rFont val="ＭＳ Ｐ明朝"/>
        <family val="1"/>
        <charset val="128"/>
      </rPr>
      <t>】</t>
    </r>
    <r>
      <rPr>
        <sz val="11"/>
        <rFont val="Century"/>
        <family val="1"/>
      </rPr>
      <t>, which were called as "indirect emissions" until November 2015.</t>
    </r>
    <phoneticPr fontId="9"/>
  </si>
  <si>
    <t xml:space="preserve"> 農作物残渣の野焼き</t>
    <rPh sb="1" eb="4">
      <t>ノウサクモツ</t>
    </rPh>
    <rPh sb="4" eb="6">
      <t>ザンサ</t>
    </rPh>
    <rPh sb="7" eb="9">
      <t>ノヤ</t>
    </rPh>
    <phoneticPr fontId="9"/>
  </si>
  <si>
    <r>
      <rPr>
        <sz val="11"/>
        <rFont val="Segoe UI Symbol"/>
        <family val="1"/>
      </rPr>
      <t>■</t>
    </r>
    <r>
      <rPr>
        <sz val="11"/>
        <rFont val="ＭＳ 明朝"/>
        <family val="1"/>
        <charset val="128"/>
      </rPr>
      <t>排出・吸収量　</t>
    </r>
    <r>
      <rPr>
        <sz val="11"/>
        <rFont val="Century"/>
        <family val="1"/>
      </rPr>
      <t>[</t>
    </r>
    <r>
      <rPr>
        <sz val="11"/>
        <rFont val="ＭＳ 明朝"/>
        <family val="1"/>
        <charset val="128"/>
      </rPr>
      <t>百万トン</t>
    </r>
    <r>
      <rPr>
        <sz val="11"/>
        <rFont val="Century"/>
        <family val="1"/>
      </rPr>
      <t>CO</t>
    </r>
    <r>
      <rPr>
        <vertAlign val="subscript"/>
        <sz val="11"/>
        <rFont val="Century"/>
        <family val="1"/>
      </rPr>
      <t>2</t>
    </r>
    <r>
      <rPr>
        <sz val="11"/>
        <rFont val="ＭＳ 明朝"/>
        <family val="1"/>
        <charset val="128"/>
      </rPr>
      <t>換算</t>
    </r>
    <r>
      <rPr>
        <sz val="11"/>
        <rFont val="Century"/>
        <family val="1"/>
      </rPr>
      <t>]</t>
    </r>
    <rPh sb="4" eb="6">
      <t>キュウシュウ</t>
    </rPh>
    <phoneticPr fontId="8"/>
  </si>
  <si>
    <t>Emissions</t>
    <phoneticPr fontId="8"/>
  </si>
  <si>
    <r>
      <rPr>
        <sz val="11"/>
        <rFont val="ＭＳ 明朝"/>
        <family val="1"/>
        <charset val="128"/>
      </rPr>
      <t>注）国際バンカー油起源の</t>
    </r>
    <r>
      <rPr>
        <sz val="11"/>
        <rFont val="Century"/>
        <family val="1"/>
      </rPr>
      <t>GHG</t>
    </r>
    <r>
      <rPr>
        <sz val="11"/>
        <rFont val="ＭＳ 明朝"/>
        <family val="1"/>
        <charset val="128"/>
      </rPr>
      <t>排出量は参考値として報告しており、国の排出量に含まれない。</t>
    </r>
    <rPh sb="0" eb="1">
      <t>チュウ</t>
    </rPh>
    <rPh sb="2" eb="4">
      <t>コクサイ</t>
    </rPh>
    <rPh sb="8" eb="9">
      <t>ユ</t>
    </rPh>
    <rPh sb="9" eb="11">
      <t>キゲン</t>
    </rPh>
    <rPh sb="15" eb="17">
      <t>ハイシュツ</t>
    </rPh>
    <rPh sb="17" eb="18">
      <t>リョウ</t>
    </rPh>
    <rPh sb="19" eb="21">
      <t>サンコウ</t>
    </rPh>
    <rPh sb="21" eb="22">
      <t>チ</t>
    </rPh>
    <rPh sb="25" eb="27">
      <t>ホウコク</t>
    </rPh>
    <rPh sb="32" eb="33">
      <t>クニ</t>
    </rPh>
    <rPh sb="34" eb="36">
      <t>ハイシュツ</t>
    </rPh>
    <rPh sb="36" eb="37">
      <t>リョウ</t>
    </rPh>
    <rPh sb="38" eb="39">
      <t>フク</t>
    </rPh>
    <phoneticPr fontId="9"/>
  </si>
  <si>
    <t>Comparison to FY2013 emissions</t>
    <phoneticPr fontId="9"/>
  </si>
  <si>
    <t xml:space="preserve">FY2013 emissions: </t>
    <phoneticPr fontId="9"/>
  </si>
  <si>
    <r>
      <t>GHG</t>
    </r>
    <r>
      <rPr>
        <sz val="11"/>
        <rFont val="ＭＳ 明朝"/>
        <family val="1"/>
        <charset val="128"/>
      </rPr>
      <t>排出量</t>
    </r>
    <rPh sb="3" eb="5">
      <t>ハイシュツ</t>
    </rPh>
    <rPh sb="5" eb="6">
      <t>リョウ</t>
    </rPh>
    <phoneticPr fontId="9"/>
  </si>
  <si>
    <t>GHG emissions</t>
    <phoneticPr fontId="9"/>
  </si>
  <si>
    <r>
      <t>CO</t>
    </r>
    <r>
      <rPr>
        <vertAlign val="subscript"/>
        <sz val="11"/>
        <rFont val="Century"/>
        <family val="1"/>
      </rPr>
      <t>2</t>
    </r>
    <r>
      <rPr>
        <sz val="11"/>
        <rFont val="Century"/>
        <family val="1"/>
      </rPr>
      <t xml:space="preserve"> emissions </t>
    </r>
    <phoneticPr fontId="9"/>
  </si>
  <si>
    <r>
      <t>CO</t>
    </r>
    <r>
      <rPr>
        <vertAlign val="subscript"/>
        <sz val="11"/>
        <rFont val="Century"/>
        <family val="1"/>
      </rPr>
      <t xml:space="preserve">2 </t>
    </r>
    <r>
      <rPr>
        <sz val="11"/>
        <rFont val="ＭＳ 明朝"/>
        <family val="1"/>
        <charset val="128"/>
      </rPr>
      <t>排出量</t>
    </r>
    <r>
      <rPr>
        <sz val="11"/>
        <rFont val="Century"/>
        <family val="1"/>
      </rPr>
      <t xml:space="preserve"> </t>
    </r>
    <phoneticPr fontId="9"/>
  </si>
  <si>
    <t xml:space="preserve">GHG emissions per capita </t>
    <phoneticPr fontId="9"/>
  </si>
  <si>
    <r>
      <t>CO</t>
    </r>
    <r>
      <rPr>
        <vertAlign val="subscript"/>
        <sz val="11"/>
        <rFont val="Century"/>
        <family val="1"/>
      </rPr>
      <t>2</t>
    </r>
    <r>
      <rPr>
        <sz val="11"/>
        <rFont val="Century"/>
        <family val="1"/>
      </rPr>
      <t xml:space="preserve"> emissions per capita </t>
    </r>
    <phoneticPr fontId="9"/>
  </si>
  <si>
    <t>GHG emissions per  GDP</t>
    <phoneticPr fontId="9"/>
  </si>
  <si>
    <r>
      <t>CO</t>
    </r>
    <r>
      <rPr>
        <vertAlign val="subscript"/>
        <sz val="11"/>
        <rFont val="Century"/>
        <family val="1"/>
      </rPr>
      <t>2</t>
    </r>
    <r>
      <rPr>
        <sz val="11"/>
        <rFont val="Century"/>
        <family val="1"/>
      </rPr>
      <t xml:space="preserve"> emissions per GDP</t>
    </r>
    <phoneticPr fontId="9"/>
  </si>
  <si>
    <r>
      <t>GHG</t>
    </r>
    <r>
      <rPr>
        <sz val="11"/>
        <rFont val="ＭＳ 明朝"/>
        <family val="1"/>
        <charset val="128"/>
      </rPr>
      <t>排出量</t>
    </r>
    <rPh sb="3" eb="6">
      <t>ハイシュツリョウ</t>
    </rPh>
    <phoneticPr fontId="9"/>
  </si>
  <si>
    <r>
      <t>GHG</t>
    </r>
    <r>
      <rPr>
        <sz val="11"/>
        <rFont val="ＭＳ 明朝"/>
        <family val="1"/>
        <charset val="128"/>
      </rPr>
      <t>排出量に対する比率</t>
    </r>
    <rPh sb="3" eb="5">
      <t>ハイシュツ</t>
    </rPh>
    <rPh sb="5" eb="6">
      <t>リョウ</t>
    </rPh>
    <rPh sb="7" eb="8">
      <t>タイ</t>
    </rPh>
    <rPh sb="10" eb="12">
      <t>ヒリツ</t>
    </rPh>
    <phoneticPr fontId="9"/>
  </si>
  <si>
    <t>National GHG emissions</t>
    <phoneticPr fontId="9"/>
  </si>
  <si>
    <t>Note) Emissions from international bunker are reported as reference and not included in national emissions.</t>
    <phoneticPr fontId="9"/>
  </si>
  <si>
    <r>
      <rPr>
        <sz val="11"/>
        <rFont val="ＭＳ Ｐ明朝"/>
        <family val="1"/>
        <charset val="128"/>
      </rPr>
      <t>※</t>
    </r>
    <r>
      <rPr>
        <sz val="11"/>
        <rFont val="Century"/>
        <family val="1"/>
      </rPr>
      <t>4</t>
    </r>
    <r>
      <rPr>
        <sz val="11"/>
        <rFont val="ＭＳ 明朝"/>
        <family val="1"/>
        <charset val="128"/>
      </rPr>
      <t>：</t>
    </r>
    <r>
      <rPr>
        <sz val="11"/>
        <rFont val="ＭＳ Ｐ明朝"/>
        <family val="1"/>
        <charset val="128"/>
      </rPr>
      <t>合計（</t>
    </r>
    <r>
      <rPr>
        <sz val="11"/>
        <rFont val="Century"/>
        <family val="1"/>
      </rPr>
      <t>LULUCF</t>
    </r>
    <r>
      <rPr>
        <sz val="11"/>
        <rFont val="ＭＳ Ｐ明朝"/>
        <family val="1"/>
        <charset val="128"/>
      </rPr>
      <t>を除く、間接</t>
    </r>
    <r>
      <rPr>
        <sz val="11"/>
        <rFont val="Century"/>
        <family val="1"/>
      </rPr>
      <t>CO</t>
    </r>
    <r>
      <rPr>
        <vertAlign val="subscript"/>
        <sz val="11"/>
        <rFont val="Century"/>
        <family val="1"/>
      </rPr>
      <t>2</t>
    </r>
    <r>
      <rPr>
        <sz val="11"/>
        <rFont val="ＭＳ Ｐ明朝"/>
        <family val="1"/>
        <charset val="128"/>
      </rPr>
      <t>を含む）は国内公表の</t>
    </r>
    <r>
      <rPr>
        <sz val="11"/>
        <rFont val="Century"/>
        <family val="1"/>
      </rPr>
      <t>CO</t>
    </r>
    <r>
      <rPr>
        <vertAlign val="subscript"/>
        <sz val="11"/>
        <rFont val="Century"/>
        <family val="1"/>
      </rPr>
      <t>2</t>
    </r>
    <r>
      <rPr>
        <sz val="11"/>
        <rFont val="ＭＳ Ｐ明朝"/>
        <family val="1"/>
        <charset val="128"/>
      </rPr>
      <t>排出量と等しい。</t>
    </r>
    <rPh sb="3" eb="5">
      <t>ゴウケイ</t>
    </rPh>
    <rPh sb="13" eb="14">
      <t>ノゾ</t>
    </rPh>
    <rPh sb="16" eb="18">
      <t>カンセツ</t>
    </rPh>
    <rPh sb="22" eb="23">
      <t>フク</t>
    </rPh>
    <rPh sb="26" eb="28">
      <t>コクナイ</t>
    </rPh>
    <rPh sb="28" eb="30">
      <t>コウヒョウ</t>
    </rPh>
    <rPh sb="34" eb="36">
      <t>ハイシュツ</t>
    </rPh>
    <rPh sb="36" eb="37">
      <t>リョウ</t>
    </rPh>
    <rPh sb="38" eb="39">
      <t>ヒト</t>
    </rPh>
    <phoneticPr fontId="9"/>
  </si>
  <si>
    <r>
      <t>*4:  Total (excluding LULUCF, including indirect CO</t>
    </r>
    <r>
      <rPr>
        <vertAlign val="subscript"/>
        <sz val="11"/>
        <rFont val="Century"/>
        <family val="1"/>
      </rPr>
      <t>2</t>
    </r>
    <r>
      <rPr>
        <sz val="11"/>
        <rFont val="Century"/>
        <family val="1"/>
      </rPr>
      <t>) is equal to the CO</t>
    </r>
    <r>
      <rPr>
        <vertAlign val="subscript"/>
        <sz val="11"/>
        <rFont val="Century"/>
        <family val="1"/>
      </rPr>
      <t>2</t>
    </r>
    <r>
      <rPr>
        <sz val="11"/>
        <rFont val="Century"/>
        <family val="1"/>
      </rPr>
      <t xml:space="preserve"> emissions in domestic publication version.</t>
    </r>
    <phoneticPr fontId="9"/>
  </si>
  <si>
    <r>
      <t xml:space="preserve">Summary </t>
    </r>
    <r>
      <rPr>
        <u/>
        <sz val="11"/>
        <color rgb="FF0000FF"/>
        <rFont val="Century"/>
        <family val="1"/>
      </rPr>
      <t>of</t>
    </r>
    <r>
      <rPr>
        <u/>
        <sz val="11"/>
        <color indexed="12"/>
        <rFont val="Century"/>
        <family val="1"/>
      </rPr>
      <t xml:space="preserve"> GHG emissions and removals</t>
    </r>
    <phoneticPr fontId="9"/>
  </si>
  <si>
    <t>温室効果ガス排出・吸収量のまとめ</t>
    <rPh sb="9" eb="11">
      <t>キュウシュウ</t>
    </rPh>
    <phoneticPr fontId="8"/>
  </si>
  <si>
    <t>Summary of GHG emissions and removals</t>
    <phoneticPr fontId="8"/>
  </si>
  <si>
    <r>
      <rPr>
        <sz val="11"/>
        <rFont val="ＭＳ 明朝"/>
        <family val="1"/>
        <charset val="128"/>
      </rPr>
      <t>一人あたり</t>
    </r>
    <r>
      <rPr>
        <sz val="11"/>
        <rFont val="Century"/>
        <family val="1"/>
      </rPr>
      <t>CO</t>
    </r>
    <r>
      <rPr>
        <vertAlign val="subscript"/>
        <sz val="11"/>
        <rFont val="Century"/>
        <family val="1"/>
      </rPr>
      <t xml:space="preserve">2 </t>
    </r>
    <r>
      <rPr>
        <sz val="11"/>
        <rFont val="ＭＳ 明朝"/>
        <family val="1"/>
        <charset val="128"/>
      </rPr>
      <t>排出量</t>
    </r>
    <phoneticPr fontId="9"/>
  </si>
  <si>
    <r>
      <rPr>
        <b/>
        <sz val="16"/>
        <rFont val="ＭＳ Ｐゴシック"/>
        <family val="3"/>
        <charset val="128"/>
      </rPr>
      <t>【参考】</t>
    </r>
    <r>
      <rPr>
        <b/>
        <sz val="16"/>
        <rFont val="Century"/>
        <family val="1"/>
      </rPr>
      <t>UNFCCC</t>
    </r>
    <r>
      <rPr>
        <b/>
        <sz val="16"/>
        <rFont val="ＭＳ Ｐゴシック"/>
        <family val="3"/>
        <charset val="128"/>
      </rPr>
      <t>に提出された</t>
    </r>
    <r>
      <rPr>
        <b/>
        <sz val="16"/>
        <rFont val="Century"/>
        <family val="1"/>
      </rPr>
      <t>CRF</t>
    </r>
    <r>
      <rPr>
        <b/>
        <sz val="16"/>
        <rFont val="ＭＳ Ｐゴシック"/>
        <family val="3"/>
        <charset val="128"/>
      </rPr>
      <t>及び</t>
    </r>
    <r>
      <rPr>
        <b/>
        <sz val="16"/>
        <rFont val="Century"/>
        <family val="1"/>
      </rPr>
      <t>NIR</t>
    </r>
    <r>
      <rPr>
        <b/>
        <sz val="16"/>
        <rFont val="ＭＳ Ｐゴシック"/>
        <family val="3"/>
        <charset val="128"/>
      </rPr>
      <t>に記載されている部門別</t>
    </r>
    <r>
      <rPr>
        <b/>
        <sz val="16"/>
        <rFont val="Century"/>
        <family val="1"/>
      </rPr>
      <t>CO</t>
    </r>
    <r>
      <rPr>
        <b/>
        <vertAlign val="subscript"/>
        <sz val="16"/>
        <rFont val="Century"/>
        <family val="1"/>
      </rPr>
      <t xml:space="preserve">2 </t>
    </r>
    <r>
      <rPr>
        <b/>
        <sz val="16"/>
        <rFont val="ＭＳ Ｐゴシック"/>
        <family val="3"/>
        <charset val="128"/>
      </rPr>
      <t>排出・吸収量</t>
    </r>
    <rPh sb="1" eb="3">
      <t>サンコウ</t>
    </rPh>
    <rPh sb="11" eb="13">
      <t>テイシュツ</t>
    </rPh>
    <rPh sb="19" eb="20">
      <t>オヨ</t>
    </rPh>
    <rPh sb="25" eb="27">
      <t>キサイ</t>
    </rPh>
    <rPh sb="32" eb="34">
      <t>ブモン</t>
    </rPh>
    <rPh sb="34" eb="35">
      <t>ベツ</t>
    </rPh>
    <rPh sb="39" eb="41">
      <t>ハイシュツ</t>
    </rPh>
    <rPh sb="42" eb="44">
      <t>キュウシュウ</t>
    </rPh>
    <rPh sb="44" eb="45">
      <t>リョウ</t>
    </rPh>
    <phoneticPr fontId="9"/>
  </si>
  <si>
    <r>
      <t>GDP</t>
    </r>
    <r>
      <rPr>
        <sz val="11"/>
        <rFont val="ＭＳ 明朝"/>
        <family val="1"/>
        <charset val="128"/>
      </rPr>
      <t>あたり</t>
    </r>
    <r>
      <rPr>
        <sz val="11"/>
        <rFont val="Century"/>
        <family val="1"/>
      </rPr>
      <t>CO</t>
    </r>
    <r>
      <rPr>
        <vertAlign val="subscript"/>
        <sz val="11"/>
        <rFont val="Century"/>
        <family val="1"/>
      </rPr>
      <t xml:space="preserve">2 </t>
    </r>
    <r>
      <rPr>
        <sz val="11"/>
        <rFont val="ＭＳ 明朝"/>
        <family val="1"/>
        <charset val="128"/>
      </rPr>
      <t>排出量</t>
    </r>
    <phoneticPr fontId="9"/>
  </si>
  <si>
    <r>
      <t>GDP</t>
    </r>
    <r>
      <rPr>
        <sz val="11"/>
        <rFont val="ＭＳ 明朝"/>
        <family val="1"/>
        <charset val="128"/>
      </rPr>
      <t>あたりエネルギー起源</t>
    </r>
    <r>
      <rPr>
        <sz val="11"/>
        <rFont val="Century"/>
        <family val="1"/>
      </rPr>
      <t>CO</t>
    </r>
    <r>
      <rPr>
        <vertAlign val="subscript"/>
        <sz val="11"/>
        <rFont val="Century"/>
        <family val="1"/>
      </rPr>
      <t xml:space="preserve">2 </t>
    </r>
    <r>
      <rPr>
        <sz val="11"/>
        <rFont val="ＭＳ 明朝"/>
        <family val="1"/>
        <charset val="128"/>
      </rPr>
      <t>排出量</t>
    </r>
    <rPh sb="17" eb="19">
      <t>ハイシュツ</t>
    </rPh>
    <rPh sb="19" eb="20">
      <t>リョウ</t>
    </rPh>
    <phoneticPr fontId="9"/>
  </si>
  <si>
    <r>
      <rPr>
        <sz val="11"/>
        <rFont val="ＭＳ 明朝"/>
        <family val="1"/>
        <charset val="128"/>
      </rPr>
      <t>一人あたりエネルギー起源</t>
    </r>
    <r>
      <rPr>
        <sz val="11"/>
        <rFont val="Century"/>
        <family val="1"/>
      </rPr>
      <t>CO</t>
    </r>
    <r>
      <rPr>
        <vertAlign val="subscript"/>
        <sz val="11"/>
        <rFont val="Century"/>
        <family val="1"/>
      </rPr>
      <t xml:space="preserve">2 </t>
    </r>
    <r>
      <rPr>
        <sz val="11"/>
        <rFont val="ＭＳ 明朝"/>
        <family val="1"/>
        <charset val="128"/>
      </rPr>
      <t>排出量</t>
    </r>
    <rPh sb="0" eb="2">
      <t>ヒトリ</t>
    </rPh>
    <rPh sb="16" eb="18">
      <t>ハイシュツ</t>
    </rPh>
    <rPh sb="18" eb="19">
      <t>リョウ</t>
    </rPh>
    <phoneticPr fontId="9"/>
  </si>
  <si>
    <t>【電気・熱配分前排出量】と【電気・熱配分後排出量】の二通りの値があり、両者の違いは、発電や熱の生産のための化石燃料の燃焼による排出量を、</t>
    <rPh sb="35" eb="37">
      <t>リョウシャ</t>
    </rPh>
    <rPh sb="38" eb="39">
      <t>チガ</t>
    </rPh>
    <rPh sb="42" eb="44">
      <t>ハツデン</t>
    </rPh>
    <rPh sb="45" eb="46">
      <t>ネツ</t>
    </rPh>
    <rPh sb="47" eb="49">
      <t>セイサン</t>
    </rPh>
    <phoneticPr fontId="9"/>
  </si>
  <si>
    <r>
      <t>The emissions from international bunkers (international aviation and international navigation) in Sheet "14.</t>
    </r>
    <r>
      <rPr>
        <sz val="11"/>
        <rFont val="Yu Gothic"/>
        <family val="1"/>
        <charset val="128"/>
      </rPr>
      <t>【</t>
    </r>
    <r>
      <rPr>
        <sz val="11"/>
        <rFont val="Century"/>
        <family val="1"/>
      </rPr>
      <t>Annex</t>
    </r>
    <r>
      <rPr>
        <sz val="11"/>
        <rFont val="Yu Gothic"/>
        <family val="1"/>
        <charset val="128"/>
      </rPr>
      <t>】</t>
    </r>
    <r>
      <rPr>
        <sz val="11"/>
        <rFont val="Century"/>
        <family val="1"/>
      </rPr>
      <t>GHG-bunker" are excluded from the national emissions.</t>
    </r>
    <phoneticPr fontId="9"/>
  </si>
  <si>
    <t>excluded to avoid double counting.</t>
    <phoneticPr fontId="9"/>
  </si>
  <si>
    <r>
      <t>Indirect CO</t>
    </r>
    <r>
      <rPr>
        <vertAlign val="subscript"/>
        <sz val="11"/>
        <rFont val="Century"/>
        <family val="1"/>
      </rPr>
      <t>2</t>
    </r>
    <r>
      <rPr>
        <sz val="11"/>
        <rFont val="Century"/>
        <family val="1"/>
      </rPr>
      <t xml:space="preserve"> means the CO</t>
    </r>
    <r>
      <rPr>
        <vertAlign val="subscript"/>
        <sz val="11"/>
        <rFont val="Century"/>
        <family val="1"/>
      </rPr>
      <t>2</t>
    </r>
    <r>
      <rPr>
        <sz val="11"/>
        <rFont val="Century"/>
        <family val="1"/>
      </rPr>
      <t xml:space="preserve"> equivalent value of these emissions. However, emissions derived from combustion-origin and biomass-origin CO, CH</t>
    </r>
    <r>
      <rPr>
        <vertAlign val="subscript"/>
        <sz val="11"/>
        <rFont val="Century"/>
        <family val="1"/>
      </rPr>
      <t>4</t>
    </r>
    <r>
      <rPr>
        <sz val="11"/>
        <rFont val="Century"/>
        <family val="1"/>
      </rPr>
      <t xml:space="preserve">, and NMVOC are </t>
    </r>
    <phoneticPr fontId="9"/>
  </si>
  <si>
    <r>
      <t>The LULUCF values in Sheet "15.</t>
    </r>
    <r>
      <rPr>
        <sz val="11"/>
        <color rgb="FF000000"/>
        <rFont val="Yu Gothic"/>
        <family val="1"/>
        <charset val="128"/>
      </rPr>
      <t>【</t>
    </r>
    <r>
      <rPr>
        <sz val="11"/>
        <color indexed="8"/>
        <rFont val="Century"/>
        <family val="1"/>
      </rPr>
      <t>Annex</t>
    </r>
    <r>
      <rPr>
        <sz val="11"/>
        <color rgb="FF000000"/>
        <rFont val="Yu Gothic"/>
        <family val="1"/>
        <charset val="128"/>
      </rPr>
      <t>】</t>
    </r>
    <r>
      <rPr>
        <sz val="11"/>
        <color indexed="8"/>
        <rFont val="Century"/>
        <family val="1"/>
      </rPr>
      <t xml:space="preserve">CRF-CO2" are </t>
    </r>
    <r>
      <rPr>
        <sz val="11"/>
        <color rgb="FF000000"/>
        <rFont val="Century"/>
        <family val="1"/>
      </rPr>
      <t>from the inventory reported under</t>
    </r>
    <r>
      <rPr>
        <sz val="11"/>
        <color indexed="8"/>
        <rFont val="Century"/>
        <family val="1"/>
      </rPr>
      <t xml:space="preserve"> the United Nations Framework Convention on Climate Change, </t>
    </r>
    <phoneticPr fontId="9"/>
  </si>
  <si>
    <r>
      <rPr>
        <sz val="11"/>
        <color rgb="FF000000"/>
        <rFont val="ＭＳ 明朝"/>
        <family val="1"/>
        <charset val="128"/>
      </rPr>
      <t>「</t>
    </r>
    <r>
      <rPr>
        <sz val="11"/>
        <color rgb="FF000000"/>
        <rFont val="Century"/>
        <family val="1"/>
      </rPr>
      <t>13.NDC-LULUCF</t>
    </r>
    <r>
      <rPr>
        <sz val="11"/>
        <color rgb="FF000000"/>
        <rFont val="ＭＳ 明朝"/>
        <family val="1"/>
        <charset val="128"/>
      </rPr>
      <t>」シートの排出・吸収量は</t>
    </r>
    <r>
      <rPr>
        <sz val="11"/>
        <color rgb="FF000000"/>
        <rFont val="Century"/>
        <family val="1"/>
      </rPr>
      <t>NDC</t>
    </r>
    <r>
      <rPr>
        <sz val="11"/>
        <color rgb="FF000000"/>
        <rFont val="ＭＳ 明朝"/>
        <family val="1"/>
        <charset val="128"/>
      </rPr>
      <t>（国が決定する貢献）における数値である。</t>
    </r>
    <phoneticPr fontId="9"/>
  </si>
  <si>
    <r>
      <rPr>
        <sz val="11"/>
        <color rgb="FF000000"/>
        <rFont val="ＭＳ 明朝"/>
        <family val="1"/>
        <charset val="128"/>
      </rPr>
      <t>「</t>
    </r>
    <r>
      <rPr>
        <sz val="11"/>
        <color indexed="8"/>
        <rFont val="Century"/>
        <family val="1"/>
      </rPr>
      <t>14.</t>
    </r>
    <r>
      <rPr>
        <sz val="11"/>
        <color rgb="FF000000"/>
        <rFont val="ＭＳ 明朝"/>
        <family val="1"/>
        <charset val="128"/>
      </rPr>
      <t>【</t>
    </r>
    <r>
      <rPr>
        <sz val="11"/>
        <color indexed="8"/>
        <rFont val="Century"/>
        <family val="1"/>
      </rPr>
      <t>Annex</t>
    </r>
    <r>
      <rPr>
        <sz val="11"/>
        <color rgb="FF000000"/>
        <rFont val="ＭＳ 明朝"/>
        <family val="1"/>
        <charset val="128"/>
      </rPr>
      <t>】</t>
    </r>
    <r>
      <rPr>
        <sz val="11"/>
        <color rgb="FF000000"/>
        <rFont val="Century"/>
        <family val="1"/>
      </rPr>
      <t>GHG-bunker</t>
    </r>
    <r>
      <rPr>
        <sz val="11"/>
        <color rgb="FF000000"/>
        <rFont val="ＭＳ 明朝"/>
        <family val="1"/>
        <charset val="128"/>
      </rPr>
      <t>」</t>
    </r>
    <r>
      <rPr>
        <sz val="11"/>
        <color indexed="8"/>
        <rFont val="ＭＳ 明朝"/>
        <family val="1"/>
        <charset val="128"/>
      </rPr>
      <t>シートの国際バンカー油（国際航空・国際船舶）は国内排出量には含まれない。</t>
    </r>
    <phoneticPr fontId="9"/>
  </si>
  <si>
    <t>The emissions/removals values are after applying the reference level method, etc.</t>
    <phoneticPr fontId="9"/>
  </si>
  <si>
    <r>
      <rPr>
        <sz val="11"/>
        <color theme="1"/>
        <rFont val="ＭＳ 明朝"/>
        <family val="1"/>
        <charset val="128"/>
      </rPr>
      <t>間接</t>
    </r>
    <r>
      <rPr>
        <sz val="11"/>
        <color theme="1"/>
        <rFont val="Century"/>
        <family val="1"/>
      </rPr>
      <t>CO</t>
    </r>
    <r>
      <rPr>
        <vertAlign val="subscript"/>
        <sz val="11"/>
        <color indexed="8"/>
        <rFont val="Century"/>
        <family val="1"/>
      </rPr>
      <t>2</t>
    </r>
    <r>
      <rPr>
        <sz val="11"/>
        <color indexed="8"/>
        <rFont val="ＭＳ 明朝"/>
        <family val="1"/>
        <charset val="128"/>
      </rPr>
      <t>はこれらの排出量を</t>
    </r>
    <r>
      <rPr>
        <sz val="11"/>
        <color indexed="8"/>
        <rFont val="Century"/>
        <family val="1"/>
      </rPr>
      <t>CO</t>
    </r>
    <r>
      <rPr>
        <vertAlign val="subscript"/>
        <sz val="11"/>
        <color indexed="8"/>
        <rFont val="Century"/>
        <family val="1"/>
      </rPr>
      <t>2</t>
    </r>
    <r>
      <rPr>
        <sz val="11"/>
        <color indexed="8"/>
        <rFont val="ＭＳ 明朝"/>
        <family val="1"/>
        <charset val="128"/>
      </rPr>
      <t>換算した値を示す。ただし、燃焼起源及びバイオマス起源の</t>
    </r>
    <r>
      <rPr>
        <sz val="11"/>
        <color indexed="8"/>
        <rFont val="Century"/>
        <family val="1"/>
      </rPr>
      <t>CO</t>
    </r>
    <r>
      <rPr>
        <sz val="11"/>
        <color indexed="8"/>
        <rFont val="ＭＳ 明朝"/>
        <family val="1"/>
        <charset val="128"/>
      </rPr>
      <t>、</t>
    </r>
    <r>
      <rPr>
        <sz val="11"/>
        <color indexed="8"/>
        <rFont val="Century"/>
        <family val="1"/>
      </rPr>
      <t>CH</t>
    </r>
    <r>
      <rPr>
        <vertAlign val="subscript"/>
        <sz val="11"/>
        <color indexed="8"/>
        <rFont val="Century"/>
        <family val="1"/>
      </rPr>
      <t>4</t>
    </r>
    <r>
      <rPr>
        <sz val="11"/>
        <color indexed="8"/>
        <rFont val="ＭＳ 明朝"/>
        <family val="1"/>
        <charset val="128"/>
      </rPr>
      <t>及び</t>
    </r>
    <r>
      <rPr>
        <sz val="11"/>
        <color indexed="8"/>
        <rFont val="Century"/>
        <family val="1"/>
      </rPr>
      <t>NMVOC</t>
    </r>
    <r>
      <rPr>
        <sz val="11"/>
        <color indexed="8"/>
        <rFont val="ＭＳ 明朝"/>
        <family val="1"/>
        <charset val="128"/>
      </rPr>
      <t>に由来する排出量は、</t>
    </r>
    <rPh sb="0" eb="2">
      <t>カンセツ</t>
    </rPh>
    <rPh sb="10" eb="12">
      <t>ハイシュツ</t>
    </rPh>
    <rPh sb="12" eb="13">
      <t>リョウ</t>
    </rPh>
    <rPh sb="17" eb="19">
      <t>カンサン</t>
    </rPh>
    <rPh sb="21" eb="22">
      <t>アタイ</t>
    </rPh>
    <rPh sb="23" eb="24">
      <t>シメ</t>
    </rPh>
    <phoneticPr fontId="9"/>
  </si>
  <si>
    <t>二重計上防止の観点から計上対象外とする。</t>
    <phoneticPr fontId="9"/>
  </si>
  <si>
    <r>
      <rPr>
        <sz val="11"/>
        <color rgb="FF000000"/>
        <rFont val="ＭＳ 明朝"/>
        <family val="1"/>
        <charset val="128"/>
      </rPr>
      <t>「</t>
    </r>
    <r>
      <rPr>
        <sz val="11"/>
        <color rgb="FF000000"/>
        <rFont val="Century"/>
        <family val="1"/>
      </rPr>
      <t>15.</t>
    </r>
    <r>
      <rPr>
        <sz val="11"/>
        <color rgb="FF000000"/>
        <rFont val="ＭＳ 明朝"/>
        <family val="1"/>
        <charset val="128"/>
      </rPr>
      <t>【</t>
    </r>
    <r>
      <rPr>
        <sz val="11"/>
        <color rgb="FF000000"/>
        <rFont val="Century"/>
        <family val="1"/>
      </rPr>
      <t>Annex</t>
    </r>
    <r>
      <rPr>
        <sz val="11"/>
        <color rgb="FF000000"/>
        <rFont val="ＭＳ 明朝"/>
        <family val="1"/>
        <charset val="128"/>
      </rPr>
      <t>】</t>
    </r>
    <r>
      <rPr>
        <sz val="11"/>
        <color rgb="FF000000"/>
        <rFont val="Century"/>
        <family val="1"/>
      </rPr>
      <t>CRF-CO2</t>
    </r>
    <r>
      <rPr>
        <sz val="11"/>
        <color rgb="FF000000"/>
        <rFont val="ＭＳ 明朝"/>
        <family val="1"/>
        <charset val="128"/>
      </rPr>
      <t>」シートの</t>
    </r>
    <r>
      <rPr>
        <sz val="11"/>
        <color indexed="8"/>
        <rFont val="Century"/>
        <family val="1"/>
      </rPr>
      <t>LULUCF</t>
    </r>
    <r>
      <rPr>
        <sz val="11"/>
        <color indexed="8"/>
        <rFont val="ＭＳ 明朝"/>
        <family val="1"/>
        <charset val="128"/>
      </rPr>
      <t>の値は気候変動枠組条約の下で報告したインベントリにおける数値であり、</t>
    </r>
    <rPh sb="41" eb="42">
      <t>モト</t>
    </rPh>
    <rPh sb="43" eb="45">
      <t>ホウコク</t>
    </rPh>
    <phoneticPr fontId="9"/>
  </si>
  <si>
    <t>代替フロン等４ガス</t>
    <rPh sb="0" eb="2">
      <t>ダイタイ</t>
    </rPh>
    <rPh sb="5" eb="6">
      <t>トウ</t>
    </rPh>
    <phoneticPr fontId="8"/>
  </si>
  <si>
    <r>
      <rPr>
        <sz val="11"/>
        <rFont val="ＭＳ 明朝"/>
        <family val="1"/>
        <charset val="128"/>
      </rPr>
      <t>排出・吸収量（計）</t>
    </r>
    <rPh sb="0" eb="2">
      <t>ハイシュツ</t>
    </rPh>
    <rPh sb="3" eb="5">
      <t>キュウシュウ</t>
    </rPh>
    <rPh sb="5" eb="6">
      <t>リョウ</t>
    </rPh>
    <rPh sb="7" eb="8">
      <t>ケイ</t>
    </rPh>
    <phoneticPr fontId="8"/>
  </si>
  <si>
    <r>
      <rPr>
        <sz val="11"/>
        <rFont val="ＭＳ 明朝"/>
        <family val="1"/>
        <charset val="128"/>
      </rPr>
      <t>※「</t>
    </r>
    <r>
      <rPr>
        <sz val="11"/>
        <rFont val="Century"/>
        <family val="1"/>
      </rPr>
      <t xml:space="preserve"> 13.NDC-LULUCF</t>
    </r>
    <r>
      <rPr>
        <sz val="11"/>
        <rFont val="ＭＳ 明朝"/>
        <family val="1"/>
        <charset val="128"/>
      </rPr>
      <t>」シート参照</t>
    </r>
    <rPh sb="20" eb="22">
      <t>サンショウ</t>
    </rPh>
    <phoneticPr fontId="8"/>
  </si>
  <si>
    <r>
      <rPr>
        <sz val="11"/>
        <rFont val="ＭＳ 明朝"/>
        <family val="1"/>
        <charset val="128"/>
      </rPr>
      <t>森林等の吸収源対策による吸収量</t>
    </r>
    <r>
      <rPr>
        <vertAlign val="superscript"/>
        <sz val="11"/>
        <rFont val="ＭＳ 明朝"/>
        <family val="1"/>
        <charset val="128"/>
      </rPr>
      <t>※</t>
    </r>
    <rPh sb="0" eb="2">
      <t>シンリン</t>
    </rPh>
    <rPh sb="2" eb="3">
      <t>ナド</t>
    </rPh>
    <rPh sb="4" eb="6">
      <t>キュウシュウ</t>
    </rPh>
    <rPh sb="6" eb="7">
      <t>ゲン</t>
    </rPh>
    <rPh sb="7" eb="9">
      <t>タイサク</t>
    </rPh>
    <rPh sb="12" eb="14">
      <t>キュウシュウ</t>
    </rPh>
    <rPh sb="14" eb="15">
      <t>リョウ</t>
    </rPh>
    <phoneticPr fontId="8"/>
  </si>
  <si>
    <r>
      <rPr>
        <sz val="11"/>
        <rFont val="ＭＳ 明朝"/>
        <family val="1"/>
        <charset val="128"/>
      </rPr>
      <t>排出量</t>
    </r>
    <rPh sb="0" eb="3">
      <t>ハイシュツリョウ</t>
    </rPh>
    <phoneticPr fontId="8"/>
  </si>
  <si>
    <r>
      <t>Removals by measures for forest and other carbon sinks</t>
    </r>
    <r>
      <rPr>
        <vertAlign val="superscript"/>
        <sz val="11"/>
        <rFont val="ＭＳ 明朝"/>
        <family val="1"/>
        <charset val="128"/>
      </rPr>
      <t>＊</t>
    </r>
    <phoneticPr fontId="8"/>
  </si>
  <si>
    <r>
      <t>Emissions and removals (total</t>
    </r>
    <r>
      <rPr>
        <sz val="11"/>
        <rFont val="ＭＳ 明朝"/>
        <family val="1"/>
        <charset val="128"/>
      </rPr>
      <t>）</t>
    </r>
    <phoneticPr fontId="8"/>
  </si>
  <si>
    <r>
      <rPr>
        <sz val="11"/>
        <rFont val="ＭＳ 明朝"/>
        <family val="1"/>
        <charset val="128"/>
      </rPr>
      <t>■</t>
    </r>
    <r>
      <rPr>
        <sz val="11"/>
        <rFont val="Century"/>
        <family val="1"/>
      </rPr>
      <t>Emissions and removals [Mt CO</t>
    </r>
    <r>
      <rPr>
        <vertAlign val="subscript"/>
        <sz val="11"/>
        <rFont val="Century"/>
        <family val="1"/>
      </rPr>
      <t>2</t>
    </r>
    <r>
      <rPr>
        <sz val="11"/>
        <rFont val="Century"/>
        <family val="1"/>
      </rPr>
      <t xml:space="preserve"> eq.]</t>
    </r>
    <phoneticPr fontId="9"/>
  </si>
  <si>
    <r>
      <rPr>
        <sz val="11"/>
        <rFont val="ＭＳ 明朝"/>
        <family val="1"/>
        <charset val="128"/>
      </rPr>
      <t>＊</t>
    </r>
    <r>
      <rPr>
        <sz val="11"/>
        <rFont val="Century"/>
        <family val="1"/>
      </rPr>
      <t>See Sheet "13.NDC-LULUCF"</t>
    </r>
    <phoneticPr fontId="8"/>
  </si>
  <si>
    <t>and the emissions and removals in Sheet "13.NDC-LULUCF" are the values in the Nationally Determined Contributions (NDC).</t>
    <phoneticPr fontId="9"/>
  </si>
  <si>
    <r>
      <rPr>
        <sz val="11"/>
        <color rgb="FF000000"/>
        <rFont val="Segoe UI Symbol"/>
        <family val="3"/>
      </rPr>
      <t>■</t>
    </r>
    <r>
      <rPr>
        <sz val="11"/>
        <color indexed="8"/>
        <rFont val="Century"/>
        <family val="1"/>
      </rPr>
      <t xml:space="preserve">Global Warming Potentials  (GWP) </t>
    </r>
    <r>
      <rPr>
        <sz val="11"/>
        <color indexed="8"/>
        <rFont val="ＭＳ Ｐゴシック"/>
        <family val="3"/>
        <charset val="128"/>
      </rPr>
      <t xml:space="preserve">: </t>
    </r>
    <r>
      <rPr>
        <sz val="11"/>
        <color indexed="8"/>
        <rFont val="Century"/>
        <family val="1"/>
      </rPr>
      <t xml:space="preserve">Time </t>
    </r>
    <r>
      <rPr>
        <sz val="11"/>
        <color rgb="FF000000"/>
        <rFont val="Century"/>
        <family val="1"/>
      </rPr>
      <t>horizon</t>
    </r>
    <r>
      <rPr>
        <sz val="11"/>
        <color indexed="8"/>
        <rFont val="Century"/>
        <family val="1"/>
      </rPr>
      <t xml:space="preserve"> = 100 years</t>
    </r>
    <phoneticPr fontId="9"/>
  </si>
  <si>
    <r>
      <t>Energy-related CO</t>
    </r>
    <r>
      <rPr>
        <b/>
        <vertAlign val="subscript"/>
        <sz val="16"/>
        <rFont val="Century"/>
        <family val="1"/>
      </rPr>
      <t>2</t>
    </r>
    <r>
      <rPr>
        <b/>
        <sz val="16"/>
        <rFont val="Century"/>
        <family val="1"/>
      </rPr>
      <t xml:space="preserve"> emissions by fuel type </t>
    </r>
    <phoneticPr fontId="9"/>
  </si>
  <si>
    <t>Ratio to national GHG emissions</t>
    <phoneticPr fontId="9"/>
  </si>
  <si>
    <r>
      <rPr>
        <b/>
        <sz val="14"/>
        <rFont val="ＭＳ 明朝"/>
        <family val="1"/>
        <charset val="128"/>
      </rPr>
      <t>森林等の吸収源対策による吸収量</t>
    </r>
    <rPh sb="0" eb="3">
      <t>シンリントウ</t>
    </rPh>
    <rPh sb="4" eb="7">
      <t>キュウシュウゲン</t>
    </rPh>
    <rPh sb="7" eb="9">
      <t>タイサク</t>
    </rPh>
    <rPh sb="12" eb="15">
      <t>キュウシュウリョウ</t>
    </rPh>
    <phoneticPr fontId="9"/>
  </si>
  <si>
    <r>
      <rPr>
        <sz val="11"/>
        <rFont val="ＭＳ 明朝"/>
        <family val="1"/>
        <charset val="128"/>
      </rPr>
      <t>■森林等の吸収源対策による排出・吸収量［百万トン</t>
    </r>
    <r>
      <rPr>
        <sz val="11"/>
        <rFont val="Century"/>
        <family val="1"/>
      </rPr>
      <t>CO2</t>
    </r>
    <r>
      <rPr>
        <sz val="11"/>
        <rFont val="ＭＳ 明朝"/>
        <family val="1"/>
        <charset val="128"/>
      </rPr>
      <t>換算］</t>
    </r>
    <phoneticPr fontId="9"/>
  </si>
  <si>
    <r>
      <rPr>
        <sz val="11"/>
        <rFont val="ＭＳ 明朝"/>
        <family val="1"/>
        <charset val="128"/>
      </rPr>
      <t>■</t>
    </r>
    <r>
      <rPr>
        <sz val="11"/>
        <rFont val="Century"/>
        <family val="1"/>
      </rPr>
      <t xml:space="preserve">Emissions and removals by measures for forest and other carbon sinks [Mt-CO2 eq.] </t>
    </r>
    <phoneticPr fontId="9"/>
  </si>
  <si>
    <r>
      <rPr>
        <sz val="11"/>
        <rFont val="ＭＳ 明朝"/>
        <family val="1"/>
        <charset val="128"/>
      </rPr>
      <t>吸収源活動</t>
    </r>
    <phoneticPr fontId="9"/>
  </si>
  <si>
    <r>
      <t>2013</t>
    </r>
    <r>
      <rPr>
        <sz val="10"/>
        <rFont val="ＭＳ 明朝"/>
        <family val="1"/>
        <charset val="128"/>
      </rPr>
      <t>年度
排出量比</t>
    </r>
    <rPh sb="4" eb="6">
      <t>ネンド</t>
    </rPh>
    <rPh sb="7" eb="9">
      <t>ハイシュツ</t>
    </rPh>
    <rPh sb="9" eb="10">
      <t>リョウ</t>
    </rPh>
    <rPh sb="10" eb="11">
      <t>ヒ</t>
    </rPh>
    <phoneticPr fontId="9"/>
  </si>
  <si>
    <r>
      <rPr>
        <b/>
        <sz val="11"/>
        <color theme="0"/>
        <rFont val="ＭＳ 明朝"/>
        <family val="1"/>
        <charset val="128"/>
      </rPr>
      <t>合計</t>
    </r>
    <rPh sb="0" eb="2">
      <t>ゴウケイ</t>
    </rPh>
    <phoneticPr fontId="9"/>
  </si>
  <si>
    <r>
      <rPr>
        <b/>
        <sz val="11"/>
        <color theme="0"/>
        <rFont val="ＭＳ 明朝"/>
        <family val="1"/>
        <charset val="128"/>
      </rPr>
      <t>新規植林・再植林活動</t>
    </r>
    <phoneticPr fontId="9"/>
  </si>
  <si>
    <r>
      <rPr>
        <b/>
        <sz val="11"/>
        <color theme="0"/>
        <rFont val="ＭＳ 明朝"/>
        <family val="1"/>
        <charset val="128"/>
      </rPr>
      <t>森林減少活動</t>
    </r>
    <phoneticPr fontId="9"/>
  </si>
  <si>
    <r>
      <rPr>
        <b/>
        <sz val="11"/>
        <color theme="0"/>
        <rFont val="ＭＳ 明朝"/>
        <family val="1"/>
        <charset val="128"/>
      </rPr>
      <t>森林経営活動</t>
    </r>
    <phoneticPr fontId="9"/>
  </si>
  <si>
    <r>
      <rPr>
        <b/>
        <sz val="11"/>
        <rFont val="ＭＳ 明朝"/>
        <family val="1"/>
        <charset val="128"/>
      </rPr>
      <t>森林</t>
    </r>
    <phoneticPr fontId="9"/>
  </si>
  <si>
    <r>
      <rPr>
        <b/>
        <sz val="11"/>
        <rFont val="ＭＳ 明朝"/>
        <family val="1"/>
        <charset val="128"/>
      </rPr>
      <t>伐採木材製品</t>
    </r>
    <rPh sb="0" eb="2">
      <t>バッサイ</t>
    </rPh>
    <rPh sb="2" eb="4">
      <t>モクザイ</t>
    </rPh>
    <rPh sb="4" eb="6">
      <t>セイヒン</t>
    </rPh>
    <phoneticPr fontId="9"/>
  </si>
  <si>
    <r>
      <rPr>
        <b/>
        <sz val="11"/>
        <color theme="0"/>
        <rFont val="ＭＳ 明朝"/>
        <family val="1"/>
        <charset val="128"/>
      </rPr>
      <t>農地管理活動</t>
    </r>
    <rPh sb="0" eb="2">
      <t>ノウチ</t>
    </rPh>
    <rPh sb="2" eb="4">
      <t>カンリ</t>
    </rPh>
    <rPh sb="4" eb="6">
      <t>カツドウ</t>
    </rPh>
    <phoneticPr fontId="9"/>
  </si>
  <si>
    <r>
      <rPr>
        <b/>
        <sz val="11"/>
        <color theme="0"/>
        <rFont val="ＭＳ 明朝"/>
        <family val="1"/>
        <charset val="128"/>
      </rPr>
      <t>牧草地管理活動</t>
    </r>
    <rPh sb="0" eb="3">
      <t>ボクソウチ</t>
    </rPh>
    <rPh sb="3" eb="7">
      <t>カンリカツドウ</t>
    </rPh>
    <phoneticPr fontId="9"/>
  </si>
  <si>
    <r>
      <rPr>
        <b/>
        <sz val="11"/>
        <color theme="0"/>
        <rFont val="ＭＳ 明朝"/>
        <family val="1"/>
        <charset val="128"/>
      </rPr>
      <t>都市緑化活動</t>
    </r>
    <rPh sb="0" eb="4">
      <t>トシリョッカ</t>
    </rPh>
    <rPh sb="4" eb="6">
      <t>カツドウ</t>
    </rPh>
    <phoneticPr fontId="9"/>
  </si>
  <si>
    <r>
      <t>2013</t>
    </r>
    <r>
      <rPr>
        <sz val="11"/>
        <rFont val="ＭＳ 明朝"/>
        <family val="1"/>
        <charset val="128"/>
      </rPr>
      <t>年度排出量：</t>
    </r>
    <rPh sb="4" eb="6">
      <t>ネンド</t>
    </rPh>
    <rPh sb="6" eb="8">
      <t>ハイシュツ</t>
    </rPh>
    <rPh sb="8" eb="9">
      <t>リョウ</t>
    </rPh>
    <phoneticPr fontId="9"/>
  </si>
  <si>
    <r>
      <rPr>
        <sz val="11"/>
        <rFont val="ＭＳ 明朝"/>
        <family val="1"/>
        <charset val="128"/>
      </rPr>
      <t>注記</t>
    </r>
    <rPh sb="0" eb="2">
      <t>チュウキ</t>
    </rPh>
    <phoneticPr fontId="9"/>
  </si>
  <si>
    <r>
      <rPr>
        <sz val="11"/>
        <rFont val="ＭＳ 明朝"/>
        <family val="1"/>
        <charset val="128"/>
      </rPr>
      <t>参照レベル方式等を適用後の値を示している。</t>
    </r>
    <rPh sb="0" eb="2">
      <t>サンショウ</t>
    </rPh>
    <rPh sb="5" eb="7">
      <t>ホウシキ</t>
    </rPh>
    <rPh sb="7" eb="8">
      <t>ナド</t>
    </rPh>
    <rPh sb="9" eb="11">
      <t>テキヨウ</t>
    </rPh>
    <rPh sb="11" eb="12">
      <t>ゴ</t>
    </rPh>
    <rPh sb="13" eb="14">
      <t>アタイ</t>
    </rPh>
    <rPh sb="15" eb="16">
      <t>シメ</t>
    </rPh>
    <phoneticPr fontId="9"/>
  </si>
  <si>
    <r>
      <rPr>
        <sz val="11"/>
        <rFont val="ＭＳ 明朝"/>
        <family val="1"/>
        <charset val="128"/>
      </rPr>
      <t>吸収源活動の計上方法は、日本国温室効果ガスインベントリ報告書別添</t>
    </r>
    <r>
      <rPr>
        <sz val="11"/>
        <rFont val="Century"/>
        <family val="1"/>
      </rPr>
      <t xml:space="preserve"> 7 </t>
    </r>
    <r>
      <rPr>
        <sz val="11"/>
        <rFont val="ＭＳ 明朝"/>
        <family val="1"/>
        <charset val="128"/>
      </rPr>
      <t>を参照。</t>
    </r>
    <phoneticPr fontId="9"/>
  </si>
  <si>
    <r>
      <rPr>
        <b/>
        <sz val="16"/>
        <rFont val="ＭＳ 明朝"/>
        <family val="1"/>
        <charset val="128"/>
      </rPr>
      <t>国際バンカー油起源の</t>
    </r>
    <r>
      <rPr>
        <b/>
        <sz val="16"/>
        <rFont val="Century"/>
        <family val="1"/>
      </rPr>
      <t xml:space="preserve">GHG </t>
    </r>
    <r>
      <rPr>
        <b/>
        <sz val="16"/>
        <rFont val="ＭＳ 明朝"/>
        <family val="1"/>
        <charset val="128"/>
      </rPr>
      <t>排出量の推移　【参考値】</t>
    </r>
    <rPh sb="22" eb="24">
      <t>サンコウ</t>
    </rPh>
    <rPh sb="24" eb="25">
      <t>チ</t>
    </rPh>
    <phoneticPr fontId="9"/>
  </si>
  <si>
    <r>
      <rPr>
        <sz val="11"/>
        <rFont val="ＭＳ 明朝"/>
        <family val="1"/>
        <charset val="128"/>
      </rPr>
      <t>国際航空</t>
    </r>
    <rPh sb="0" eb="4">
      <t>コクサイコウクウ</t>
    </rPh>
    <phoneticPr fontId="9"/>
  </si>
  <si>
    <r>
      <rPr>
        <sz val="11"/>
        <rFont val="ＭＳ 明朝"/>
        <family val="1"/>
        <charset val="128"/>
      </rPr>
      <t>国際船舶</t>
    </r>
    <rPh sb="0" eb="2">
      <t>コクサイ</t>
    </rPh>
    <phoneticPr fontId="9"/>
  </si>
  <si>
    <r>
      <rPr>
        <b/>
        <sz val="16"/>
        <rFont val="ＭＳ 明朝"/>
        <family val="1"/>
        <charset val="128"/>
      </rPr>
      <t>日本の温室効果ガス排出量データ（</t>
    </r>
    <r>
      <rPr>
        <b/>
        <sz val="16"/>
        <rFont val="Century"/>
        <family val="1"/>
      </rPr>
      <t>1990</t>
    </r>
    <r>
      <rPr>
        <b/>
        <sz val="16"/>
        <rFont val="ＭＳ 明朝"/>
        <family val="1"/>
        <charset val="128"/>
      </rPr>
      <t>～</t>
    </r>
    <r>
      <rPr>
        <b/>
        <sz val="16"/>
        <rFont val="Century"/>
        <family val="1"/>
      </rPr>
      <t>2021</t>
    </r>
    <r>
      <rPr>
        <b/>
        <sz val="16"/>
        <rFont val="ＭＳ 明朝"/>
        <family val="1"/>
        <charset val="128"/>
      </rPr>
      <t>年度）</t>
    </r>
    <phoneticPr fontId="9"/>
  </si>
  <si>
    <r>
      <t>Japan's GHG emissions data (FY1990</t>
    </r>
    <r>
      <rPr>
        <b/>
        <sz val="16"/>
        <rFont val="ＭＳ 明朝"/>
        <family val="1"/>
        <charset val="128"/>
      </rPr>
      <t>ｰ</t>
    </r>
    <r>
      <rPr>
        <b/>
        <sz val="16"/>
        <rFont val="Century"/>
        <family val="1"/>
      </rPr>
      <t>2021)</t>
    </r>
    <phoneticPr fontId="9"/>
  </si>
  <si>
    <r>
      <rPr>
        <b/>
        <sz val="12"/>
        <rFont val="ＭＳ 明朝"/>
        <family val="1"/>
        <charset val="128"/>
      </rPr>
      <t>＜確報値＞</t>
    </r>
    <rPh sb="1" eb="3">
      <t>カクホウ</t>
    </rPh>
    <rPh sb="3" eb="4">
      <t>チ</t>
    </rPh>
    <phoneticPr fontId="8"/>
  </si>
  <si>
    <r>
      <t>2023</t>
    </r>
    <r>
      <rPr>
        <sz val="11"/>
        <rFont val="ＭＳ 明朝"/>
        <family val="1"/>
        <charset val="128"/>
      </rPr>
      <t>年</t>
    </r>
    <r>
      <rPr>
        <sz val="11"/>
        <rFont val="Century"/>
        <family val="1"/>
      </rPr>
      <t>4</t>
    </r>
    <r>
      <rPr>
        <sz val="11"/>
        <rFont val="ＭＳ 明朝"/>
        <family val="1"/>
        <charset val="128"/>
      </rPr>
      <t>月</t>
    </r>
    <rPh sb="4" eb="5">
      <t>ネン</t>
    </rPh>
    <rPh sb="6" eb="7">
      <t>ガツ</t>
    </rPh>
    <phoneticPr fontId="9"/>
  </si>
  <si>
    <r>
      <rPr>
        <sz val="11"/>
        <rFont val="ＭＳ 明朝"/>
        <family val="1"/>
        <charset val="128"/>
      </rPr>
      <t>本シート</t>
    </r>
    <rPh sb="0" eb="1">
      <t>ホン</t>
    </rPh>
    <phoneticPr fontId="9"/>
  </si>
  <si>
    <r>
      <rPr>
        <u/>
        <sz val="11"/>
        <color indexed="12"/>
        <rFont val="ＭＳ 明朝"/>
        <family val="1"/>
        <charset val="128"/>
      </rPr>
      <t>温室効果ガス排出・吸収量のまとめ</t>
    </r>
    <rPh sb="9" eb="11">
      <t>キュウシュウ</t>
    </rPh>
    <phoneticPr fontId="9"/>
  </si>
  <si>
    <r>
      <t>CO</t>
    </r>
    <r>
      <rPr>
        <u/>
        <vertAlign val="subscript"/>
        <sz val="11"/>
        <color indexed="12"/>
        <rFont val="Century"/>
        <family val="1"/>
      </rPr>
      <t>2</t>
    </r>
    <r>
      <rPr>
        <u/>
        <sz val="11"/>
        <color indexed="12"/>
        <rFont val="Century"/>
        <family val="1"/>
      </rPr>
      <t xml:space="preserve"> </t>
    </r>
    <r>
      <rPr>
        <u/>
        <sz val="11"/>
        <color indexed="12"/>
        <rFont val="ＭＳ 明朝"/>
        <family val="1"/>
        <charset val="128"/>
      </rPr>
      <t>の部門別排出量【電気・熱配分後排出量】</t>
    </r>
    <rPh sb="5" eb="8">
      <t>ブモンベツ</t>
    </rPh>
    <rPh sb="12" eb="14">
      <t>デンキ</t>
    </rPh>
    <rPh sb="15" eb="16">
      <t>ネツ</t>
    </rPh>
    <rPh sb="16" eb="18">
      <t>ハイブン</t>
    </rPh>
    <rPh sb="18" eb="19">
      <t>ゴ</t>
    </rPh>
    <phoneticPr fontId="9"/>
  </si>
  <si>
    <r>
      <t>CO</t>
    </r>
    <r>
      <rPr>
        <u/>
        <vertAlign val="subscript"/>
        <sz val="11"/>
        <color indexed="12"/>
        <rFont val="Century"/>
        <family val="1"/>
      </rPr>
      <t>2</t>
    </r>
    <r>
      <rPr>
        <u/>
        <sz val="11"/>
        <color indexed="12"/>
        <rFont val="Century"/>
        <family val="1"/>
      </rPr>
      <t xml:space="preserve"> </t>
    </r>
    <r>
      <rPr>
        <u/>
        <sz val="11"/>
        <color indexed="12"/>
        <rFont val="ＭＳ 明朝"/>
        <family val="1"/>
        <charset val="128"/>
      </rPr>
      <t>の部門別排出量のシェア（電気・熱配分前後のシェア）</t>
    </r>
    <rPh sb="5" eb="8">
      <t>ブモンベツ</t>
    </rPh>
    <phoneticPr fontId="9"/>
  </si>
  <si>
    <r>
      <rPr>
        <u/>
        <sz val="11"/>
        <color indexed="12"/>
        <rFont val="ＭＳ 明朝"/>
        <family val="1"/>
        <charset val="128"/>
      </rPr>
      <t>エネルギー起源</t>
    </r>
    <r>
      <rPr>
        <u/>
        <sz val="11"/>
        <color indexed="12"/>
        <rFont val="Century"/>
        <family val="1"/>
      </rPr>
      <t>CO</t>
    </r>
    <r>
      <rPr>
        <u/>
        <vertAlign val="subscript"/>
        <sz val="11"/>
        <color indexed="12"/>
        <rFont val="Century"/>
        <family val="1"/>
      </rPr>
      <t>2</t>
    </r>
    <r>
      <rPr>
        <u/>
        <sz val="11"/>
        <color indexed="12"/>
        <rFont val="Century"/>
        <family val="1"/>
      </rPr>
      <t xml:space="preserve"> </t>
    </r>
    <r>
      <rPr>
        <u/>
        <sz val="11"/>
        <color indexed="12"/>
        <rFont val="ＭＳ 明朝"/>
        <family val="1"/>
        <charset val="128"/>
      </rPr>
      <t>排出量（燃料種別）</t>
    </r>
    <phoneticPr fontId="9"/>
  </si>
  <si>
    <r>
      <t>CH</t>
    </r>
    <r>
      <rPr>
        <u/>
        <vertAlign val="subscript"/>
        <sz val="11"/>
        <color indexed="12"/>
        <rFont val="Century"/>
        <family val="1"/>
      </rPr>
      <t>4</t>
    </r>
    <r>
      <rPr>
        <u/>
        <sz val="11"/>
        <color indexed="12"/>
        <rFont val="Century"/>
        <family val="1"/>
      </rPr>
      <t xml:space="preserve"> </t>
    </r>
    <r>
      <rPr>
        <u/>
        <sz val="11"/>
        <color indexed="12"/>
        <rFont val="ＭＳ 明朝"/>
        <family val="1"/>
        <charset val="128"/>
      </rPr>
      <t>排出量</t>
    </r>
    <rPh sb="4" eb="7">
      <t>ハイシュツリョウ</t>
    </rPh>
    <phoneticPr fontId="9"/>
  </si>
  <si>
    <r>
      <t>N</t>
    </r>
    <r>
      <rPr>
        <u/>
        <vertAlign val="subscript"/>
        <sz val="11"/>
        <color indexed="12"/>
        <rFont val="Century"/>
        <family val="1"/>
      </rPr>
      <t>2</t>
    </r>
    <r>
      <rPr>
        <u/>
        <sz val="11"/>
        <color indexed="12"/>
        <rFont val="Century"/>
        <family val="1"/>
      </rPr>
      <t xml:space="preserve">O </t>
    </r>
    <r>
      <rPr>
        <u/>
        <sz val="11"/>
        <color indexed="12"/>
        <rFont val="ＭＳ 明朝"/>
        <family val="1"/>
        <charset val="128"/>
      </rPr>
      <t>排出量</t>
    </r>
    <rPh sb="4" eb="7">
      <t>ハイシュツリョウ</t>
    </rPh>
    <phoneticPr fontId="9"/>
  </si>
  <si>
    <r>
      <t>F-gas</t>
    </r>
    <r>
      <rPr>
        <u/>
        <sz val="11"/>
        <color indexed="12"/>
        <rFont val="ＭＳ 明朝"/>
        <family val="1"/>
        <charset val="128"/>
      </rPr>
      <t>（</t>
    </r>
    <r>
      <rPr>
        <u/>
        <sz val="11"/>
        <color indexed="12"/>
        <rFont val="Century"/>
        <family val="1"/>
      </rPr>
      <t>HFCs, PFCs, SF</t>
    </r>
    <r>
      <rPr>
        <u/>
        <vertAlign val="subscript"/>
        <sz val="11"/>
        <color indexed="12"/>
        <rFont val="Century"/>
        <family val="1"/>
      </rPr>
      <t>6</t>
    </r>
    <r>
      <rPr>
        <u/>
        <sz val="11"/>
        <color indexed="12"/>
        <rFont val="Century"/>
        <family val="1"/>
      </rPr>
      <t>, NF</t>
    </r>
    <r>
      <rPr>
        <u/>
        <vertAlign val="subscript"/>
        <sz val="11"/>
        <color indexed="12"/>
        <rFont val="Century"/>
        <family val="1"/>
      </rPr>
      <t>3</t>
    </r>
    <r>
      <rPr>
        <u/>
        <sz val="11"/>
        <color indexed="12"/>
        <rFont val="ＭＳ 明朝"/>
        <family val="1"/>
        <charset val="128"/>
      </rPr>
      <t>）排出量</t>
    </r>
    <rPh sb="27" eb="30">
      <t>ハイシュツリョウ</t>
    </rPh>
    <phoneticPr fontId="9"/>
  </si>
  <si>
    <r>
      <rPr>
        <u/>
        <sz val="11"/>
        <color indexed="12"/>
        <rFont val="ＭＳ 明朝"/>
        <family val="1"/>
        <charset val="128"/>
      </rPr>
      <t>一人あたり</t>
    </r>
    <r>
      <rPr>
        <u/>
        <sz val="11"/>
        <color indexed="12"/>
        <rFont val="Century"/>
        <family val="1"/>
      </rPr>
      <t>GHG</t>
    </r>
    <r>
      <rPr>
        <u/>
        <sz val="11"/>
        <color indexed="12"/>
        <rFont val="ＭＳ 明朝"/>
        <family val="1"/>
        <charset val="128"/>
      </rPr>
      <t>排出量</t>
    </r>
    <rPh sb="0" eb="2">
      <t>ヒトリ</t>
    </rPh>
    <rPh sb="1" eb="2">
      <t>ニン</t>
    </rPh>
    <rPh sb="8" eb="11">
      <t>ハイシュツリョウ</t>
    </rPh>
    <phoneticPr fontId="9"/>
  </si>
  <si>
    <r>
      <t>GDP</t>
    </r>
    <r>
      <rPr>
        <u/>
        <sz val="11"/>
        <color indexed="12"/>
        <rFont val="ＭＳ 明朝"/>
        <family val="1"/>
        <charset val="128"/>
      </rPr>
      <t>あたり</t>
    </r>
    <r>
      <rPr>
        <u/>
        <sz val="11"/>
        <color indexed="12"/>
        <rFont val="Century"/>
        <family val="1"/>
      </rPr>
      <t>GHG</t>
    </r>
    <r>
      <rPr>
        <u/>
        <sz val="11"/>
        <color indexed="12"/>
        <rFont val="ＭＳ 明朝"/>
        <family val="1"/>
        <charset val="128"/>
      </rPr>
      <t>排出量</t>
    </r>
    <rPh sb="9" eb="11">
      <t>ハイシュツ</t>
    </rPh>
    <rPh sb="11" eb="12">
      <t>リョウ</t>
    </rPh>
    <phoneticPr fontId="9"/>
  </si>
  <si>
    <r>
      <rPr>
        <u/>
        <sz val="11"/>
        <color indexed="12"/>
        <rFont val="ＭＳ 明朝"/>
        <family val="1"/>
        <charset val="128"/>
      </rPr>
      <t>家庭における</t>
    </r>
    <r>
      <rPr>
        <u/>
        <sz val="11"/>
        <color indexed="12"/>
        <rFont val="Century"/>
        <family val="1"/>
      </rPr>
      <t>CO</t>
    </r>
    <r>
      <rPr>
        <u/>
        <vertAlign val="subscript"/>
        <sz val="11"/>
        <color indexed="12"/>
        <rFont val="Century"/>
        <family val="1"/>
      </rPr>
      <t>2</t>
    </r>
    <r>
      <rPr>
        <u/>
        <sz val="11"/>
        <color indexed="12"/>
        <rFont val="Century"/>
        <family val="1"/>
      </rPr>
      <t xml:space="preserve"> </t>
    </r>
    <r>
      <rPr>
        <u/>
        <sz val="11"/>
        <color indexed="12"/>
        <rFont val="ＭＳ 明朝"/>
        <family val="1"/>
        <charset val="128"/>
      </rPr>
      <t>排出量（世帯あたり）</t>
    </r>
    <phoneticPr fontId="9"/>
  </si>
  <si>
    <r>
      <rPr>
        <u/>
        <sz val="11"/>
        <color indexed="12"/>
        <rFont val="ＭＳ 明朝"/>
        <family val="1"/>
        <charset val="128"/>
      </rPr>
      <t>家庭における</t>
    </r>
    <r>
      <rPr>
        <u/>
        <sz val="11"/>
        <color indexed="12"/>
        <rFont val="Century"/>
        <family val="1"/>
      </rPr>
      <t>CO</t>
    </r>
    <r>
      <rPr>
        <u/>
        <vertAlign val="subscript"/>
        <sz val="11"/>
        <color indexed="12"/>
        <rFont val="Century"/>
        <family val="1"/>
      </rPr>
      <t>2</t>
    </r>
    <r>
      <rPr>
        <u/>
        <sz val="11"/>
        <color indexed="12"/>
        <rFont val="Century"/>
        <family val="1"/>
      </rPr>
      <t xml:space="preserve"> </t>
    </r>
    <r>
      <rPr>
        <u/>
        <sz val="11"/>
        <color indexed="12"/>
        <rFont val="ＭＳ 明朝"/>
        <family val="1"/>
        <charset val="128"/>
      </rPr>
      <t>排出量（一人あたり）</t>
    </r>
    <rPh sb="14" eb="16">
      <t>ヒトリ</t>
    </rPh>
    <phoneticPr fontId="9"/>
  </si>
  <si>
    <r>
      <rPr>
        <u/>
        <sz val="11"/>
        <color indexed="12"/>
        <rFont val="ＭＳ 明朝"/>
        <family val="1"/>
        <charset val="128"/>
      </rPr>
      <t>森林等の吸収源対策による吸収量</t>
    </r>
    <phoneticPr fontId="9"/>
  </si>
  <si>
    <r>
      <rPr>
        <u/>
        <sz val="11"/>
        <color indexed="12"/>
        <rFont val="ＭＳ 明朝"/>
        <family val="1"/>
        <charset val="128"/>
      </rPr>
      <t>国際バンカー油起源の</t>
    </r>
    <r>
      <rPr>
        <u/>
        <sz val="11"/>
        <color indexed="12"/>
        <rFont val="Century"/>
        <family val="1"/>
      </rPr>
      <t xml:space="preserve">GHG </t>
    </r>
    <r>
      <rPr>
        <u/>
        <sz val="11"/>
        <color indexed="12"/>
        <rFont val="ＭＳ 明朝"/>
        <family val="1"/>
        <charset val="128"/>
      </rPr>
      <t>排出量　【参考値】</t>
    </r>
    <rPh sb="0" eb="2">
      <t>コクサイ</t>
    </rPh>
    <rPh sb="6" eb="9">
      <t>ユキゲン</t>
    </rPh>
    <rPh sb="14" eb="17">
      <t>ハイシュツリョウ</t>
    </rPh>
    <rPh sb="19" eb="21">
      <t>サンコウ</t>
    </rPh>
    <rPh sb="21" eb="22">
      <t>チ</t>
    </rPh>
    <phoneticPr fontId="9"/>
  </si>
  <si>
    <r>
      <rPr>
        <u/>
        <sz val="11"/>
        <color indexed="12"/>
        <rFont val="ＭＳ 明朝"/>
        <family val="1"/>
        <charset val="128"/>
      </rPr>
      <t>【参考】</t>
    </r>
    <r>
      <rPr>
        <u/>
        <sz val="11"/>
        <color indexed="12"/>
        <rFont val="Century"/>
        <family val="1"/>
      </rPr>
      <t>UNFCCC</t>
    </r>
    <r>
      <rPr>
        <u/>
        <sz val="11"/>
        <color indexed="12"/>
        <rFont val="ＭＳ 明朝"/>
        <family val="1"/>
        <charset val="128"/>
      </rPr>
      <t>に提出された共通報告様式（</t>
    </r>
    <r>
      <rPr>
        <u/>
        <sz val="11"/>
        <color indexed="12"/>
        <rFont val="Century"/>
        <family val="1"/>
      </rPr>
      <t>CRF</t>
    </r>
    <r>
      <rPr>
        <u/>
        <sz val="11"/>
        <color indexed="12"/>
        <rFont val="ＭＳ 明朝"/>
        <family val="1"/>
        <charset val="128"/>
      </rPr>
      <t>）及び日本国温室効果ガスインベントリ報告書（</t>
    </r>
    <r>
      <rPr>
        <u/>
        <sz val="11"/>
        <color indexed="12"/>
        <rFont val="Century"/>
        <family val="1"/>
      </rPr>
      <t>NIR</t>
    </r>
    <r>
      <rPr>
        <u/>
        <sz val="11"/>
        <color indexed="12"/>
        <rFont val="ＭＳ 明朝"/>
        <family val="1"/>
        <charset val="128"/>
      </rPr>
      <t>）に記載されている部門別</t>
    </r>
    <r>
      <rPr>
        <u/>
        <sz val="11"/>
        <color indexed="12"/>
        <rFont val="Century"/>
        <family val="1"/>
      </rPr>
      <t>CO</t>
    </r>
    <r>
      <rPr>
        <u/>
        <vertAlign val="subscript"/>
        <sz val="11"/>
        <color rgb="FF0000FF"/>
        <rFont val="Century"/>
        <family val="1"/>
      </rPr>
      <t>2</t>
    </r>
    <r>
      <rPr>
        <u/>
        <sz val="11"/>
        <color indexed="12"/>
        <rFont val="Century"/>
        <family val="1"/>
      </rPr>
      <t xml:space="preserve"> </t>
    </r>
    <r>
      <rPr>
        <u/>
        <sz val="11"/>
        <color indexed="12"/>
        <rFont val="ＭＳ 明朝"/>
        <family val="1"/>
        <charset val="128"/>
      </rPr>
      <t>排出・吸収量</t>
    </r>
    <rPh sb="1" eb="3">
      <t>サンコウ</t>
    </rPh>
    <rPh sb="11" eb="13">
      <t>テイシュツ</t>
    </rPh>
    <rPh sb="16" eb="18">
      <t>キョウツウ</t>
    </rPh>
    <rPh sb="18" eb="20">
      <t>ホウコク</t>
    </rPh>
    <rPh sb="20" eb="22">
      <t>ヨウシキ</t>
    </rPh>
    <rPh sb="27" eb="28">
      <t>オヨ</t>
    </rPh>
    <rPh sb="53" eb="55">
      <t>キサイ</t>
    </rPh>
    <rPh sb="70" eb="72">
      <t>キュウシュウ</t>
    </rPh>
    <phoneticPr fontId="9"/>
  </si>
  <si>
    <r>
      <rPr>
        <u/>
        <sz val="11"/>
        <color indexed="12"/>
        <rFont val="ＭＳ 明朝"/>
        <family val="1"/>
        <charset val="128"/>
      </rPr>
      <t>【</t>
    </r>
    <r>
      <rPr>
        <u/>
        <sz val="11"/>
        <color indexed="12"/>
        <rFont val="Century"/>
        <family val="1"/>
      </rPr>
      <t>Annex</t>
    </r>
    <r>
      <rPr>
        <u/>
        <sz val="11"/>
        <color indexed="12"/>
        <rFont val="ＭＳ 明朝"/>
        <family val="1"/>
        <charset val="128"/>
      </rPr>
      <t>】</t>
    </r>
    <r>
      <rPr>
        <u/>
        <sz val="11"/>
        <color indexed="12"/>
        <rFont val="Century"/>
        <family val="1"/>
      </rPr>
      <t>CO</t>
    </r>
    <r>
      <rPr>
        <u/>
        <vertAlign val="subscript"/>
        <sz val="11"/>
        <color indexed="12"/>
        <rFont val="Century"/>
        <family val="1"/>
      </rPr>
      <t>2</t>
    </r>
    <r>
      <rPr>
        <u/>
        <sz val="11"/>
        <color indexed="12"/>
        <rFont val="Century"/>
        <family val="1"/>
      </rPr>
      <t xml:space="preserve"> emissions by sector reported in the common reporting format (CRF) and national inventory report (NIR) submitted to the UNFCCC</t>
    </r>
    <phoneticPr fontId="9"/>
  </si>
  <si>
    <r>
      <rPr>
        <sz val="11"/>
        <rFont val="ＭＳ 明朝"/>
        <family val="1"/>
        <charset val="128"/>
      </rPr>
      <t>■</t>
    </r>
    <r>
      <rPr>
        <sz val="11"/>
        <rFont val="Century"/>
        <family val="1"/>
      </rPr>
      <t xml:space="preserve">Please read the following notices before using this data. </t>
    </r>
    <phoneticPr fontId="9"/>
  </si>
  <si>
    <r>
      <rPr>
        <sz val="11"/>
        <rFont val="Segoe UI Symbol"/>
        <family val="1"/>
      </rPr>
      <t>■</t>
    </r>
    <r>
      <rPr>
        <sz val="11"/>
        <rFont val="ＭＳ 明朝"/>
        <family val="1"/>
        <charset val="128"/>
      </rPr>
      <t>本データをご利用の際は以下のページをお読みください。</t>
    </r>
    <rPh sb="1" eb="2">
      <t>ホン</t>
    </rPh>
    <rPh sb="7" eb="9">
      <t>リヨウ</t>
    </rPh>
    <rPh sb="10" eb="11">
      <t>サイ</t>
    </rPh>
    <rPh sb="12" eb="14">
      <t>イカ</t>
    </rPh>
    <rPh sb="20" eb="21">
      <t>ヨ</t>
    </rPh>
    <phoneticPr fontId="9"/>
  </si>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</sst>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176" formatCode="#,##0_ "/>
    <numFmt numFmtId="177" formatCode="#,##0.0_ "/>
    <numFmt numFmtId="178" formatCode="0.0_ "/>
    <numFmt numFmtId="179" formatCode="0.0%"/>
    <numFmt numFmtId="180" formatCode="0.00_ "/>
    <numFmt numFmtId="181" formatCode="0.00_);\(0.00\)"/>
    <numFmt numFmtId="182" formatCode="#,##0.0000"/>
    <numFmt numFmtId="183" formatCode="#,##0.00_ "/>
    <numFmt numFmtId="184" formatCode="#,##0.0%;[Red]\-#,##0.0%"/>
    <numFmt numFmtId="185" formatCode="0.0000000000_ "/>
    <numFmt numFmtId="186" formatCode="#,##0.00_);[Red]\(#,##0.00\)"/>
    <numFmt numFmtId="187" formatCode="#,##0_);[Red]\(#,##0\)"/>
    <numFmt numFmtId="188" formatCode="#,##0.00000_ "/>
    <numFmt numFmtId="189" formatCode="#,##0.000000_ "/>
    <numFmt numFmtId="190" formatCode="#0.0%;[Red]\-#0.0%"/>
    <numFmt numFmtId="191" formatCode="#,##0.000_ "/>
    <numFmt numFmtId="192" formatCode="#,##0.0000_);[Red]\(#,##0.0000\)"/>
    <numFmt numFmtId="193" formatCode="#,##0_ ;[Red]\-#,##0\ "/>
    <numFmt numFmtId="194" formatCode="#,##0.00000000_ ;[Red]\-#,##0.00000000\ "/>
    <numFmt numFmtId="195" formatCode="0.E+00"/>
    <numFmt numFmtId="196" formatCode="0.0E+00"/>
    <numFmt numFmtId="197" formatCode="yyyy/m/d;@"/>
    <numFmt numFmtId="198" formatCode="#,##0.0;[Red]\-#,##0.0"/>
    <numFmt numFmtId="199" formatCode="0_);[Red]\(0\)"/>
    <numFmt numFmtId="200" formatCode="0.000%"/>
    <numFmt numFmtId="201" formatCode="00&quot;00万トン&quot;"/>
    <numFmt numFmtId="202" formatCode="##&quot;億&quot;"/>
    <numFmt numFmtId="203" formatCode="&quot;(&quot;0000&quot;年度)&quot;"/>
    <numFmt numFmtId="204" formatCode="##&quot;億&quot;#,###&quot;万トン&quot;"/>
    <numFmt numFmtId="205" formatCode="#,##0&quot;万トン&quot;"/>
    <numFmt numFmtId="206" formatCode="##&quot;億&quot;#,###&quot;万t&quot;"/>
    <numFmt numFmtId="207" formatCode="&quot;約&quot;#,##0"/>
    <numFmt numFmtId="208" formatCode="#0.00%;[Red]\-#0.00%"/>
    <numFmt numFmtId="209" formatCode="&quot;(&quot;yyyy&quot;年度）&quot;"/>
    <numFmt numFmtId="210" formatCode="#0%;[Red]\-#0%"/>
    <numFmt numFmtId="211" formatCode="0.0"/>
    <numFmt numFmtId="212" formatCode="0.0_);[Red]\(0.0\)"/>
    <numFmt numFmtId="213" formatCode="&quot;(FY&quot;0000&quot;)&quot;"/>
    <numFmt numFmtId="214" formatCode="&quot;（&quot;0000&quot;年度）&quot;"/>
    <numFmt numFmtId="215" formatCode="#,##0.00%;[Red]\-#,##0.00%"/>
    <numFmt numFmtId="216" formatCode="#,##0.0_);[Red]\(#,##0.0\)"/>
    <numFmt numFmtId="217" formatCode="#,##0.0"/>
    <numFmt numFmtId="218" formatCode="###.0&quot;Mt&quot;"/>
    <numFmt numFmtId="219" formatCode="#,###&quot;Mt&quot;"/>
    <numFmt numFmtId="220" formatCode="#,##0.00_ &quot;Mt&quot;"/>
    <numFmt numFmtId="221" formatCode="#0.000%;[Red]\-#0.000%"/>
    <numFmt numFmtId="222" formatCode="\+0.0%;\−0.0%;0.0%;@"/>
    <numFmt numFmtId="223" formatCode="\+#,##0.0_ ;\−#,##0.0_ ;#,##0.0_ ;@"/>
    <numFmt numFmtId="224" formatCode="0_ "/>
  </numFmts>
  <fonts count="160">
    <font>
      <sz val="11"/>
      <name val="ＭＳ Ｐゴシック"/>
      <family val="3"/>
      <charset val="128"/>
    </font>
    <font>
      <sz val="9"/>
      <name val="Times New Roman"/>
      <family val="1"/>
    </font>
    <font>
      <b/>
      <sz val="9"/>
      <name val="Times New Roman"/>
      <family val="1"/>
    </font>
    <font>
      <b/>
      <sz val="12"/>
      <name val="Times New Roman"/>
      <family val="1"/>
    </font>
    <font>
      <sz val="8"/>
      <name val="Helvetica"/>
      <family val="2"/>
    </font>
    <font>
      <sz val="10"/>
      <name val="Arial"/>
      <family val="2"/>
    </font>
    <font>
      <sz val="11"/>
      <name val="ＭＳ Ｐゴシック"/>
      <family val="3"/>
      <charset val="128"/>
    </font>
    <font>
      <u/>
      <sz val="11"/>
      <color indexed="12"/>
      <name val="ＭＳ Ｐゴシック"/>
      <family val="3"/>
      <charset val="128"/>
    </font>
    <font>
      <sz val="12"/>
      <name val="細明朝体"/>
      <family val="3"/>
      <charset val="128"/>
    </font>
    <font>
      <sz val="6"/>
      <name val="ＭＳ Ｐゴシック"/>
      <family val="3"/>
      <charset val="128"/>
    </font>
    <font>
      <sz val="11"/>
      <name val="Century"/>
      <family val="1"/>
    </font>
    <font>
      <sz val="11"/>
      <name val="ＭＳ 明朝"/>
      <family val="1"/>
      <charset val="128"/>
    </font>
    <font>
      <vertAlign val="subscript"/>
      <sz val="11"/>
      <name val="Century"/>
      <family val="1"/>
    </font>
    <font>
      <sz val="10"/>
      <name val="ＭＳ 明朝"/>
      <family val="1"/>
      <charset val="128"/>
    </font>
    <font>
      <sz val="6"/>
      <name val="ＭＳ Ｐ明朝"/>
      <family val="1"/>
      <charset val="128"/>
    </font>
    <font>
      <sz val="10"/>
      <name val="Century"/>
      <family val="1"/>
    </font>
    <font>
      <sz val="11"/>
      <name val="ＭＳ Ｐ明朝"/>
      <family val="1"/>
      <charset val="128"/>
    </font>
    <font>
      <b/>
      <sz val="11"/>
      <name val="Century"/>
      <family val="1"/>
    </font>
    <font>
      <sz val="12"/>
      <name val="ＭＳ Ｐゴシック"/>
      <family val="3"/>
      <charset val="128"/>
    </font>
    <font>
      <sz val="9"/>
      <color indexed="8"/>
      <name val="Times New Roman"/>
      <family val="1"/>
    </font>
    <font>
      <sz val="14"/>
      <name val="ＭＳ 明朝"/>
      <family val="1"/>
      <charset val="128"/>
    </font>
    <font>
      <sz val="11"/>
      <color indexed="55"/>
      <name val="Century"/>
      <family val="1"/>
    </font>
    <font>
      <sz val="9"/>
      <name val="ＭＳ Ｐ明朝"/>
      <family val="1"/>
      <charset val="128"/>
    </font>
    <font>
      <sz val="11"/>
      <color indexed="8"/>
      <name val="ＭＳ Ｐゴシック"/>
      <family val="3"/>
      <charset val="128"/>
    </font>
    <font>
      <b/>
      <sz val="11"/>
      <name val="ＭＳ 明朝"/>
      <family val="1"/>
      <charset val="128"/>
    </font>
    <font>
      <b/>
      <sz val="16"/>
      <name val="ＭＳ Ｐゴシック"/>
      <family val="3"/>
      <charset val="128"/>
    </font>
    <font>
      <sz val="12"/>
      <name val="Century"/>
      <family val="1"/>
    </font>
    <font>
      <sz val="9"/>
      <name val="Century"/>
      <family val="1"/>
    </font>
    <font>
      <sz val="11"/>
      <color rgb="FFFF0000"/>
      <name val="Century"/>
      <family val="1"/>
    </font>
    <font>
      <sz val="11"/>
      <color theme="1"/>
      <name val="ＭＳ Ｐゴシック"/>
      <family val="3"/>
      <charset val="128"/>
      <scheme val="minor"/>
    </font>
    <font>
      <sz val="11"/>
      <color theme="0" tint="-0.499984740745262"/>
      <name val="ＭＳ Ｐ明朝"/>
      <family val="1"/>
      <charset val="128"/>
    </font>
    <font>
      <sz val="11"/>
      <color theme="0" tint="-0.499984740745262"/>
      <name val="Century"/>
      <family val="1"/>
    </font>
    <font>
      <sz val="11"/>
      <color theme="0" tint="-0.34998626667073579"/>
      <name val="Century"/>
      <family val="1"/>
    </font>
    <font>
      <sz val="11"/>
      <color rgb="FFFF0000"/>
      <name val="ＭＳ Ｐ明朝"/>
      <family val="1"/>
      <charset val="128"/>
    </font>
    <font>
      <sz val="11"/>
      <color rgb="FFFF0000"/>
      <name val="ＭＳ 明朝"/>
      <family val="1"/>
      <charset val="128"/>
    </font>
    <font>
      <sz val="11"/>
      <color rgb="FF00B0F0"/>
      <name val="Century"/>
      <family val="1"/>
    </font>
    <font>
      <b/>
      <sz val="11"/>
      <color theme="1"/>
      <name val="ＭＳ 明朝"/>
      <family val="1"/>
      <charset val="128"/>
    </font>
    <font>
      <sz val="11"/>
      <color rgb="FFFFFFFF"/>
      <name val="Century"/>
      <family val="1"/>
    </font>
    <font>
      <sz val="11"/>
      <color rgb="FFFFC000"/>
      <name val="Century"/>
      <family val="1"/>
    </font>
    <font>
      <sz val="10"/>
      <name val="ＭＳ Ｐ明朝"/>
      <family val="1"/>
      <charset val="128"/>
    </font>
    <font>
      <sz val="10"/>
      <name val="Times New Roman"/>
      <family val="1"/>
      <charset val="128"/>
    </font>
    <font>
      <vertAlign val="superscript"/>
      <sz val="11"/>
      <name val="ＭＳ 明朝"/>
      <family val="1"/>
      <charset val="128"/>
    </font>
    <font>
      <sz val="11"/>
      <color indexed="8"/>
      <name val="ＭＳ 明朝"/>
      <family val="1"/>
      <charset val="128"/>
    </font>
    <font>
      <sz val="11"/>
      <color theme="1"/>
      <name val="ＭＳ 明朝"/>
      <family val="1"/>
      <charset val="128"/>
    </font>
    <font>
      <sz val="12"/>
      <name val="ＭＳ 明朝"/>
      <family val="1"/>
      <charset val="128"/>
    </font>
    <font>
      <sz val="10"/>
      <name val="Century"/>
      <family val="1"/>
      <charset val="128"/>
    </font>
    <font>
      <b/>
      <sz val="16"/>
      <name val="Century"/>
      <family val="1"/>
    </font>
    <font>
      <b/>
      <sz val="16"/>
      <name val="ＭＳ 明朝"/>
      <family val="1"/>
      <charset val="128"/>
    </font>
    <font>
      <b/>
      <vertAlign val="subscript"/>
      <sz val="16"/>
      <name val="Century"/>
      <family val="1"/>
    </font>
    <font>
      <sz val="11"/>
      <color theme="0" tint="-0.249977111117893"/>
      <name val="Century"/>
      <family val="1"/>
    </font>
    <font>
      <sz val="14"/>
      <name val="Century"/>
      <family val="1"/>
      <charset val="128"/>
    </font>
    <font>
      <sz val="14"/>
      <name val="Century"/>
      <family val="1"/>
    </font>
    <font>
      <sz val="14"/>
      <name val="ＭＳ Ｐ明朝"/>
      <family val="1"/>
      <charset val="128"/>
    </font>
    <font>
      <sz val="11"/>
      <color rgb="FF000000"/>
      <name val="Calibri"/>
      <family val="2"/>
    </font>
    <font>
      <sz val="11"/>
      <color rgb="FF000000"/>
      <name val="ＭＳ Ｐゴシック"/>
      <family val="3"/>
      <charset val="128"/>
    </font>
    <font>
      <vertAlign val="subscript"/>
      <sz val="10"/>
      <name val="Century"/>
      <family val="1"/>
    </font>
    <font>
      <b/>
      <sz val="11"/>
      <name val="ＭＳ Ｐ明朝"/>
      <family val="1"/>
      <charset val="128"/>
    </font>
    <font>
      <sz val="11"/>
      <color theme="0" tint="-0.34998626667073579"/>
      <name val="ＭＳ Ｐ明朝"/>
      <family val="1"/>
      <charset val="128"/>
    </font>
    <font>
      <sz val="11"/>
      <color theme="0" tint="-0.34998626667073579"/>
      <name val="Century"/>
      <family val="1"/>
      <charset val="128"/>
    </font>
    <font>
      <sz val="11"/>
      <color rgb="FF000000"/>
      <name val="ＭＳ 明朝"/>
      <family val="1"/>
      <charset val="128"/>
    </font>
    <font>
      <sz val="16"/>
      <name val="Century"/>
      <family val="1"/>
    </font>
    <font>
      <sz val="18"/>
      <name val="Century"/>
      <family val="1"/>
    </font>
    <font>
      <b/>
      <sz val="11"/>
      <color theme="1"/>
      <name val="Century"/>
      <family val="1"/>
    </font>
    <font>
      <sz val="11"/>
      <color indexed="8"/>
      <name val="Century"/>
      <family val="1"/>
    </font>
    <font>
      <b/>
      <vertAlign val="subscript"/>
      <sz val="11"/>
      <color theme="1"/>
      <name val="Century"/>
      <family val="1"/>
    </font>
    <font>
      <b/>
      <sz val="16"/>
      <color rgb="FF00B0F0"/>
      <name val="Century"/>
      <family val="1"/>
    </font>
    <font>
      <sz val="11"/>
      <color theme="1"/>
      <name val="Century"/>
      <family val="1"/>
    </font>
    <font>
      <b/>
      <sz val="14"/>
      <name val="Century"/>
      <family val="1"/>
    </font>
    <font>
      <vertAlign val="superscript"/>
      <sz val="11"/>
      <name val="Century"/>
      <family val="1"/>
    </font>
    <font>
      <b/>
      <vertAlign val="subscript"/>
      <sz val="11"/>
      <name val="Century"/>
      <family val="1"/>
    </font>
    <font>
      <u/>
      <sz val="11"/>
      <color indexed="12"/>
      <name val="Century"/>
      <family val="1"/>
    </font>
    <font>
      <vertAlign val="subscript"/>
      <sz val="11"/>
      <color indexed="8"/>
      <name val="Century"/>
      <family val="1"/>
    </font>
    <font>
      <vertAlign val="superscript"/>
      <sz val="11"/>
      <color indexed="8"/>
      <name val="Century"/>
      <family val="1"/>
    </font>
    <font>
      <vertAlign val="subscript"/>
      <sz val="12"/>
      <name val="Century"/>
      <family val="1"/>
    </font>
    <font>
      <sz val="11"/>
      <name val="Century"/>
      <family val="1"/>
      <charset val="128"/>
    </font>
    <font>
      <sz val="11"/>
      <color indexed="8"/>
      <name val="ＭＳ Ｐ明朝"/>
      <family val="1"/>
      <charset val="128"/>
    </font>
    <font>
      <b/>
      <sz val="16"/>
      <name val="Century"/>
      <family val="3"/>
      <charset val="128"/>
    </font>
    <font>
      <sz val="11"/>
      <name val="Times New Roman"/>
      <family val="1"/>
    </font>
    <font>
      <sz val="12"/>
      <name val="Times New Roman"/>
      <family val="1"/>
    </font>
    <font>
      <b/>
      <sz val="16"/>
      <name val="Times New Roman"/>
      <family val="1"/>
    </font>
    <font>
      <sz val="11"/>
      <color theme="0" tint="-0.499984740745262"/>
      <name val="ＭＳ 明朝"/>
      <family val="1"/>
      <charset val="128"/>
    </font>
    <font>
      <sz val="10"/>
      <name val="Times New Roman"/>
      <family val="1"/>
    </font>
    <font>
      <sz val="10"/>
      <color theme="0"/>
      <name val="Century"/>
      <family val="1"/>
    </font>
    <font>
      <sz val="10"/>
      <color rgb="FFFFFFFF"/>
      <name val="Century"/>
      <family val="1"/>
    </font>
    <font>
      <sz val="11"/>
      <color rgb="FFC00000"/>
      <name val="Century"/>
      <family val="1"/>
    </font>
    <font>
      <sz val="11"/>
      <color indexed="8"/>
      <name val="Century"/>
      <family val="1"/>
      <charset val="128"/>
    </font>
    <font>
      <sz val="11"/>
      <name val="Century"/>
      <family val="3"/>
      <charset val="128"/>
    </font>
    <font>
      <sz val="12"/>
      <name val="ＭＳ Ｐ明朝"/>
      <family val="1"/>
      <charset val="128"/>
    </font>
    <font>
      <b/>
      <sz val="12"/>
      <name val="ＭＳ Ｐ明朝"/>
      <family val="1"/>
      <charset val="128"/>
    </font>
    <font>
      <b/>
      <sz val="12"/>
      <name val="Century"/>
      <family val="1"/>
    </font>
    <font>
      <sz val="11"/>
      <name val="Segoe UI Symbol"/>
      <family val="1"/>
    </font>
    <font>
      <sz val="11"/>
      <name val="Segoe UI Symbol"/>
      <family val="3"/>
    </font>
    <font>
      <sz val="11"/>
      <name val="Century"/>
      <family val="3"/>
    </font>
    <font>
      <u/>
      <sz val="8"/>
      <color rgb="FF0000FF"/>
      <name val="Century"/>
      <family val="1"/>
    </font>
    <font>
      <sz val="11"/>
      <name val="MS明朝"/>
      <family val="3"/>
      <charset val="128"/>
    </font>
    <font>
      <vertAlign val="subscript"/>
      <sz val="11"/>
      <color rgb="FF000000"/>
      <name val="Century"/>
      <family val="1"/>
    </font>
    <font>
      <sz val="11"/>
      <color rgb="FF000000"/>
      <name val="Segoe UI Symbol"/>
      <family val="3"/>
    </font>
    <font>
      <sz val="11"/>
      <color indexed="8"/>
      <name val="Century"/>
      <family val="3"/>
    </font>
    <font>
      <vertAlign val="subscript"/>
      <sz val="10"/>
      <name val="Times New Roman"/>
      <family val="1"/>
    </font>
    <font>
      <sz val="11"/>
      <color theme="6"/>
      <name val="Century"/>
      <family val="1"/>
    </font>
    <font>
      <sz val="11"/>
      <color theme="6"/>
      <name val="ＭＳ Ｐ明朝"/>
      <family val="1"/>
      <charset val="128"/>
    </font>
    <font>
      <sz val="11"/>
      <name val="Yu Gothic"/>
      <family val="3"/>
      <charset val="128"/>
    </font>
    <font>
      <b/>
      <sz val="10"/>
      <color theme="6"/>
      <name val="Century"/>
      <family val="1"/>
      <charset val="128"/>
    </font>
    <font>
      <b/>
      <sz val="10"/>
      <color theme="6"/>
      <name val="Yu Gothic"/>
      <family val="1"/>
      <charset val="128"/>
    </font>
    <font>
      <b/>
      <sz val="10"/>
      <color theme="6"/>
      <name val="Century"/>
      <family val="1"/>
    </font>
    <font>
      <b/>
      <sz val="10"/>
      <color theme="6"/>
      <name val="ＭＳ Ｐ明朝"/>
      <family val="1"/>
      <charset val="128"/>
    </font>
    <font>
      <sz val="11"/>
      <color rgb="FF4572A7"/>
      <name val="ＭＳ Ｐゴシック"/>
      <family val="3"/>
      <charset val="128"/>
    </font>
    <font>
      <sz val="10"/>
      <color rgb="FF4572A7"/>
      <name val="ＭＳ Ｐゴシック"/>
      <family val="3"/>
      <charset val="128"/>
    </font>
    <font>
      <sz val="11"/>
      <color rgb="FFA8423F"/>
      <name val="ＭＳ Ｐゴシック"/>
      <family val="3"/>
      <charset val="128"/>
    </font>
    <font>
      <sz val="10"/>
      <color rgb="FFA8423F"/>
      <name val="ＭＳ Ｐゴシック"/>
      <family val="3"/>
      <charset val="128"/>
    </font>
    <font>
      <sz val="11"/>
      <color rgb="FF669900"/>
      <name val="ＭＳ Ｐゴシック"/>
      <family val="3"/>
      <charset val="128"/>
    </font>
    <font>
      <sz val="10"/>
      <color rgb="FF669900"/>
      <name val="ＭＳ Ｐゴシック"/>
      <family val="3"/>
      <charset val="128"/>
    </font>
    <font>
      <sz val="12"/>
      <color rgb="FF669900"/>
      <name val="ＭＳ Ｐゴシック"/>
      <family val="3"/>
      <charset val="128"/>
    </font>
    <font>
      <sz val="11"/>
      <color rgb="FF666699"/>
      <name val="ＭＳ Ｐゴシック"/>
      <family val="3"/>
      <charset val="128"/>
    </font>
    <font>
      <sz val="11"/>
      <color rgb="FF6E548D"/>
      <name val="ＭＳ Ｐゴシック"/>
      <family val="3"/>
      <charset val="128"/>
    </font>
    <font>
      <sz val="11"/>
      <color rgb="FF3D96AE"/>
      <name val="ＭＳ Ｐゴシック"/>
      <family val="3"/>
      <charset val="128"/>
    </font>
    <font>
      <sz val="11"/>
      <color rgb="FFF79646"/>
      <name val="ＭＳ Ｐゴシック"/>
      <family val="3"/>
      <charset val="128"/>
    </font>
    <font>
      <sz val="11"/>
      <color rgb="FF8EA5CB"/>
      <name val="ＭＳ Ｐゴシック"/>
      <family val="3"/>
      <charset val="128"/>
    </font>
    <font>
      <sz val="11"/>
      <color rgb="FF4A452A"/>
      <name val="ＭＳ Ｐゴシック"/>
      <family val="3"/>
      <charset val="128"/>
    </font>
    <font>
      <sz val="11"/>
      <color rgb="FF000000"/>
      <name val="游ゴシック"/>
      <family val="1"/>
      <charset val="128"/>
    </font>
    <font>
      <sz val="11"/>
      <color rgb="FF000000"/>
      <name val="Yu Gothic"/>
      <family val="1"/>
      <charset val="128"/>
    </font>
    <font>
      <sz val="10"/>
      <name val="Yu Gothic"/>
      <family val="1"/>
      <charset val="128"/>
    </font>
    <font>
      <b/>
      <sz val="11"/>
      <color theme="1"/>
      <name val="Century"/>
      <family val="1"/>
      <charset val="128"/>
    </font>
    <font>
      <vertAlign val="superscript"/>
      <sz val="11"/>
      <name val="MS UI Gothic"/>
      <family val="3"/>
      <charset val="128"/>
    </font>
    <font>
      <sz val="12"/>
      <name val="Century"/>
      <family val="1"/>
      <charset val="128"/>
    </font>
    <font>
      <b/>
      <sz val="11"/>
      <name val="Century"/>
      <family val="1"/>
      <charset val="128"/>
    </font>
    <font>
      <sz val="11"/>
      <name val="Yu Gothic"/>
      <family val="1"/>
      <charset val="128"/>
    </font>
    <font>
      <b/>
      <sz val="16"/>
      <name val="Century"/>
      <family val="3"/>
    </font>
    <font>
      <sz val="9"/>
      <name val="ＭＳ Ｐゴシック"/>
      <family val="3"/>
      <charset val="128"/>
      <scheme val="major"/>
    </font>
    <font>
      <b/>
      <sz val="10"/>
      <color rgb="FFFF0000"/>
      <name val="Century"/>
      <family val="1"/>
    </font>
    <font>
      <b/>
      <sz val="10"/>
      <color rgb="FFFF0000"/>
      <name val="ＭＳ 明朝"/>
      <family val="1"/>
      <charset val="128"/>
    </font>
    <font>
      <sz val="8"/>
      <name val="ＭＳ 明朝"/>
      <family val="1"/>
      <charset val="128"/>
    </font>
    <font>
      <sz val="11"/>
      <color rgb="FF000000"/>
      <name val="Segoe UI Symbol"/>
      <family val="1"/>
    </font>
    <font>
      <sz val="11"/>
      <color rgb="FF000000"/>
      <name val="Century"/>
      <family val="1"/>
    </font>
    <font>
      <sz val="11"/>
      <color rgb="FF000000"/>
      <name val="Century"/>
      <family val="1"/>
      <charset val="128"/>
    </font>
    <font>
      <sz val="11"/>
      <color indexed="8"/>
      <name val="Times New Roman"/>
      <family val="1"/>
    </font>
    <font>
      <vertAlign val="subscript"/>
      <sz val="11"/>
      <color rgb="FF000000"/>
      <name val="Times New Roman"/>
      <family val="1"/>
    </font>
    <font>
      <sz val="11"/>
      <color indexed="8"/>
      <name val="Times New Roman"/>
      <family val="1"/>
      <charset val="128"/>
    </font>
    <font>
      <sz val="10"/>
      <name val="Meiryo UI"/>
      <family val="3"/>
      <charset val="128"/>
    </font>
    <font>
      <sz val="11"/>
      <name val="Meiryo UI"/>
      <family val="3"/>
      <charset val="128"/>
    </font>
    <font>
      <u/>
      <sz val="11"/>
      <color indexed="12"/>
      <name val="ＭＳ 明朝"/>
      <family val="1"/>
      <charset val="128"/>
    </font>
    <font>
      <u/>
      <vertAlign val="subscript"/>
      <sz val="11"/>
      <color indexed="12"/>
      <name val="Century"/>
      <family val="1"/>
    </font>
    <font>
      <u/>
      <vertAlign val="subscript"/>
      <sz val="11"/>
      <color rgb="FF0000FF"/>
      <name val="Century"/>
      <family val="1"/>
    </font>
    <font>
      <sz val="10.5"/>
      <color rgb="FF000000"/>
      <name val="Century"/>
      <family val="1"/>
    </font>
    <font>
      <sz val="10"/>
      <color rgb="FFFF0000"/>
      <name val="Century"/>
      <family val="1"/>
    </font>
    <font>
      <sz val="10"/>
      <color rgb="FFFF0000"/>
      <name val="ＭＳ Ｐ明朝"/>
      <family val="1"/>
      <charset val="128"/>
    </font>
    <font>
      <sz val="11"/>
      <color rgb="FFFF0000"/>
      <name val="Century"/>
      <family val="1"/>
      <charset val="128"/>
    </font>
    <font>
      <u/>
      <sz val="11"/>
      <color rgb="FF0000FF"/>
      <name val="Century"/>
      <family val="1"/>
    </font>
    <font>
      <u/>
      <sz val="11"/>
      <color rgb="FF0000FF"/>
      <name val="ＭＳ 明朝"/>
      <family val="1"/>
      <charset val="128"/>
    </font>
    <font>
      <b/>
      <sz val="11"/>
      <color theme="0"/>
      <name val="ＭＳ 明朝"/>
      <family val="1"/>
      <charset val="128"/>
    </font>
    <font>
      <b/>
      <sz val="11"/>
      <color theme="0"/>
      <name val="Century"/>
      <family val="1"/>
    </font>
    <font>
      <sz val="11"/>
      <color rgb="FF0070C0"/>
      <name val="ＭＳ Ｐ明朝"/>
      <family val="1"/>
      <charset val="128"/>
    </font>
    <font>
      <sz val="11"/>
      <color rgb="FF0070C0"/>
      <name val="Century"/>
      <family val="1"/>
    </font>
    <font>
      <sz val="10"/>
      <color rgb="FF0070C0"/>
      <name val="ＭＳ Ｐ明朝"/>
      <family val="1"/>
      <charset val="128"/>
    </font>
    <font>
      <sz val="10"/>
      <color rgb="FF0070C0"/>
      <name val="Century"/>
      <family val="1"/>
    </font>
    <font>
      <vertAlign val="superscript"/>
      <sz val="11"/>
      <name val="ＭＳ Ｐゴシック"/>
      <family val="3"/>
      <charset val="128"/>
    </font>
    <font>
      <vertAlign val="superscript"/>
      <sz val="11"/>
      <name val="ＭＳ Ｐ明朝"/>
      <family val="1"/>
      <charset val="128"/>
    </font>
    <font>
      <sz val="11"/>
      <color theme="1"/>
      <name val="Century"/>
      <family val="1"/>
      <charset val="128"/>
    </font>
    <font>
      <b/>
      <sz val="14"/>
      <name val="ＭＳ 明朝"/>
      <family val="1"/>
      <charset val="128"/>
    </font>
    <font>
      <b/>
      <sz val="12"/>
      <name val="ＭＳ 明朝"/>
      <family val="1"/>
      <charset val="128"/>
    </font>
  </fonts>
  <fills count="68">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darkTrellis"/>
    </fill>
    <fill>
      <patternFill patternType="solid">
        <fgColor indexed="55"/>
        <bgColor indexed="64"/>
      </patternFill>
    </fill>
    <fill>
      <patternFill patternType="solid">
        <fgColor indexed="9"/>
        <bgColor indexed="64"/>
      </patternFill>
    </fill>
    <fill>
      <patternFill patternType="solid">
        <fgColor indexed="41"/>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5"/>
        <bgColor indexed="26"/>
      </patternFill>
    </fill>
    <fill>
      <patternFill patternType="solid">
        <fgColor indexed="42"/>
        <bgColor indexed="26"/>
      </patternFill>
    </fill>
    <fill>
      <patternFill patternType="solid">
        <fgColor indexed="9"/>
        <bgColor indexed="26"/>
      </patternFill>
    </fill>
    <fill>
      <patternFill patternType="solid">
        <fgColor indexed="9"/>
        <bgColor indexed="13"/>
      </patternFill>
    </fill>
    <fill>
      <patternFill patternType="solid">
        <fgColor indexed="47"/>
        <bgColor indexed="26"/>
      </patternFill>
    </fill>
    <fill>
      <patternFill patternType="solid">
        <fgColor indexed="44"/>
        <bgColor indexed="13"/>
      </patternFill>
    </fill>
    <fill>
      <patternFill patternType="solid">
        <fgColor indexed="9"/>
        <bgColor indexed="44"/>
      </patternFill>
    </fill>
    <fill>
      <patternFill patternType="solid">
        <fgColor rgb="FFCCFFCC"/>
        <bgColor indexed="64"/>
      </patternFill>
    </fill>
    <fill>
      <patternFill patternType="solid">
        <fgColor rgb="FF66CCFF"/>
        <bgColor indexed="64"/>
      </patternFill>
    </fill>
    <fill>
      <patternFill patternType="solid">
        <fgColor rgb="FFFFCCFF"/>
        <bgColor indexed="64"/>
      </patternFill>
    </fill>
    <fill>
      <patternFill patternType="solid">
        <fgColor rgb="FFFFFF99"/>
        <bgColor indexed="64"/>
      </patternFill>
    </fill>
    <fill>
      <patternFill patternType="solid">
        <fgColor theme="0" tint="-0.249977111117893"/>
        <bgColor indexed="64"/>
      </patternFill>
    </fill>
    <fill>
      <patternFill patternType="solid">
        <fgColor rgb="FFFFCC66"/>
        <bgColor indexed="64"/>
      </patternFill>
    </fill>
    <fill>
      <patternFill patternType="solid">
        <fgColor rgb="FF99CCFF"/>
        <bgColor indexed="64"/>
      </patternFill>
    </fill>
    <fill>
      <patternFill patternType="solid">
        <fgColor rgb="FF99FF66"/>
        <bgColor indexed="13"/>
      </patternFill>
    </fill>
    <fill>
      <patternFill patternType="solid">
        <fgColor rgb="FFCCFFCC"/>
        <bgColor indexed="26"/>
      </patternFill>
    </fill>
    <fill>
      <patternFill patternType="solid">
        <fgColor theme="0"/>
        <bgColor indexed="64"/>
      </patternFill>
    </fill>
    <fill>
      <patternFill patternType="solid">
        <fgColor theme="0"/>
        <bgColor indexed="13"/>
      </patternFill>
    </fill>
    <fill>
      <patternFill patternType="solid">
        <fgColor theme="4" tint="0.79998168889431442"/>
        <bgColor indexed="26"/>
      </patternFill>
    </fill>
    <fill>
      <patternFill patternType="solid">
        <fgColor theme="4" tint="0.79998168889431442"/>
        <bgColor indexed="64"/>
      </patternFill>
    </fill>
    <fill>
      <patternFill patternType="solid">
        <fgColor rgb="FFCCFFCC"/>
        <bgColor indexed="13"/>
      </patternFill>
    </fill>
    <fill>
      <patternFill patternType="solid">
        <fgColor rgb="FFCCFFCC"/>
        <bgColor indexed="9"/>
      </patternFill>
    </fill>
    <fill>
      <patternFill patternType="solid">
        <fgColor theme="4" tint="0.79998168889431442"/>
        <bgColor indexed="13"/>
      </patternFill>
    </fill>
    <fill>
      <patternFill patternType="solid">
        <fgColor indexed="9"/>
        <bgColor theme="0"/>
      </patternFill>
    </fill>
    <fill>
      <patternFill patternType="solid">
        <fgColor theme="0"/>
        <bgColor indexed="26"/>
      </patternFill>
    </fill>
    <fill>
      <patternFill patternType="solid">
        <fgColor rgb="FFCCFFCC"/>
        <bgColor indexed="44"/>
      </patternFill>
    </fill>
    <fill>
      <patternFill patternType="solid">
        <fgColor theme="0" tint="-0.499984740745262"/>
        <bgColor indexed="64"/>
      </patternFill>
    </fill>
    <fill>
      <patternFill patternType="solid">
        <fgColor rgb="FFC0C0C0"/>
        <bgColor indexed="64"/>
      </patternFill>
    </fill>
    <fill>
      <patternFill patternType="solid">
        <fgColor rgb="FFFF7C80"/>
        <bgColor indexed="64"/>
      </patternFill>
    </fill>
    <fill>
      <patternFill patternType="solid">
        <fgColor rgb="FFFF99CC"/>
        <bgColor indexed="64"/>
      </patternFill>
    </fill>
    <fill>
      <patternFill patternType="solid">
        <fgColor rgb="FFCCCCFF"/>
        <bgColor indexed="64"/>
      </patternFill>
    </fill>
    <fill>
      <patternFill patternType="solid">
        <fgColor theme="0" tint="-0.249977111117893"/>
        <bgColor indexed="13"/>
      </patternFill>
    </fill>
    <fill>
      <patternFill patternType="solid">
        <fgColor rgb="FFFFFFCC"/>
        <bgColor indexed="64"/>
      </patternFill>
    </fill>
    <fill>
      <patternFill patternType="solid">
        <fgColor rgb="FFFFFFCC"/>
        <bgColor indexed="13"/>
      </patternFill>
    </fill>
    <fill>
      <patternFill patternType="solid">
        <fgColor rgb="FF99FF99"/>
        <bgColor indexed="64"/>
      </patternFill>
    </fill>
    <fill>
      <patternFill patternType="solid">
        <fgColor rgb="FF99FF66"/>
        <bgColor indexed="64"/>
      </patternFill>
    </fill>
    <fill>
      <patternFill patternType="solid">
        <fgColor rgb="FF99FF66"/>
        <bgColor indexed="26"/>
      </patternFill>
    </fill>
    <fill>
      <patternFill patternType="solid">
        <fgColor rgb="FFFFFFFF"/>
        <bgColor indexed="64"/>
      </patternFill>
    </fill>
    <fill>
      <patternFill patternType="solid">
        <fgColor rgb="FFCCCCFF"/>
        <bgColor indexed="13"/>
      </patternFill>
    </fill>
    <fill>
      <patternFill patternType="solid">
        <fgColor rgb="FFFFFFFF"/>
        <bgColor indexed="13"/>
      </patternFill>
    </fill>
    <fill>
      <patternFill patternType="solid">
        <fgColor rgb="FFCCFFFF"/>
        <bgColor indexed="64"/>
      </patternFill>
    </fill>
    <fill>
      <patternFill patternType="solid">
        <fgColor rgb="FFFFCCCC"/>
        <bgColor indexed="64"/>
      </patternFill>
    </fill>
    <fill>
      <patternFill patternType="solid">
        <fgColor theme="0"/>
        <bgColor indexed="44"/>
      </patternFill>
    </fill>
    <fill>
      <patternFill patternType="solid">
        <fgColor rgb="FFCCFFFF"/>
        <bgColor indexed="13"/>
      </patternFill>
    </fill>
    <fill>
      <patternFill patternType="solid">
        <fgColor rgb="FF99FF99"/>
        <bgColor indexed="13"/>
      </patternFill>
    </fill>
    <fill>
      <patternFill patternType="solid">
        <fgColor rgb="FF00CC00"/>
        <bgColor indexed="64"/>
      </patternFill>
    </fill>
    <fill>
      <patternFill patternType="solid">
        <fgColor rgb="FFFFCC99"/>
        <bgColor indexed="64"/>
      </patternFill>
    </fill>
    <fill>
      <patternFill patternType="solid">
        <fgColor rgb="FFFF0066"/>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33CCCC"/>
        <bgColor indexed="64"/>
      </patternFill>
    </fill>
    <fill>
      <patternFill patternType="solid">
        <fgColor rgb="FF00FFFF"/>
        <bgColor indexed="64"/>
      </patternFill>
    </fill>
    <fill>
      <patternFill patternType="solid">
        <fgColor theme="0" tint="-0.34998626667073579"/>
        <bgColor indexed="64"/>
      </patternFill>
    </fill>
  </fills>
  <borders count="19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dotted">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dotted">
        <color indexed="64"/>
      </top>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style="dashed">
        <color indexed="64"/>
      </top>
      <bottom/>
      <diagonal/>
    </border>
    <border>
      <left style="thin">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dashed">
        <color indexed="64"/>
      </bottom>
      <diagonal/>
    </border>
    <border>
      <left/>
      <right style="thin">
        <color indexed="64"/>
      </right>
      <top/>
      <bottom style="double">
        <color indexed="64"/>
      </bottom>
      <diagonal/>
    </border>
    <border>
      <left/>
      <right style="thin">
        <color indexed="64"/>
      </right>
      <top style="dashed">
        <color indexed="64"/>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right style="dotted">
        <color indexed="64"/>
      </right>
      <top style="medium">
        <color indexed="64"/>
      </top>
      <bottom style="thin">
        <color indexed="64"/>
      </bottom>
      <diagonal/>
    </border>
    <border>
      <left style="medium">
        <color indexed="64"/>
      </left>
      <right style="dotted">
        <color indexed="64"/>
      </right>
      <top style="medium">
        <color indexed="64"/>
      </top>
      <bottom style="thin">
        <color indexed="64"/>
      </bottom>
      <diagonal/>
    </border>
    <border>
      <left style="medium">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thin">
        <color indexed="64"/>
      </bottom>
      <diagonal/>
    </border>
    <border>
      <left/>
      <right/>
      <top style="thin">
        <color indexed="64"/>
      </top>
      <bottom style="double">
        <color indexed="64"/>
      </bottom>
      <diagonal/>
    </border>
    <border>
      <left style="thin">
        <color indexed="64"/>
      </left>
      <right/>
      <top/>
      <bottom style="medium">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right/>
      <top/>
      <bottom style="double">
        <color indexed="64"/>
      </bottom>
      <diagonal/>
    </border>
    <border>
      <left/>
      <right/>
      <top style="thin">
        <color indexed="64"/>
      </top>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right style="thin">
        <color indexed="64"/>
      </right>
      <top/>
      <bottom/>
      <diagonal/>
    </border>
    <border>
      <left style="thin">
        <color indexed="64"/>
      </left>
      <right/>
      <top style="dashed">
        <color indexed="64"/>
      </top>
      <bottom style="double">
        <color indexed="64"/>
      </bottom>
      <diagonal/>
    </border>
    <border>
      <left/>
      <right style="thin">
        <color indexed="64"/>
      </right>
      <top style="dashed">
        <color indexed="64"/>
      </top>
      <bottom style="double">
        <color indexed="64"/>
      </bottom>
      <diagonal/>
    </border>
    <border>
      <left style="thin">
        <color indexed="64"/>
      </left>
      <right style="thin">
        <color indexed="64"/>
      </right>
      <top/>
      <bottom style="dotted">
        <color indexed="64"/>
      </bottom>
      <diagonal/>
    </border>
    <border>
      <left style="medium">
        <color indexed="64"/>
      </left>
      <right style="dashed">
        <color indexed="64"/>
      </right>
      <top style="thin">
        <color indexed="64"/>
      </top>
      <bottom/>
      <diagonal/>
    </border>
    <border>
      <left style="thin">
        <color indexed="64"/>
      </left>
      <right style="dashed">
        <color indexed="64"/>
      </right>
      <top style="thin">
        <color indexed="64"/>
      </top>
      <bottom style="thin">
        <color indexed="64"/>
      </bottom>
      <diagonal/>
    </border>
    <border>
      <left style="medium">
        <color indexed="64"/>
      </left>
      <right/>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dotted">
        <color indexed="64"/>
      </right>
      <top/>
      <bottom style="medium">
        <color indexed="64"/>
      </bottom>
      <diagonal/>
    </border>
    <border>
      <left style="medium">
        <color indexed="64"/>
      </left>
      <right style="dotted">
        <color indexed="64"/>
      </right>
      <top style="thin">
        <color indexed="64"/>
      </top>
      <bottom style="double">
        <color indexed="64"/>
      </bottom>
      <diagonal/>
    </border>
    <border>
      <left/>
      <right style="dotted">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style="medium">
        <color indexed="64"/>
      </right>
      <top/>
      <bottom style="dashed">
        <color indexed="64"/>
      </bottom>
      <diagonal/>
    </border>
    <border>
      <left style="thin">
        <color indexed="64"/>
      </left>
      <right style="thin">
        <color indexed="64"/>
      </right>
      <top style="dotted">
        <color indexed="64"/>
      </top>
      <bottom style="double">
        <color indexed="64"/>
      </bottom>
      <diagonal/>
    </border>
    <border>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right/>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style="thin">
        <color indexed="64"/>
      </left>
      <right/>
      <top/>
      <bottom style="double">
        <color indexed="64"/>
      </bottom>
      <diagonal/>
    </border>
    <border>
      <left/>
      <right style="dashed">
        <color indexed="64"/>
      </right>
      <top style="thin">
        <color indexed="64"/>
      </top>
      <bottom style="thin">
        <color indexed="64"/>
      </bottom>
      <diagonal/>
    </border>
    <border>
      <left style="medium">
        <color indexed="64"/>
      </left>
      <right/>
      <top style="thin">
        <color indexed="64"/>
      </top>
      <bottom/>
      <diagonal/>
    </border>
    <border>
      <left/>
      <right/>
      <top style="double">
        <color indexed="64"/>
      </top>
      <bottom style="medium">
        <color indexed="64"/>
      </bottom>
      <diagonal/>
    </border>
    <border>
      <left/>
      <right/>
      <top/>
      <bottom style="dashed">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style="thin">
        <color indexed="64"/>
      </right>
      <top style="double">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dashed">
        <color indexed="64"/>
      </top>
      <bottom style="dash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style="thin">
        <color indexed="64"/>
      </left>
      <right/>
      <top style="dotted">
        <color indexed="64"/>
      </top>
      <bottom style="medium">
        <color indexed="64"/>
      </bottom>
      <diagonal/>
    </border>
    <border>
      <left style="medium">
        <color theme="1"/>
      </left>
      <right/>
      <top style="double">
        <color indexed="64"/>
      </top>
      <bottom style="medium">
        <color indexed="64"/>
      </bottom>
      <diagonal/>
    </border>
    <border>
      <left style="thin">
        <color indexed="64"/>
      </left>
      <right style="dashed">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thin">
        <color indexed="64"/>
      </bottom>
      <diagonal/>
    </border>
    <border>
      <left/>
      <right style="dashed">
        <color indexed="64"/>
      </right>
      <top style="medium">
        <color indexed="64"/>
      </top>
      <bottom style="thin">
        <color indexed="64"/>
      </bottom>
      <diagonal/>
    </border>
    <border>
      <left style="medium">
        <color indexed="64"/>
      </left>
      <right/>
      <top/>
      <bottom style="double">
        <color indexed="64"/>
      </bottom>
      <diagonal/>
    </border>
    <border>
      <left style="thin">
        <color indexed="64"/>
      </left>
      <right style="dashed">
        <color indexed="64"/>
      </right>
      <top/>
      <bottom style="double">
        <color indexed="64"/>
      </bottom>
      <diagonal/>
    </border>
    <border>
      <left/>
      <right/>
      <top style="thin">
        <color indexed="64"/>
      </top>
      <bottom style="dotted">
        <color indexed="64"/>
      </bottom>
      <diagonal/>
    </border>
    <border>
      <left style="thin">
        <color indexed="64"/>
      </left>
      <right/>
      <top style="dotted">
        <color indexed="64"/>
      </top>
      <bottom style="double">
        <color indexed="64"/>
      </bottom>
      <diagonal/>
    </border>
    <border>
      <left/>
      <right/>
      <top style="dotted">
        <color indexed="64"/>
      </top>
      <bottom style="double">
        <color indexed="64"/>
      </bottom>
      <diagonal/>
    </border>
    <border>
      <left/>
      <right style="thin">
        <color indexed="64"/>
      </right>
      <top style="dotted">
        <color indexed="64"/>
      </top>
      <bottom style="double">
        <color indexed="64"/>
      </bottom>
      <diagonal/>
    </border>
    <border>
      <left/>
      <right/>
      <top style="dashed">
        <color indexed="64"/>
      </top>
      <bottom style="thin">
        <color indexed="64"/>
      </bottom>
      <diagonal/>
    </border>
    <border>
      <left style="thin">
        <color indexed="64"/>
      </left>
      <right style="medium">
        <color indexed="64"/>
      </right>
      <top style="dotted">
        <color indexed="64"/>
      </top>
      <bottom style="double">
        <color indexed="64"/>
      </bottom>
      <diagonal/>
    </border>
    <border>
      <left style="thin">
        <color indexed="64"/>
      </left>
      <right style="medium">
        <color indexed="64"/>
      </right>
      <top style="dotted">
        <color indexed="64"/>
      </top>
      <bottom style="medium">
        <color indexed="64"/>
      </bottom>
      <diagonal/>
    </border>
    <border>
      <left style="thin">
        <color indexed="64"/>
      </left>
      <right style="medium">
        <color indexed="64"/>
      </right>
      <top style="double">
        <color indexed="64"/>
      </top>
      <bottom style="dotted">
        <color indexed="64"/>
      </bottom>
      <diagonal/>
    </border>
    <border>
      <left style="thin">
        <color indexed="64"/>
      </left>
      <right/>
      <top style="medium">
        <color indexed="64"/>
      </top>
      <bottom/>
      <diagonal/>
    </border>
    <border>
      <left/>
      <right/>
      <top style="dotted">
        <color indexed="64"/>
      </top>
      <bottom style="thin">
        <color indexed="64"/>
      </bottom>
      <diagonal/>
    </border>
    <border>
      <left/>
      <right/>
      <top style="dotted">
        <color indexed="64"/>
      </top>
      <bottom/>
      <diagonal/>
    </border>
    <border>
      <left/>
      <right/>
      <top style="thin">
        <color indexed="64"/>
      </top>
      <bottom style="dashed">
        <color indexed="64"/>
      </bottom>
      <diagonal/>
    </border>
    <border>
      <left/>
      <right/>
      <top style="dashed">
        <color indexed="64"/>
      </top>
      <bottom/>
      <diagonal/>
    </border>
    <border>
      <left/>
      <right/>
      <top style="hair">
        <color auto="1"/>
      </top>
      <bottom/>
      <diagonal/>
    </border>
    <border>
      <left style="thin">
        <color indexed="64"/>
      </left>
      <right style="medium">
        <color indexed="64"/>
      </right>
      <top/>
      <bottom style="dotted">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thin">
        <color indexed="64"/>
      </top>
      <bottom/>
      <diagonal/>
    </border>
    <border>
      <left style="thin">
        <color indexed="64"/>
      </left>
      <right/>
      <top style="dashed">
        <color indexed="64"/>
      </top>
      <bottom style="thin">
        <color indexed="64"/>
      </bottom>
      <diagonal/>
    </border>
    <border>
      <left/>
      <right style="medium">
        <color indexed="64"/>
      </right>
      <top style="double">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diagonal/>
    </border>
    <border>
      <left/>
      <right style="medium">
        <color indexed="64"/>
      </right>
      <top style="dashed">
        <color indexed="64"/>
      </top>
      <bottom style="thin">
        <color indexed="64"/>
      </bottom>
      <diagonal/>
    </border>
    <border>
      <left/>
      <right style="medium">
        <color indexed="64"/>
      </right>
      <top/>
      <bottom style="dashed">
        <color indexed="64"/>
      </bottom>
      <diagonal/>
    </border>
    <border>
      <left/>
      <right style="medium">
        <color indexed="64"/>
      </right>
      <top/>
      <bottom style="double">
        <color indexed="64"/>
      </bottom>
      <diagonal/>
    </border>
    <border>
      <left style="thin">
        <color theme="1" tint="0.499984740745262"/>
      </left>
      <right style="thin">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top/>
      <bottom style="dotted">
        <color indexed="64"/>
      </bottom>
      <diagonal/>
    </border>
    <border>
      <left style="thin">
        <color indexed="64"/>
      </left>
      <right style="medium">
        <color indexed="64"/>
      </right>
      <top style="thin">
        <color indexed="64"/>
      </top>
      <bottom/>
      <diagonal/>
    </border>
  </borders>
  <cellStyleXfs count="44">
    <xf numFmtId="0" fontId="0" fillId="0" borderId="0">
      <alignment vertical="center"/>
    </xf>
    <xf numFmtId="49" fontId="1" fillId="0" borderId="1" applyNumberFormat="0" applyFont="0" applyFill="0" applyBorder="0" applyProtection="0">
      <alignment horizontal="left" vertical="center" indent="2"/>
    </xf>
    <xf numFmtId="49" fontId="1" fillId="0" borderId="2" applyNumberFormat="0" applyFont="0" applyFill="0" applyBorder="0" applyProtection="0">
      <alignment horizontal="left" vertical="center" indent="5"/>
    </xf>
    <xf numFmtId="4" fontId="1" fillId="2" borderId="1">
      <alignment horizontal="right" vertical="center"/>
    </xf>
    <xf numFmtId="0" fontId="1" fillId="3" borderId="0" applyBorder="0">
      <alignment horizontal="right" vertical="center"/>
    </xf>
    <xf numFmtId="0" fontId="1" fillId="3" borderId="0" applyBorder="0">
      <alignment horizontal="right" vertical="center"/>
    </xf>
    <xf numFmtId="0" fontId="19" fillId="4" borderId="1">
      <alignment horizontal="right" vertical="center"/>
    </xf>
    <xf numFmtId="0" fontId="19" fillId="4" borderId="1">
      <alignment horizontal="right" vertical="center"/>
    </xf>
    <xf numFmtId="0" fontId="19" fillId="4" borderId="3">
      <alignment horizontal="right" vertical="center"/>
    </xf>
    <xf numFmtId="4" fontId="2" fillId="0" borderId="4" applyFill="0" applyBorder="0" applyProtection="0">
      <alignment horizontal="right" vertical="center"/>
    </xf>
    <xf numFmtId="0" fontId="19" fillId="0" borderId="0" applyNumberFormat="0">
      <alignment horizontal="right"/>
    </xf>
    <xf numFmtId="0" fontId="1" fillId="0" borderId="5">
      <alignment horizontal="left" vertical="center" wrapText="1" indent="2"/>
    </xf>
    <xf numFmtId="0" fontId="1" fillId="3" borderId="2">
      <alignment horizontal="left" vertical="center"/>
    </xf>
    <xf numFmtId="0" fontId="19" fillId="0" borderId="6">
      <alignment horizontal="left" vertical="top" wrapText="1"/>
    </xf>
    <xf numFmtId="0" fontId="5" fillId="0" borderId="7"/>
    <xf numFmtId="0" fontId="3" fillId="0" borderId="0" applyNumberFormat="0" applyFill="0" applyBorder="0" applyAlignment="0" applyProtection="0"/>
    <xf numFmtId="0" fontId="1" fillId="0" borderId="0" applyBorder="0">
      <alignment horizontal="right" vertical="center"/>
    </xf>
    <xf numFmtId="0" fontId="1" fillId="0" borderId="8">
      <alignment horizontal="right" vertical="center"/>
    </xf>
    <xf numFmtId="4" fontId="1" fillId="0" borderId="1" applyFill="0" applyBorder="0" applyProtection="0">
      <alignment horizontal="right" vertical="center"/>
    </xf>
    <xf numFmtId="49" fontId="2" fillId="0" borderId="1" applyNumberFormat="0" applyFill="0" applyBorder="0" applyProtection="0">
      <alignment horizontal="left" vertical="center"/>
    </xf>
    <xf numFmtId="0" fontId="1" fillId="0" borderId="1" applyNumberFormat="0" applyFill="0" applyAlignment="0" applyProtection="0"/>
    <xf numFmtId="0" fontId="4" fillId="5" borderId="0" applyNumberFormat="0" applyFont="0" applyBorder="0" applyAlignment="0" applyProtection="0"/>
    <xf numFmtId="0" fontId="5" fillId="0" borderId="0"/>
    <xf numFmtId="182" fontId="1" fillId="6" borderId="1" applyNumberFormat="0" applyFont="0" applyBorder="0" applyAlignment="0" applyProtection="0">
      <alignment horizontal="right" vertical="center"/>
    </xf>
    <xf numFmtId="0" fontId="1" fillId="7" borderId="3"/>
    <xf numFmtId="4" fontId="1" fillId="0" borderId="0"/>
    <xf numFmtId="9" fontId="6" fillId="0" borderId="0" applyFont="0" applyFill="0" applyBorder="0" applyAlignment="0" applyProtection="0">
      <alignment vertical="center"/>
    </xf>
    <xf numFmtId="9" fontId="13" fillId="0" borderId="0" applyFont="0" applyFill="0" applyBorder="0" applyAlignment="0" applyProtection="0"/>
    <xf numFmtId="0" fontId="7" fillId="0" borderId="0" applyNumberFormat="0" applyFill="0" applyBorder="0" applyAlignment="0" applyProtection="0">
      <alignment vertical="top"/>
      <protection locked="0"/>
    </xf>
    <xf numFmtId="38" fontId="6" fillId="0" borderId="0" applyFont="0" applyFill="0" applyBorder="0" applyAlignment="0" applyProtection="0">
      <alignment vertical="center"/>
    </xf>
    <xf numFmtId="0" fontId="18" fillId="0" borderId="0">
      <alignment vertical="center"/>
    </xf>
    <xf numFmtId="0" fontId="13" fillId="0" borderId="0"/>
    <xf numFmtId="0" fontId="8" fillId="0" borderId="0"/>
    <xf numFmtId="0" fontId="8" fillId="0" borderId="0"/>
    <xf numFmtId="0" fontId="23" fillId="0" borderId="0">
      <alignment vertical="center"/>
    </xf>
    <xf numFmtId="1" fontId="20" fillId="0" borderId="0">
      <alignment vertical="center"/>
    </xf>
    <xf numFmtId="9" fontId="6" fillId="0" borderId="0" applyFont="0" applyFill="0" applyBorder="0" applyAlignment="0" applyProtection="0">
      <alignment vertical="center"/>
    </xf>
    <xf numFmtId="9" fontId="29"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13" fillId="0" borderId="0"/>
    <xf numFmtId="0" fontId="6" fillId="0" borderId="0"/>
    <xf numFmtId="38" fontId="6" fillId="0" borderId="0" applyFont="0" applyFill="0" applyBorder="0" applyAlignment="0" applyProtection="0">
      <alignment vertical="center"/>
    </xf>
  </cellStyleXfs>
  <cellXfs count="1989">
    <xf numFmtId="0" fontId="0" fillId="0" borderId="0" xfId="0">
      <alignment vertical="center"/>
    </xf>
    <xf numFmtId="0" fontId="10" fillId="8" borderId="0" xfId="33" applyFont="1" applyFill="1" applyAlignment="1">
      <alignment vertical="center"/>
    </xf>
    <xf numFmtId="0" fontId="10" fillId="8" borderId="0" xfId="33" applyFont="1" applyFill="1" applyAlignment="1">
      <alignment horizontal="center" vertical="center"/>
    </xf>
    <xf numFmtId="177" fontId="10" fillId="8" borderId="1" xfId="33" applyNumberFormat="1" applyFont="1" applyFill="1" applyBorder="1" applyAlignment="1">
      <alignment vertical="center"/>
    </xf>
    <xf numFmtId="177" fontId="10" fillId="8" borderId="0" xfId="33" applyNumberFormat="1" applyFont="1" applyFill="1" applyAlignment="1">
      <alignment vertical="center"/>
    </xf>
    <xf numFmtId="177" fontId="10" fillId="8" borderId="9" xfId="33" applyNumberFormat="1" applyFont="1" applyFill="1" applyBorder="1" applyAlignment="1">
      <alignment vertical="center"/>
    </xf>
    <xf numFmtId="179" fontId="10" fillId="8" borderId="1" xfId="33" applyNumberFormat="1" applyFont="1" applyFill="1" applyBorder="1" applyAlignment="1">
      <alignment vertical="center"/>
    </xf>
    <xf numFmtId="179" fontId="10" fillId="8" borderId="9" xfId="33" applyNumberFormat="1" applyFont="1" applyFill="1" applyBorder="1" applyAlignment="1">
      <alignment vertical="center"/>
    </xf>
    <xf numFmtId="0" fontId="10" fillId="8" borderId="0" xfId="33" applyFont="1" applyFill="1"/>
    <xf numFmtId="0" fontId="10" fillId="5" borderId="1" xfId="33" applyFont="1" applyFill="1" applyBorder="1" applyAlignment="1">
      <alignment horizontal="center" vertical="center"/>
    </xf>
    <xf numFmtId="176" fontId="10" fillId="8" borderId="1" xfId="33" applyNumberFormat="1" applyFont="1" applyFill="1" applyBorder="1" applyAlignment="1">
      <alignment vertical="center"/>
    </xf>
    <xf numFmtId="176" fontId="10" fillId="8" borderId="9" xfId="33" applyNumberFormat="1" applyFont="1" applyFill="1" applyBorder="1" applyAlignment="1">
      <alignment vertical="center"/>
    </xf>
    <xf numFmtId="176" fontId="10" fillId="8" borderId="4" xfId="33" applyNumberFormat="1" applyFont="1" applyFill="1" applyBorder="1" applyAlignment="1">
      <alignment vertical="center"/>
    </xf>
    <xf numFmtId="176" fontId="10" fillId="8" borderId="11" xfId="33" applyNumberFormat="1" applyFont="1" applyFill="1" applyBorder="1" applyAlignment="1">
      <alignment vertical="center"/>
    </xf>
    <xf numFmtId="184" fontId="10" fillId="8" borderId="1" xfId="33" applyNumberFormat="1" applyFont="1" applyFill="1" applyBorder="1" applyAlignment="1">
      <alignment vertical="center"/>
    </xf>
    <xf numFmtId="184" fontId="10" fillId="8" borderId="9" xfId="33" applyNumberFormat="1" applyFont="1" applyFill="1" applyBorder="1" applyAlignment="1">
      <alignment vertical="center"/>
    </xf>
    <xf numFmtId="184" fontId="10" fillId="8" borderId="4" xfId="33" applyNumberFormat="1" applyFont="1" applyFill="1" applyBorder="1" applyAlignment="1">
      <alignment vertical="center"/>
    </xf>
    <xf numFmtId="184" fontId="10" fillId="8" borderId="0" xfId="33" applyNumberFormat="1" applyFont="1" applyFill="1"/>
    <xf numFmtId="0" fontId="10" fillId="5" borderId="15" xfId="33" applyFont="1" applyFill="1" applyBorder="1" applyAlignment="1">
      <alignment horizontal="center" vertical="center"/>
    </xf>
    <xf numFmtId="176" fontId="10" fillId="8" borderId="0" xfId="33" applyNumberFormat="1" applyFont="1" applyFill="1" applyAlignment="1">
      <alignment vertical="center"/>
    </xf>
    <xf numFmtId="183" fontId="10" fillId="8" borderId="1" xfId="33" applyNumberFormat="1" applyFont="1" applyFill="1" applyBorder="1" applyAlignment="1">
      <alignment vertical="center"/>
    </xf>
    <xf numFmtId="183" fontId="10" fillId="8" borderId="0" xfId="33" applyNumberFormat="1" applyFont="1" applyFill="1" applyAlignment="1">
      <alignment vertical="center"/>
    </xf>
    <xf numFmtId="183" fontId="10" fillId="8" borderId="9" xfId="33" applyNumberFormat="1" applyFont="1" applyFill="1" applyBorder="1" applyAlignment="1">
      <alignment vertical="center"/>
    </xf>
    <xf numFmtId="183" fontId="10" fillId="8" borderId="4" xfId="33" applyNumberFormat="1" applyFont="1" applyFill="1" applyBorder="1" applyAlignment="1">
      <alignment vertical="center"/>
    </xf>
    <xf numFmtId="10" fontId="10" fillId="8" borderId="10" xfId="33" applyNumberFormat="1" applyFont="1" applyFill="1" applyBorder="1" applyAlignment="1">
      <alignment vertical="center"/>
    </xf>
    <xf numFmtId="10" fontId="10" fillId="8" borderId="12" xfId="33" applyNumberFormat="1" applyFont="1" applyFill="1" applyBorder="1" applyAlignment="1">
      <alignment vertical="center"/>
    </xf>
    <xf numFmtId="10" fontId="10" fillId="8" borderId="13" xfId="33" applyNumberFormat="1" applyFont="1" applyFill="1" applyBorder="1" applyAlignment="1">
      <alignment vertical="center"/>
    </xf>
    <xf numFmtId="40" fontId="10" fillId="3" borderId="1" xfId="29" applyNumberFormat="1" applyFont="1" applyFill="1" applyBorder="1" applyAlignment="1">
      <alignment vertical="center"/>
    </xf>
    <xf numFmtId="40" fontId="10" fillId="11" borderId="40" xfId="29" applyNumberFormat="1" applyFont="1" applyFill="1" applyBorder="1" applyAlignment="1">
      <alignment horizontal="center" vertical="center"/>
    </xf>
    <xf numFmtId="185" fontId="10" fillId="8" borderId="0" xfId="33" applyNumberFormat="1" applyFont="1" applyFill="1" applyAlignment="1">
      <alignment vertical="center"/>
    </xf>
    <xf numFmtId="179" fontId="10" fillId="8" borderId="0" xfId="26" applyNumberFormat="1" applyFont="1" applyFill="1" applyAlignment="1">
      <alignment vertical="center"/>
    </xf>
    <xf numFmtId="0" fontId="15" fillId="8" borderId="0" xfId="33" applyFont="1" applyFill="1" applyAlignment="1">
      <alignment vertical="center"/>
    </xf>
    <xf numFmtId="0" fontId="10" fillId="5" borderId="33" xfId="33" applyFont="1" applyFill="1" applyBorder="1" applyAlignment="1">
      <alignment horizontal="left" vertical="center"/>
    </xf>
    <xf numFmtId="0" fontId="10" fillId="5" borderId="21" xfId="33" applyFont="1" applyFill="1" applyBorder="1" applyAlignment="1">
      <alignment horizontal="center" vertical="center"/>
    </xf>
    <xf numFmtId="0" fontId="10" fillId="8" borderId="1" xfId="33" applyFont="1" applyFill="1" applyBorder="1" applyAlignment="1">
      <alignment vertical="center" wrapText="1"/>
    </xf>
    <xf numFmtId="0" fontId="10" fillId="8" borderId="20" xfId="33" applyFont="1" applyFill="1" applyBorder="1" applyAlignment="1">
      <alignment vertical="center"/>
    </xf>
    <xf numFmtId="0" fontId="10" fillId="8" borderId="45" xfId="33" applyFont="1" applyFill="1" applyBorder="1" applyAlignment="1">
      <alignment vertical="center" wrapText="1"/>
    </xf>
    <xf numFmtId="0" fontId="10" fillId="8" borderId="22" xfId="33" applyFont="1" applyFill="1" applyBorder="1" applyAlignment="1">
      <alignment vertical="center" wrapText="1"/>
    </xf>
    <xf numFmtId="0" fontId="10" fillId="8" borderId="32" xfId="33" applyFont="1" applyFill="1" applyBorder="1" applyAlignment="1">
      <alignment vertical="center"/>
    </xf>
    <xf numFmtId="176" fontId="10" fillId="8" borderId="1" xfId="0" applyNumberFormat="1" applyFont="1" applyFill="1" applyBorder="1" applyAlignment="1">
      <alignment vertical="center" wrapText="1"/>
    </xf>
    <xf numFmtId="176" fontId="10" fillId="8" borderId="4" xfId="0" applyNumberFormat="1" applyFont="1" applyFill="1" applyBorder="1" applyAlignment="1">
      <alignment vertical="center" wrapText="1"/>
    </xf>
    <xf numFmtId="176" fontId="10" fillId="8" borderId="27" xfId="33" applyNumberFormat="1" applyFont="1" applyFill="1" applyBorder="1" applyAlignment="1">
      <alignment vertical="center"/>
    </xf>
    <xf numFmtId="176" fontId="10" fillId="8" borderId="29" xfId="33" applyNumberFormat="1" applyFont="1" applyFill="1" applyBorder="1" applyAlignment="1">
      <alignment vertical="center"/>
    </xf>
    <xf numFmtId="0" fontId="10" fillId="8" borderId="0" xfId="32" applyFont="1" applyFill="1"/>
    <xf numFmtId="0" fontId="10" fillId="8" borderId="0" xfId="32" applyFont="1" applyFill="1" applyAlignment="1">
      <alignment horizontal="right"/>
    </xf>
    <xf numFmtId="0" fontId="10" fillId="5" borderId="1" xfId="32" applyFont="1" applyFill="1" applyBorder="1" applyAlignment="1">
      <alignment horizontal="center"/>
    </xf>
    <xf numFmtId="176" fontId="10" fillId="8" borderId="1" xfId="32" applyNumberFormat="1" applyFont="1" applyFill="1" applyBorder="1"/>
    <xf numFmtId="179" fontId="10" fillId="8" borderId="1" xfId="26" applyNumberFormat="1" applyFont="1" applyFill="1" applyBorder="1" applyAlignment="1"/>
    <xf numFmtId="188" fontId="10" fillId="8" borderId="0" xfId="33" applyNumberFormat="1" applyFont="1" applyFill="1"/>
    <xf numFmtId="189" fontId="10" fillId="8" borderId="0" xfId="33" applyNumberFormat="1" applyFont="1" applyFill="1"/>
    <xf numFmtId="178" fontId="10" fillId="8" borderId="0" xfId="33" applyNumberFormat="1" applyFont="1" applyFill="1" applyAlignment="1">
      <alignment vertical="center"/>
    </xf>
    <xf numFmtId="180" fontId="10" fillId="8" borderId="0" xfId="33" applyNumberFormat="1" applyFont="1" applyFill="1" applyAlignment="1">
      <alignment vertical="center"/>
    </xf>
    <xf numFmtId="176" fontId="10" fillId="8" borderId="0" xfId="0" applyNumberFormat="1" applyFont="1" applyFill="1" applyAlignment="1">
      <alignment vertical="center" wrapText="1"/>
    </xf>
    <xf numFmtId="184" fontId="10" fillId="8" borderId="0" xfId="33" applyNumberFormat="1" applyFont="1" applyFill="1" applyAlignment="1">
      <alignment vertical="center"/>
    </xf>
    <xf numFmtId="10" fontId="10" fillId="8" borderId="0" xfId="26" applyNumberFormat="1" applyFont="1" applyFill="1" applyAlignment="1">
      <alignment vertical="center"/>
    </xf>
    <xf numFmtId="176" fontId="10" fillId="8" borderId="0" xfId="33" applyNumberFormat="1" applyFont="1" applyFill="1"/>
    <xf numFmtId="38" fontId="10" fillId="8" borderId="0" xfId="29" applyFont="1" applyFill="1" applyBorder="1" applyAlignment="1">
      <alignment vertical="center"/>
    </xf>
    <xf numFmtId="176" fontId="10" fillId="8" borderId="52" xfId="33" applyNumberFormat="1" applyFont="1" applyFill="1" applyBorder="1" applyAlignment="1">
      <alignment vertical="center"/>
    </xf>
    <xf numFmtId="4" fontId="10" fillId="8" borderId="0" xfId="33" applyNumberFormat="1" applyFont="1" applyFill="1" applyAlignment="1">
      <alignment vertical="center"/>
    </xf>
    <xf numFmtId="191" fontId="10" fillId="8" borderId="0" xfId="33" applyNumberFormat="1" applyFont="1" applyFill="1" applyAlignment="1">
      <alignment vertical="center"/>
    </xf>
    <xf numFmtId="176" fontId="10" fillId="8" borderId="61" xfId="33" applyNumberFormat="1" applyFont="1" applyFill="1" applyBorder="1" applyAlignment="1">
      <alignment vertical="center"/>
    </xf>
    <xf numFmtId="0" fontId="10" fillId="8" borderId="0" xfId="31" applyFont="1" applyFill="1"/>
    <xf numFmtId="192" fontId="10" fillId="8" borderId="0" xfId="31" applyNumberFormat="1" applyFont="1" applyFill="1"/>
    <xf numFmtId="194" fontId="10" fillId="8" borderId="0" xfId="33" applyNumberFormat="1" applyFont="1" applyFill="1" applyAlignment="1">
      <alignment vertical="center"/>
    </xf>
    <xf numFmtId="38" fontId="10" fillId="8" borderId="0" xfId="33" applyNumberFormat="1" applyFont="1" applyFill="1" applyAlignment="1">
      <alignment vertical="center"/>
    </xf>
    <xf numFmtId="0" fontId="21" fillId="8" borderId="0" xfId="33" applyFont="1" applyFill="1" applyAlignment="1">
      <alignment vertical="center"/>
    </xf>
    <xf numFmtId="38" fontId="10" fillId="8" borderId="4" xfId="29" applyFont="1" applyFill="1" applyBorder="1" applyAlignment="1">
      <alignment vertical="center"/>
    </xf>
    <xf numFmtId="11" fontId="10" fillId="8" borderId="0" xfId="33" applyNumberFormat="1" applyFont="1" applyFill="1" applyAlignment="1">
      <alignment vertical="center"/>
    </xf>
    <xf numFmtId="176" fontId="10" fillId="20" borderId="1" xfId="33" applyNumberFormat="1" applyFont="1" applyFill="1" applyBorder="1" applyAlignment="1">
      <alignment vertical="center"/>
    </xf>
    <xf numFmtId="176" fontId="10" fillId="21" borderId="11" xfId="33" applyNumberFormat="1" applyFont="1" applyFill="1" applyBorder="1" applyAlignment="1">
      <alignment vertical="center"/>
    </xf>
    <xf numFmtId="176" fontId="10" fillId="23" borderId="4" xfId="33" applyNumberFormat="1" applyFont="1" applyFill="1" applyBorder="1" applyAlignment="1">
      <alignment vertical="center"/>
    </xf>
    <xf numFmtId="9" fontId="10" fillId="20" borderId="1" xfId="26" applyFont="1" applyFill="1" applyBorder="1" applyAlignment="1">
      <alignment vertical="center"/>
    </xf>
    <xf numFmtId="9" fontId="10" fillId="8" borderId="1" xfId="26" applyFont="1" applyFill="1" applyBorder="1" applyAlignment="1">
      <alignment vertical="center"/>
    </xf>
    <xf numFmtId="9" fontId="10" fillId="8" borderId="11" xfId="26" applyFont="1" applyFill="1" applyBorder="1" applyAlignment="1">
      <alignment vertical="center"/>
    </xf>
    <xf numFmtId="9" fontId="10" fillId="23" borderId="4" xfId="26" applyFont="1" applyFill="1" applyBorder="1" applyAlignment="1">
      <alignment vertical="center"/>
    </xf>
    <xf numFmtId="0" fontId="10" fillId="24" borderId="1" xfId="33" applyFont="1" applyFill="1" applyBorder="1" applyAlignment="1">
      <alignment horizontal="center" vertical="center"/>
    </xf>
    <xf numFmtId="40" fontId="10" fillId="20" borderId="1" xfId="29" applyNumberFormat="1" applyFont="1" applyFill="1" applyBorder="1" applyAlignment="1">
      <alignment vertical="center"/>
    </xf>
    <xf numFmtId="40" fontId="10" fillId="20" borderId="1" xfId="29" applyNumberFormat="1" applyFont="1" applyFill="1" applyBorder="1" applyAlignment="1">
      <alignment vertical="center" wrapText="1"/>
    </xf>
    <xf numFmtId="179" fontId="10" fillId="8" borderId="0" xfId="31" applyNumberFormat="1" applyFont="1" applyFill="1"/>
    <xf numFmtId="38" fontId="10" fillId="8" borderId="1" xfId="31" applyNumberFormat="1" applyFont="1" applyFill="1" applyBorder="1"/>
    <xf numFmtId="0" fontId="10" fillId="24" borderId="1" xfId="31" applyFont="1" applyFill="1" applyBorder="1" applyAlignment="1">
      <alignment horizontal="center"/>
    </xf>
    <xf numFmtId="38" fontId="10" fillId="13" borderId="39" xfId="29" applyFont="1" applyFill="1" applyBorder="1" applyAlignment="1">
      <alignment vertical="center"/>
    </xf>
    <xf numFmtId="38" fontId="10" fillId="14" borderId="1" xfId="29" applyFont="1" applyFill="1" applyBorder="1" applyAlignment="1">
      <alignment vertical="center"/>
    </xf>
    <xf numFmtId="38" fontId="10" fillId="3" borderId="1" xfId="29" applyFont="1" applyFill="1" applyBorder="1" applyAlignment="1">
      <alignment vertical="center"/>
    </xf>
    <xf numFmtId="38" fontId="10" fillId="16" borderId="19" xfId="29" applyFont="1" applyFill="1" applyBorder="1" applyAlignment="1">
      <alignment vertical="center"/>
    </xf>
    <xf numFmtId="38" fontId="10" fillId="9" borderId="1" xfId="29" applyFont="1" applyFill="1" applyBorder="1" applyAlignment="1">
      <alignment vertical="center"/>
    </xf>
    <xf numFmtId="38" fontId="10" fillId="10" borderId="1" xfId="29" applyFont="1" applyFill="1" applyBorder="1" applyAlignment="1">
      <alignment vertical="center"/>
    </xf>
    <xf numFmtId="38" fontId="10" fillId="17" borderId="1" xfId="29" applyFont="1" applyFill="1" applyBorder="1" applyAlignment="1">
      <alignment vertical="center"/>
    </xf>
    <xf numFmtId="38" fontId="10" fillId="28" borderId="1" xfId="29" applyFont="1" applyFill="1" applyBorder="1" applyAlignment="1">
      <alignment vertical="center"/>
    </xf>
    <xf numFmtId="38" fontId="10" fillId="20" borderId="1" xfId="29" applyFont="1" applyFill="1" applyBorder="1" applyAlignment="1">
      <alignment vertical="center"/>
    </xf>
    <xf numFmtId="38" fontId="10" fillId="0" borderId="63" xfId="29" applyFont="1" applyFill="1" applyBorder="1" applyAlignment="1">
      <alignment vertical="center"/>
    </xf>
    <xf numFmtId="38" fontId="10" fillId="0" borderId="29" xfId="29" applyFont="1" applyFill="1" applyBorder="1" applyAlignment="1">
      <alignment vertical="center"/>
    </xf>
    <xf numFmtId="38" fontId="10" fillId="0" borderId="64" xfId="29" applyFont="1" applyFill="1" applyBorder="1" applyAlignment="1">
      <alignment vertical="center"/>
    </xf>
    <xf numFmtId="38" fontId="10" fillId="23" borderId="1" xfId="29" applyFont="1" applyFill="1" applyBorder="1" applyAlignment="1">
      <alignment vertical="center"/>
    </xf>
    <xf numFmtId="38" fontId="10" fillId="30" borderId="27" xfId="29" applyFont="1" applyFill="1" applyBorder="1" applyAlignment="1">
      <alignment vertical="center"/>
    </xf>
    <xf numFmtId="38" fontId="10" fillId="30" borderId="29" xfId="29" applyFont="1" applyFill="1" applyBorder="1" applyAlignment="1">
      <alignment vertical="center"/>
    </xf>
    <xf numFmtId="38" fontId="10" fillId="12" borderId="39" xfId="29" applyFont="1" applyFill="1" applyBorder="1" applyAlignment="1">
      <alignment vertical="center"/>
    </xf>
    <xf numFmtId="176" fontId="10" fillId="8" borderId="62" xfId="33" applyNumberFormat="1" applyFont="1" applyFill="1" applyBorder="1" applyAlignment="1">
      <alignment vertical="center"/>
    </xf>
    <xf numFmtId="195" fontId="10" fillId="8" borderId="0" xfId="33" applyNumberFormat="1" applyFont="1" applyFill="1" applyAlignment="1">
      <alignment vertical="center"/>
    </xf>
    <xf numFmtId="176" fontId="10" fillId="22" borderId="52" xfId="33" applyNumberFormat="1" applyFont="1" applyFill="1" applyBorder="1" applyAlignment="1">
      <alignment vertical="center"/>
    </xf>
    <xf numFmtId="38" fontId="10" fillId="31" borderId="22" xfId="29" applyFont="1" applyFill="1" applyBorder="1" applyAlignment="1">
      <alignment vertical="center"/>
    </xf>
    <xf numFmtId="40" fontId="10" fillId="32" borderId="22" xfId="29" applyNumberFormat="1" applyFont="1" applyFill="1" applyBorder="1" applyAlignment="1">
      <alignment vertical="center" wrapText="1"/>
    </xf>
    <xf numFmtId="38" fontId="10" fillId="31" borderId="19" xfId="29" applyFont="1" applyFill="1" applyBorder="1" applyAlignment="1">
      <alignment vertical="center"/>
    </xf>
    <xf numFmtId="40" fontId="10" fillId="32" borderId="19" xfId="29" applyNumberFormat="1" applyFont="1" applyFill="1" applyBorder="1" applyAlignment="1">
      <alignment vertical="center" wrapText="1"/>
    </xf>
    <xf numFmtId="40" fontId="10" fillId="20" borderId="39" xfId="29" applyNumberFormat="1" applyFont="1" applyFill="1" applyBorder="1" applyAlignment="1">
      <alignment horizontal="center" vertical="center"/>
    </xf>
    <xf numFmtId="40" fontId="10" fillId="34" borderId="66" xfId="29" applyNumberFormat="1" applyFont="1" applyFill="1" applyBorder="1" applyAlignment="1">
      <alignment vertical="center" wrapText="1"/>
    </xf>
    <xf numFmtId="40" fontId="10" fillId="20" borderId="39" xfId="29" applyNumberFormat="1" applyFont="1" applyFill="1" applyBorder="1" applyAlignment="1">
      <alignment vertical="center" wrapText="1"/>
    </xf>
    <xf numFmtId="38" fontId="10" fillId="20" borderId="4" xfId="29" applyFont="1" applyFill="1" applyBorder="1" applyAlignment="1">
      <alignment vertical="center"/>
    </xf>
    <xf numFmtId="0" fontId="10" fillId="24" borderId="16" xfId="33" applyFont="1" applyFill="1" applyBorder="1" applyAlignment="1">
      <alignment horizontal="center" vertical="center"/>
    </xf>
    <xf numFmtId="38" fontId="10" fillId="31" borderId="52" xfId="29" applyFont="1" applyFill="1" applyBorder="1" applyAlignment="1">
      <alignment vertical="center"/>
    </xf>
    <xf numFmtId="40" fontId="10" fillId="32" borderId="52" xfId="29" applyNumberFormat="1" applyFont="1" applyFill="1" applyBorder="1" applyAlignment="1">
      <alignment vertical="center" wrapText="1"/>
    </xf>
    <xf numFmtId="38" fontId="10" fillId="32" borderId="63" xfId="29" applyFont="1" applyFill="1" applyBorder="1" applyAlignment="1">
      <alignment vertical="center"/>
    </xf>
    <xf numFmtId="40" fontId="10" fillId="32" borderId="63" xfId="29" applyNumberFormat="1" applyFont="1" applyFill="1" applyBorder="1" applyAlignment="1">
      <alignment vertical="center" wrapText="1"/>
    </xf>
    <xf numFmtId="40" fontId="10" fillId="32" borderId="29" xfId="29" applyNumberFormat="1" applyFont="1" applyFill="1" applyBorder="1" applyAlignment="1">
      <alignment vertical="center" wrapText="1"/>
    </xf>
    <xf numFmtId="38" fontId="10" fillId="32" borderId="64" xfId="29" applyFont="1" applyFill="1" applyBorder="1" applyAlignment="1">
      <alignment vertical="center"/>
    </xf>
    <xf numFmtId="40" fontId="10" fillId="32" borderId="64" xfId="29" applyNumberFormat="1" applyFont="1" applyFill="1" applyBorder="1" applyAlignment="1">
      <alignment vertical="center" wrapText="1"/>
    </xf>
    <xf numFmtId="38" fontId="10" fillId="35" borderId="27" xfId="29" applyFont="1" applyFill="1" applyBorder="1" applyAlignment="1">
      <alignment vertical="center"/>
    </xf>
    <xf numFmtId="40" fontId="10" fillId="32" borderId="27" xfId="29" applyNumberFormat="1" applyFont="1" applyFill="1" applyBorder="1" applyAlignment="1">
      <alignment vertical="center" wrapText="1"/>
    </xf>
    <xf numFmtId="176" fontId="10" fillId="32" borderId="1" xfId="33" applyNumberFormat="1" applyFont="1" applyFill="1" applyBorder="1" applyAlignment="1">
      <alignment vertical="center"/>
    </xf>
    <xf numFmtId="183" fontId="10" fillId="32" borderId="1" xfId="33" applyNumberFormat="1" applyFont="1" applyFill="1" applyBorder="1" applyAlignment="1">
      <alignment vertical="center"/>
    </xf>
    <xf numFmtId="176" fontId="10" fillId="32" borderId="9" xfId="33" applyNumberFormat="1" applyFont="1" applyFill="1" applyBorder="1" applyAlignment="1">
      <alignment vertical="center"/>
    </xf>
    <xf numFmtId="183" fontId="10" fillId="32" borderId="9" xfId="33" applyNumberFormat="1" applyFont="1" applyFill="1" applyBorder="1" applyAlignment="1">
      <alignment vertical="center"/>
    </xf>
    <xf numFmtId="176" fontId="10" fillId="32" borderId="4" xfId="33" applyNumberFormat="1" applyFont="1" applyFill="1" applyBorder="1" applyAlignment="1">
      <alignment vertical="center"/>
    </xf>
    <xf numFmtId="183" fontId="10" fillId="32" borderId="4" xfId="33" applyNumberFormat="1" applyFont="1" applyFill="1" applyBorder="1" applyAlignment="1">
      <alignment vertical="center"/>
    </xf>
    <xf numFmtId="184" fontId="10" fillId="32" borderId="1" xfId="33" applyNumberFormat="1" applyFont="1" applyFill="1" applyBorder="1" applyAlignment="1">
      <alignment vertical="center"/>
    </xf>
    <xf numFmtId="184" fontId="10" fillId="32" borderId="9" xfId="33" applyNumberFormat="1" applyFont="1" applyFill="1" applyBorder="1" applyAlignment="1">
      <alignment vertical="center"/>
    </xf>
    <xf numFmtId="184" fontId="10" fillId="32" borderId="4" xfId="33" applyNumberFormat="1" applyFont="1" applyFill="1" applyBorder="1" applyAlignment="1">
      <alignment vertical="center"/>
    </xf>
    <xf numFmtId="184" fontId="10" fillId="32" borderId="72" xfId="33" applyNumberFormat="1" applyFont="1" applyFill="1" applyBorder="1" applyAlignment="1">
      <alignment vertical="center"/>
    </xf>
    <xf numFmtId="183" fontId="10" fillId="32" borderId="72" xfId="33" applyNumberFormat="1" applyFont="1" applyFill="1" applyBorder="1" applyAlignment="1">
      <alignment vertical="center"/>
    </xf>
    <xf numFmtId="176" fontId="10" fillId="8" borderId="0" xfId="32" applyNumberFormat="1" applyFont="1" applyFill="1"/>
    <xf numFmtId="9" fontId="10" fillId="8" borderId="4" xfId="33" applyNumberFormat="1" applyFont="1" applyFill="1" applyBorder="1" applyAlignment="1">
      <alignment vertical="center"/>
    </xf>
    <xf numFmtId="9" fontId="10" fillId="21" borderId="52" xfId="26" applyFont="1" applyFill="1" applyBorder="1" applyAlignment="1">
      <alignment vertical="center"/>
    </xf>
    <xf numFmtId="9" fontId="10" fillId="22" borderId="52" xfId="26" applyFont="1" applyFill="1" applyBorder="1" applyAlignment="1">
      <alignment vertical="center"/>
    </xf>
    <xf numFmtId="179" fontId="10" fillId="8" borderId="11" xfId="26" applyNumberFormat="1" applyFont="1" applyFill="1" applyBorder="1" applyAlignment="1">
      <alignment vertical="center"/>
    </xf>
    <xf numFmtId="0" fontId="10" fillId="8" borderId="0" xfId="32" applyFont="1" applyFill="1" applyAlignment="1">
      <alignment vertical="center"/>
    </xf>
    <xf numFmtId="176" fontId="10" fillId="8" borderId="1" xfId="32" applyNumberFormat="1" applyFont="1" applyFill="1" applyBorder="1" applyAlignment="1">
      <alignment vertical="center"/>
    </xf>
    <xf numFmtId="187" fontId="10" fillId="8" borderId="1" xfId="33" applyNumberFormat="1" applyFont="1" applyFill="1" applyBorder="1" applyAlignment="1">
      <alignment vertical="center"/>
    </xf>
    <xf numFmtId="186" fontId="10" fillId="8" borderId="1" xfId="33" applyNumberFormat="1" applyFont="1" applyFill="1" applyBorder="1" applyAlignment="1">
      <alignment vertical="center"/>
    </xf>
    <xf numFmtId="0" fontId="10" fillId="5" borderId="1" xfId="33" applyFont="1" applyFill="1" applyBorder="1" applyAlignment="1">
      <alignment horizontal="center" vertical="center" wrapText="1"/>
    </xf>
    <xf numFmtId="176" fontId="10" fillId="0" borderId="1" xfId="0" applyNumberFormat="1" applyFont="1" applyBorder="1">
      <alignment vertical="center"/>
    </xf>
    <xf numFmtId="0" fontId="15" fillId="29" borderId="0" xfId="33" applyFont="1" applyFill="1" applyAlignment="1">
      <alignment vertical="center"/>
    </xf>
    <xf numFmtId="0" fontId="10" fillId="29" borderId="0" xfId="33" applyFont="1" applyFill="1" applyAlignment="1">
      <alignment vertical="center"/>
    </xf>
    <xf numFmtId="176" fontId="10" fillId="8" borderId="76" xfId="33" applyNumberFormat="1" applyFont="1" applyFill="1" applyBorder="1" applyAlignment="1">
      <alignment vertical="center"/>
    </xf>
    <xf numFmtId="0" fontId="10" fillId="29" borderId="0" xfId="33" applyFont="1" applyFill="1"/>
    <xf numFmtId="0" fontId="10" fillId="29" borderId="1" xfId="0" applyFont="1" applyFill="1" applyBorder="1" applyAlignment="1">
      <alignment horizontal="center" vertical="center"/>
    </xf>
    <xf numFmtId="176" fontId="28" fillId="8" borderId="0" xfId="33" applyNumberFormat="1" applyFont="1" applyFill="1" applyAlignment="1">
      <alignment vertical="center"/>
    </xf>
    <xf numFmtId="0" fontId="10" fillId="29" borderId="0" xfId="0" applyFont="1" applyFill="1">
      <alignment vertical="center"/>
    </xf>
    <xf numFmtId="190" fontId="10" fillId="8" borderId="1" xfId="26" applyNumberFormat="1" applyFont="1" applyFill="1" applyBorder="1" applyAlignment="1">
      <alignment horizontal="right" vertical="center"/>
    </xf>
    <xf numFmtId="179" fontId="10" fillId="8" borderId="0" xfId="33" applyNumberFormat="1" applyFont="1" applyFill="1" applyAlignment="1">
      <alignment vertical="center"/>
    </xf>
    <xf numFmtId="190" fontId="10" fillId="8" borderId="1" xfId="26" applyNumberFormat="1" applyFont="1" applyFill="1" applyBorder="1" applyAlignment="1">
      <alignment horizontal="center" vertical="center"/>
    </xf>
    <xf numFmtId="195" fontId="21" fillId="8" borderId="0" xfId="33" applyNumberFormat="1" applyFont="1" applyFill="1" applyAlignment="1">
      <alignment vertical="center"/>
    </xf>
    <xf numFmtId="193" fontId="21" fillId="8" borderId="0" xfId="33" applyNumberFormat="1" applyFont="1" applyFill="1" applyAlignment="1">
      <alignment vertical="center"/>
    </xf>
    <xf numFmtId="0" fontId="10" fillId="24" borderId="1" xfId="33" applyFont="1" applyFill="1" applyBorder="1" applyAlignment="1">
      <alignment horizontal="center" vertical="center" wrapText="1"/>
    </xf>
    <xf numFmtId="0" fontId="10" fillId="8" borderId="0" xfId="31" applyFont="1" applyFill="1" applyAlignment="1">
      <alignment vertical="center"/>
    </xf>
    <xf numFmtId="187" fontId="10" fillId="20" borderId="1" xfId="31" applyNumberFormat="1" applyFont="1" applyFill="1" applyBorder="1" applyAlignment="1">
      <alignment vertical="center"/>
    </xf>
    <xf numFmtId="187" fontId="10" fillId="36" borderId="1" xfId="31" applyNumberFormat="1" applyFont="1" applyFill="1" applyBorder="1" applyAlignment="1">
      <alignment vertical="center"/>
    </xf>
    <xf numFmtId="9" fontId="10" fillId="8" borderId="0" xfId="27" applyFont="1" applyFill="1" applyAlignment="1">
      <alignment vertical="center"/>
    </xf>
    <xf numFmtId="179" fontId="10" fillId="20" borderId="1" xfId="27" applyNumberFormat="1" applyFont="1" applyFill="1" applyBorder="1" applyAlignment="1">
      <alignment vertical="center"/>
    </xf>
    <xf numFmtId="179" fontId="10" fillId="8" borderId="1" xfId="31" applyNumberFormat="1" applyFont="1" applyFill="1" applyBorder="1" applyAlignment="1">
      <alignment vertical="center"/>
    </xf>
    <xf numFmtId="187" fontId="10" fillId="0" borderId="1" xfId="31" applyNumberFormat="1" applyFont="1" applyBorder="1" applyAlignment="1">
      <alignment vertical="center"/>
    </xf>
    <xf numFmtId="179" fontId="10" fillId="20" borderId="1" xfId="31" applyNumberFormat="1" applyFont="1" applyFill="1" applyBorder="1" applyAlignment="1">
      <alignment vertical="center"/>
    </xf>
    <xf numFmtId="38" fontId="10" fillId="8" borderId="1" xfId="31" applyNumberFormat="1" applyFont="1" applyFill="1" applyBorder="1" applyAlignment="1">
      <alignment vertical="center"/>
    </xf>
    <xf numFmtId="40" fontId="10" fillId="32" borderId="24" xfId="29" applyNumberFormat="1" applyFont="1" applyFill="1" applyBorder="1" applyAlignment="1">
      <alignment vertical="center" wrapText="1"/>
    </xf>
    <xf numFmtId="184" fontId="10" fillId="8" borderId="1" xfId="26" applyNumberFormat="1" applyFont="1" applyFill="1" applyBorder="1" applyAlignment="1">
      <alignment vertical="center"/>
    </xf>
    <xf numFmtId="38" fontId="10" fillId="16" borderId="45" xfId="29" applyFont="1" applyFill="1" applyBorder="1" applyAlignment="1">
      <alignment vertical="center"/>
    </xf>
    <xf numFmtId="9" fontId="10" fillId="29" borderId="1" xfId="26" applyFont="1" applyFill="1" applyBorder="1" applyAlignment="1">
      <alignment vertical="center"/>
    </xf>
    <xf numFmtId="176" fontId="10" fillId="8" borderId="1" xfId="33" applyNumberFormat="1" applyFont="1" applyFill="1" applyBorder="1" applyAlignment="1">
      <alignment horizontal="center" vertical="center"/>
    </xf>
    <xf numFmtId="0" fontId="10" fillId="29" borderId="0" xfId="0" applyFont="1" applyFill="1" applyAlignment="1">
      <alignment horizontal="center" vertical="center"/>
    </xf>
    <xf numFmtId="38" fontId="10" fillId="42" borderId="52" xfId="29" applyFont="1" applyFill="1" applyBorder="1" applyAlignment="1">
      <alignment vertical="center"/>
    </xf>
    <xf numFmtId="38" fontId="10" fillId="25" borderId="1" xfId="29" applyFont="1" applyFill="1" applyBorder="1" applyAlignment="1">
      <alignment vertical="center"/>
    </xf>
    <xf numFmtId="38" fontId="10" fillId="29" borderId="45" xfId="29" applyFont="1" applyFill="1" applyBorder="1" applyAlignment="1">
      <alignment vertical="center"/>
    </xf>
    <xf numFmtId="38" fontId="10" fillId="41" borderId="4" xfId="29" applyFont="1" applyFill="1" applyBorder="1" applyAlignment="1">
      <alignment vertical="center"/>
    </xf>
    <xf numFmtId="184" fontId="10" fillId="24" borderId="1" xfId="33" applyNumberFormat="1" applyFont="1" applyFill="1" applyBorder="1" applyAlignment="1">
      <alignment vertical="center"/>
    </xf>
    <xf numFmtId="176" fontId="10" fillId="8" borderId="108" xfId="33" applyNumberFormat="1" applyFont="1" applyFill="1" applyBorder="1" applyAlignment="1">
      <alignment vertical="center"/>
    </xf>
    <xf numFmtId="176" fontId="10" fillId="8" borderId="109" xfId="33" applyNumberFormat="1" applyFont="1" applyFill="1" applyBorder="1" applyAlignment="1">
      <alignment vertical="center"/>
    </xf>
    <xf numFmtId="184" fontId="10" fillId="24" borderId="9" xfId="33" applyNumberFormat="1" applyFont="1" applyFill="1" applyBorder="1" applyAlignment="1">
      <alignment vertical="center"/>
    </xf>
    <xf numFmtId="184" fontId="10" fillId="24" borderId="4" xfId="33" applyNumberFormat="1" applyFont="1" applyFill="1" applyBorder="1" applyAlignment="1">
      <alignment vertical="center"/>
    </xf>
    <xf numFmtId="176" fontId="10" fillId="8" borderId="63" xfId="33" applyNumberFormat="1" applyFont="1" applyFill="1" applyBorder="1" applyAlignment="1">
      <alignment vertical="center"/>
    </xf>
    <xf numFmtId="176" fontId="10" fillId="43" borderId="1" xfId="33" applyNumberFormat="1" applyFont="1" applyFill="1" applyBorder="1" applyAlignment="1">
      <alignment vertical="center"/>
    </xf>
    <xf numFmtId="10" fontId="10" fillId="21" borderId="52" xfId="26" applyNumberFormat="1" applyFont="1" applyFill="1" applyBorder="1" applyAlignment="1">
      <alignment vertical="center"/>
    </xf>
    <xf numFmtId="176" fontId="10" fillId="43" borderId="4" xfId="33" applyNumberFormat="1" applyFont="1" applyFill="1" applyBorder="1" applyAlignment="1">
      <alignment vertical="center"/>
    </xf>
    <xf numFmtId="9" fontId="10" fillId="29" borderId="0" xfId="26" applyFont="1" applyFill="1" applyBorder="1" applyAlignment="1">
      <alignment vertical="center"/>
    </xf>
    <xf numFmtId="4" fontId="10" fillId="29" borderId="0" xfId="33" applyNumberFormat="1" applyFont="1" applyFill="1" applyAlignment="1">
      <alignment vertical="center"/>
    </xf>
    <xf numFmtId="38" fontId="10" fillId="29" borderId="1" xfId="29" applyFont="1" applyFill="1" applyBorder="1" applyAlignment="1">
      <alignment horizontal="right" vertical="center"/>
    </xf>
    <xf numFmtId="38" fontId="10" fillId="8" borderId="11" xfId="29" applyFont="1" applyFill="1" applyBorder="1" applyAlignment="1">
      <alignment horizontal="right" vertical="center"/>
    </xf>
    <xf numFmtId="38" fontId="10" fillId="21" borderId="52" xfId="29" applyFont="1" applyFill="1" applyBorder="1" applyAlignment="1">
      <alignment horizontal="right" vertical="center"/>
    </xf>
    <xf numFmtId="38" fontId="10" fillId="43" borderId="4" xfId="29" applyFont="1" applyFill="1" applyBorder="1" applyAlignment="1">
      <alignment horizontal="right" vertical="center"/>
    </xf>
    <xf numFmtId="38" fontId="10" fillId="23" borderId="4" xfId="29" applyFont="1" applyFill="1" applyBorder="1" applyAlignment="1">
      <alignment horizontal="right" vertical="center"/>
    </xf>
    <xf numFmtId="40" fontId="10" fillId="8" borderId="1" xfId="29" applyNumberFormat="1" applyFont="1" applyFill="1" applyBorder="1" applyAlignment="1">
      <alignment horizontal="right" vertical="center"/>
    </xf>
    <xf numFmtId="40" fontId="10" fillId="8" borderId="11" xfId="29" applyNumberFormat="1" applyFont="1" applyFill="1" applyBorder="1" applyAlignment="1">
      <alignment horizontal="right" vertical="center"/>
    </xf>
    <xf numFmtId="40" fontId="10" fillId="8" borderId="62" xfId="29" applyNumberFormat="1" applyFont="1" applyFill="1" applyBorder="1" applyAlignment="1">
      <alignment horizontal="right" vertical="center"/>
    </xf>
    <xf numFmtId="179" fontId="10" fillId="20" borderId="1" xfId="26" applyNumberFormat="1" applyFont="1" applyFill="1" applyBorder="1" applyAlignment="1">
      <alignment vertical="center"/>
    </xf>
    <xf numFmtId="190" fontId="10" fillId="24" borderId="1" xfId="26" applyNumberFormat="1" applyFont="1" applyFill="1" applyBorder="1" applyAlignment="1">
      <alignment vertical="center"/>
    </xf>
    <xf numFmtId="10" fontId="10" fillId="24" borderId="11" xfId="26" applyNumberFormat="1" applyFont="1" applyFill="1" applyBorder="1" applyAlignment="1">
      <alignment vertical="center"/>
    </xf>
    <xf numFmtId="10" fontId="10" fillId="24" borderId="1" xfId="26" applyNumberFormat="1" applyFont="1" applyFill="1" applyBorder="1" applyAlignment="1">
      <alignment vertical="center"/>
    </xf>
    <xf numFmtId="10" fontId="10" fillId="24" borderId="62" xfId="26" applyNumberFormat="1" applyFont="1" applyFill="1" applyBorder="1" applyAlignment="1">
      <alignment vertical="center"/>
    </xf>
    <xf numFmtId="0" fontId="10" fillId="29" borderId="0" xfId="31" applyFont="1" applyFill="1"/>
    <xf numFmtId="38" fontId="17" fillId="9" borderId="1" xfId="29" applyFont="1" applyFill="1" applyBorder="1" applyAlignment="1">
      <alignment vertical="center"/>
    </xf>
    <xf numFmtId="38" fontId="17" fillId="3" borderId="1" xfId="29" applyFont="1" applyFill="1" applyBorder="1" applyAlignment="1">
      <alignment vertical="center"/>
    </xf>
    <xf numFmtId="38" fontId="17" fillId="13" borderId="39" xfId="29" applyFont="1" applyFill="1" applyBorder="1" applyAlignment="1">
      <alignment vertical="center"/>
    </xf>
    <xf numFmtId="38" fontId="17" fillId="10" borderId="1" xfId="29" applyFont="1" applyFill="1" applyBorder="1" applyAlignment="1">
      <alignment vertical="center"/>
    </xf>
    <xf numFmtId="38" fontId="17" fillId="4" borderId="1" xfId="29" applyFont="1" applyFill="1" applyBorder="1" applyAlignment="1">
      <alignment vertical="center"/>
    </xf>
    <xf numFmtId="38" fontId="17" fillId="18" borderId="39" xfId="29" applyFont="1" applyFill="1" applyBorder="1" applyAlignment="1">
      <alignment vertical="center"/>
    </xf>
    <xf numFmtId="176" fontId="10" fillId="29" borderId="45" xfId="33" applyNumberFormat="1" applyFont="1" applyFill="1" applyBorder="1" applyAlignment="1">
      <alignment vertical="center"/>
    </xf>
    <xf numFmtId="180" fontId="10" fillId="29" borderId="45" xfId="33" applyNumberFormat="1" applyFont="1" applyFill="1" applyBorder="1" applyAlignment="1">
      <alignment vertical="center"/>
    </xf>
    <xf numFmtId="176" fontId="10" fillId="29" borderId="22" xfId="33" applyNumberFormat="1" applyFont="1" applyFill="1" applyBorder="1" applyAlignment="1">
      <alignment vertical="center"/>
    </xf>
    <xf numFmtId="176" fontId="10" fillId="29" borderId="22" xfId="0" applyNumberFormat="1" applyFont="1" applyFill="1" applyBorder="1" applyAlignment="1">
      <alignment vertical="center" wrapText="1"/>
    </xf>
    <xf numFmtId="180" fontId="10" fillId="29" borderId="22" xfId="33" applyNumberFormat="1" applyFont="1" applyFill="1" applyBorder="1" applyAlignment="1">
      <alignment vertical="center"/>
    </xf>
    <xf numFmtId="176" fontId="10" fillId="29" borderId="4" xfId="33" applyNumberFormat="1" applyFont="1" applyFill="1" applyBorder="1" applyAlignment="1">
      <alignment vertical="center"/>
    </xf>
    <xf numFmtId="176" fontId="10" fillId="29" borderId="4" xfId="0" applyNumberFormat="1" applyFont="1" applyFill="1" applyBorder="1" applyAlignment="1">
      <alignment vertical="center" wrapText="1"/>
    </xf>
    <xf numFmtId="176" fontId="10" fillId="29" borderId="115" xfId="33" applyNumberFormat="1" applyFont="1" applyFill="1" applyBorder="1" applyAlignment="1">
      <alignment vertical="center"/>
    </xf>
    <xf numFmtId="180" fontId="10" fillId="29" borderId="115" xfId="33" applyNumberFormat="1" applyFont="1" applyFill="1" applyBorder="1" applyAlignment="1">
      <alignment vertical="center"/>
    </xf>
    <xf numFmtId="9" fontId="10" fillId="29" borderId="4" xfId="26" applyFont="1" applyFill="1" applyBorder="1" applyAlignment="1">
      <alignment vertical="center"/>
    </xf>
    <xf numFmtId="184" fontId="10" fillId="29" borderId="1" xfId="33" applyNumberFormat="1" applyFont="1" applyFill="1" applyBorder="1" applyAlignment="1">
      <alignment vertical="center"/>
    </xf>
    <xf numFmtId="179" fontId="10" fillId="8" borderId="1" xfId="26" applyNumberFormat="1" applyFont="1" applyFill="1" applyBorder="1" applyAlignment="1">
      <alignment vertical="center"/>
    </xf>
    <xf numFmtId="9" fontId="10" fillId="43" borderId="4" xfId="26" applyFont="1" applyFill="1" applyBorder="1" applyAlignment="1">
      <alignment vertical="center"/>
    </xf>
    <xf numFmtId="38" fontId="10" fillId="16" borderId="52" xfId="29" applyFont="1" applyFill="1" applyBorder="1" applyAlignment="1">
      <alignment vertical="center"/>
    </xf>
    <xf numFmtId="38" fontId="10" fillId="8" borderId="22" xfId="29" applyFont="1" applyFill="1" applyBorder="1" applyAlignment="1">
      <alignment vertical="center"/>
    </xf>
    <xf numFmtId="38" fontId="10" fillId="8" borderId="52" xfId="29" applyFont="1" applyFill="1" applyBorder="1" applyAlignment="1">
      <alignment vertical="center"/>
    </xf>
    <xf numFmtId="38" fontId="10" fillId="46" borderId="19" xfId="29" applyFont="1" applyFill="1" applyBorder="1" applyAlignment="1">
      <alignment vertical="center"/>
    </xf>
    <xf numFmtId="38" fontId="10" fillId="47" borderId="1" xfId="29" applyFont="1" applyFill="1" applyBorder="1" applyAlignment="1">
      <alignment vertical="center"/>
    </xf>
    <xf numFmtId="38" fontId="17" fillId="47" borderId="1" xfId="29" applyFont="1" applyFill="1" applyBorder="1" applyAlignment="1">
      <alignment vertical="center"/>
    </xf>
    <xf numFmtId="40" fontId="10" fillId="20" borderId="4" xfId="29" applyNumberFormat="1" applyFont="1" applyFill="1" applyBorder="1" applyAlignment="1">
      <alignment vertical="center" wrapText="1"/>
    </xf>
    <xf numFmtId="38" fontId="10" fillId="35" borderId="56" xfId="29" applyFont="1" applyFill="1" applyBorder="1" applyAlignment="1">
      <alignment vertical="center"/>
    </xf>
    <xf numFmtId="40" fontId="10" fillId="32" borderId="56" xfId="29" applyNumberFormat="1" applyFont="1" applyFill="1" applyBorder="1" applyAlignment="1">
      <alignment vertical="center" wrapText="1"/>
    </xf>
    <xf numFmtId="40" fontId="10" fillId="20" borderId="52" xfId="29" applyNumberFormat="1" applyFont="1" applyFill="1" applyBorder="1" applyAlignment="1">
      <alignment vertical="center" wrapText="1"/>
    </xf>
    <xf numFmtId="183" fontId="10" fillId="32" borderId="11" xfId="33" applyNumberFormat="1" applyFont="1" applyFill="1" applyBorder="1" applyAlignment="1">
      <alignment vertical="center"/>
    </xf>
    <xf numFmtId="177" fontId="10" fillId="32" borderId="1" xfId="33" applyNumberFormat="1" applyFont="1" applyFill="1" applyBorder="1" applyAlignment="1">
      <alignment vertical="center"/>
    </xf>
    <xf numFmtId="38" fontId="10" fillId="46" borderId="52" xfId="29" applyFont="1" applyFill="1" applyBorder="1" applyAlignment="1">
      <alignment vertical="center"/>
    </xf>
    <xf numFmtId="38" fontId="10" fillId="16" borderId="24" xfId="29" applyFont="1" applyFill="1" applyBorder="1" applyAlignment="1">
      <alignment vertical="center"/>
    </xf>
    <xf numFmtId="38" fontId="10" fillId="46" borderId="1" xfId="29" applyFont="1" applyFill="1" applyBorder="1" applyAlignment="1">
      <alignment vertical="center"/>
    </xf>
    <xf numFmtId="38" fontId="10" fillId="46" borderId="22" xfId="29" applyFont="1" applyFill="1" applyBorder="1" applyAlignment="1">
      <alignment vertical="center"/>
    </xf>
    <xf numFmtId="38" fontId="17" fillId="28" borderId="39" xfId="29" applyFont="1" applyFill="1" applyBorder="1" applyAlignment="1">
      <alignment vertical="center"/>
    </xf>
    <xf numFmtId="38" fontId="17" fillId="33" borderId="66" xfId="29" applyFont="1" applyFill="1" applyBorder="1" applyAlignment="1">
      <alignment vertical="center"/>
    </xf>
    <xf numFmtId="38" fontId="17" fillId="20" borderId="39" xfId="29" applyFont="1" applyFill="1" applyBorder="1" applyAlignment="1">
      <alignment vertical="center"/>
    </xf>
    <xf numFmtId="38" fontId="17" fillId="33" borderId="39" xfId="29" applyFont="1" applyFill="1" applyBorder="1" applyAlignment="1">
      <alignment vertical="center"/>
    </xf>
    <xf numFmtId="38" fontId="17" fillId="33" borderId="4" xfId="29" applyFont="1" applyFill="1" applyBorder="1" applyAlignment="1">
      <alignment vertical="center"/>
    </xf>
    <xf numFmtId="38" fontId="10" fillId="35" borderId="43" xfId="29" applyFont="1" applyFill="1" applyBorder="1" applyAlignment="1">
      <alignment vertical="center"/>
    </xf>
    <xf numFmtId="38" fontId="10" fillId="35" borderId="29" xfId="29" applyFont="1" applyFill="1" applyBorder="1" applyAlignment="1">
      <alignment vertical="center"/>
    </xf>
    <xf numFmtId="3" fontId="17" fillId="33" borderId="39" xfId="29" applyNumberFormat="1" applyFont="1" applyFill="1" applyBorder="1" applyAlignment="1">
      <alignment vertical="center"/>
    </xf>
    <xf numFmtId="3" fontId="10" fillId="35" borderId="27" xfId="29" applyNumberFormat="1" applyFont="1" applyFill="1" applyBorder="1" applyAlignment="1">
      <alignment vertical="center"/>
    </xf>
    <xf numFmtId="3" fontId="10" fillId="35" borderId="29" xfId="29" applyNumberFormat="1" applyFont="1" applyFill="1" applyBorder="1" applyAlignment="1">
      <alignment vertical="center"/>
    </xf>
    <xf numFmtId="3" fontId="10" fillId="35" borderId="43" xfId="29" applyNumberFormat="1" applyFont="1" applyFill="1" applyBorder="1" applyAlignment="1">
      <alignment vertical="center"/>
    </xf>
    <xf numFmtId="10" fontId="10" fillId="24" borderId="1" xfId="26" applyNumberFormat="1" applyFont="1" applyFill="1" applyBorder="1" applyAlignment="1">
      <alignment horizontal="right" vertical="center"/>
    </xf>
    <xf numFmtId="38" fontId="10" fillId="16" borderId="26" xfId="29" applyFont="1" applyFill="1" applyBorder="1" applyAlignment="1">
      <alignment vertical="center"/>
    </xf>
    <xf numFmtId="38" fontId="17" fillId="9" borderId="3" xfId="29" applyFont="1" applyFill="1" applyBorder="1" applyAlignment="1">
      <alignment vertical="center"/>
    </xf>
    <xf numFmtId="38" fontId="17" fillId="10" borderId="3" xfId="29" applyFont="1" applyFill="1" applyBorder="1" applyAlignment="1">
      <alignment vertical="center"/>
    </xf>
    <xf numFmtId="38" fontId="10" fillId="8" borderId="23" xfId="29" applyFont="1" applyFill="1" applyBorder="1" applyAlignment="1">
      <alignment vertical="center"/>
    </xf>
    <xf numFmtId="38" fontId="10" fillId="8" borderId="51" xfId="29" applyFont="1" applyFill="1" applyBorder="1" applyAlignment="1">
      <alignment vertical="center"/>
    </xf>
    <xf numFmtId="38" fontId="10" fillId="20" borderId="3" xfId="29" applyFont="1" applyFill="1" applyBorder="1" applyAlignment="1">
      <alignment vertical="center"/>
    </xf>
    <xf numFmtId="38" fontId="10" fillId="25" borderId="3" xfId="29" applyFont="1" applyFill="1" applyBorder="1" applyAlignment="1">
      <alignment vertical="center"/>
    </xf>
    <xf numFmtId="38" fontId="10" fillId="41" borderId="58" xfId="29" applyFont="1" applyFill="1" applyBorder="1" applyAlignment="1">
      <alignment vertical="center"/>
    </xf>
    <xf numFmtId="38" fontId="10" fillId="42" borderId="51" xfId="29" applyFont="1" applyFill="1" applyBorder="1" applyAlignment="1">
      <alignment vertical="center"/>
    </xf>
    <xf numFmtId="38" fontId="17" fillId="18" borderId="40" xfId="29" applyFont="1" applyFill="1" applyBorder="1" applyAlignment="1">
      <alignment vertical="center"/>
    </xf>
    <xf numFmtId="38" fontId="17" fillId="47" borderId="3" xfId="29" applyFont="1" applyFill="1" applyBorder="1" applyAlignment="1">
      <alignment vertical="center"/>
    </xf>
    <xf numFmtId="38" fontId="10" fillId="29" borderId="50" xfId="29" applyFont="1" applyFill="1" applyBorder="1" applyAlignment="1">
      <alignment vertical="center"/>
    </xf>
    <xf numFmtId="10" fontId="10" fillId="8" borderId="0" xfId="33" applyNumberFormat="1" applyFont="1" applyFill="1" applyAlignment="1">
      <alignment vertical="center"/>
    </xf>
    <xf numFmtId="10" fontId="10" fillId="8" borderId="1" xfId="31" applyNumberFormat="1" applyFont="1" applyFill="1" applyBorder="1" applyAlignment="1">
      <alignment vertical="center"/>
    </xf>
    <xf numFmtId="38" fontId="10" fillId="31" borderId="45" xfId="29" applyFont="1" applyFill="1" applyBorder="1" applyAlignment="1">
      <alignment vertical="center"/>
    </xf>
    <xf numFmtId="40" fontId="10" fillId="32" borderId="45" xfId="29" applyNumberFormat="1" applyFont="1" applyFill="1" applyBorder="1" applyAlignment="1">
      <alignment vertical="center"/>
    </xf>
    <xf numFmtId="38" fontId="10" fillId="31" borderId="24" xfId="29" applyFont="1" applyFill="1" applyBorder="1" applyAlignment="1">
      <alignment vertical="center"/>
    </xf>
    <xf numFmtId="0" fontId="10" fillId="8" borderId="0" xfId="33" applyFont="1" applyFill="1" applyAlignment="1">
      <alignment vertical="center" wrapText="1"/>
    </xf>
    <xf numFmtId="38" fontId="10" fillId="30" borderId="52" xfId="29" applyFont="1" applyFill="1" applyBorder="1" applyAlignment="1">
      <alignment vertical="center"/>
    </xf>
    <xf numFmtId="38" fontId="17" fillId="0" borderId="53" xfId="29" applyFont="1" applyFill="1" applyBorder="1" applyAlignment="1">
      <alignment vertical="center"/>
    </xf>
    <xf numFmtId="0" fontId="10" fillId="29" borderId="0" xfId="33" applyFont="1" applyFill="1" applyAlignment="1">
      <alignment vertical="center" wrapText="1"/>
    </xf>
    <xf numFmtId="38" fontId="10" fillId="29" borderId="24" xfId="29" applyFont="1" applyFill="1" applyBorder="1" applyAlignment="1">
      <alignment vertical="center"/>
    </xf>
    <xf numFmtId="38" fontId="10" fillId="43" borderId="1" xfId="29" applyFont="1" applyFill="1" applyBorder="1" applyAlignment="1">
      <alignment vertical="center"/>
    </xf>
    <xf numFmtId="38" fontId="17" fillId="29" borderId="0" xfId="29" applyFont="1" applyFill="1" applyBorder="1" applyAlignment="1">
      <alignment vertical="center"/>
    </xf>
    <xf numFmtId="38" fontId="10" fillId="29" borderId="4" xfId="29" applyFont="1" applyFill="1" applyBorder="1" applyAlignment="1">
      <alignment vertical="center"/>
    </xf>
    <xf numFmtId="38" fontId="10" fillId="43" borderId="4" xfId="29" applyFont="1" applyFill="1" applyBorder="1" applyAlignment="1">
      <alignment vertical="center"/>
    </xf>
    <xf numFmtId="0" fontId="35" fillId="8" borderId="0" xfId="33" applyFont="1" applyFill="1" applyAlignment="1">
      <alignment vertical="center"/>
    </xf>
    <xf numFmtId="0" fontId="10" fillId="29" borderId="128" xfId="33" applyFont="1" applyFill="1" applyBorder="1" applyAlignment="1">
      <alignment vertical="center" wrapText="1"/>
    </xf>
    <xf numFmtId="38" fontId="17" fillId="29" borderId="53" xfId="29" applyFont="1" applyFill="1" applyBorder="1" applyAlignment="1">
      <alignment vertical="center"/>
    </xf>
    <xf numFmtId="9" fontId="10" fillId="8" borderId="134" xfId="33" applyNumberFormat="1" applyFont="1" applyFill="1" applyBorder="1" applyAlignment="1">
      <alignment vertical="center"/>
    </xf>
    <xf numFmtId="38" fontId="10" fillId="35" borderId="61" xfId="29" applyFont="1" applyFill="1" applyBorder="1" applyAlignment="1">
      <alignment vertical="center"/>
    </xf>
    <xf numFmtId="40" fontId="10" fillId="32" borderId="61" xfId="29" applyNumberFormat="1" applyFont="1" applyFill="1" applyBorder="1" applyAlignment="1">
      <alignment vertical="center" wrapText="1"/>
    </xf>
    <xf numFmtId="40" fontId="10" fillId="20" borderId="9" xfId="29" applyNumberFormat="1" applyFont="1" applyFill="1" applyBorder="1" applyAlignment="1">
      <alignment vertical="center" wrapText="1"/>
    </xf>
    <xf numFmtId="38" fontId="17" fillId="20" borderId="139" xfId="29" applyFont="1" applyFill="1" applyBorder="1" applyAlignment="1">
      <alignment vertical="center"/>
    </xf>
    <xf numFmtId="40" fontId="17" fillId="20" borderId="139" xfId="29" applyNumberFormat="1" applyFont="1" applyFill="1" applyBorder="1" applyAlignment="1">
      <alignment vertical="center" wrapText="1"/>
    </xf>
    <xf numFmtId="38" fontId="17" fillId="20" borderId="22" xfId="29" applyFont="1" applyFill="1" applyBorder="1" applyAlignment="1">
      <alignment vertical="center"/>
    </xf>
    <xf numFmtId="40" fontId="17" fillId="20" borderId="22" xfId="29" applyNumberFormat="1" applyFont="1" applyFill="1" applyBorder="1" applyAlignment="1">
      <alignment vertical="center" wrapText="1"/>
    </xf>
    <xf numFmtId="38" fontId="17" fillId="20" borderId="145" xfId="29" applyFont="1" applyFill="1" applyBorder="1" applyAlignment="1">
      <alignment vertical="center"/>
    </xf>
    <xf numFmtId="40" fontId="17" fillId="20" borderId="145" xfId="29" applyNumberFormat="1" applyFont="1" applyFill="1" applyBorder="1" applyAlignment="1">
      <alignment vertical="center" wrapText="1"/>
    </xf>
    <xf numFmtId="38" fontId="17" fillId="33" borderId="9" xfId="29" applyFont="1" applyFill="1" applyBorder="1" applyAlignment="1">
      <alignment vertical="center"/>
    </xf>
    <xf numFmtId="176" fontId="10" fillId="0" borderId="1" xfId="32" applyNumberFormat="1" applyFont="1" applyBorder="1" applyAlignment="1">
      <alignment vertical="center"/>
    </xf>
    <xf numFmtId="38" fontId="17" fillId="49" borderId="39" xfId="29" applyFont="1" applyFill="1" applyBorder="1" applyAlignment="1">
      <alignment vertical="center"/>
    </xf>
    <xf numFmtId="38" fontId="17" fillId="27" borderId="66" xfId="29" applyFont="1" applyFill="1" applyBorder="1" applyAlignment="1">
      <alignment vertical="center"/>
    </xf>
    <xf numFmtId="38" fontId="17" fillId="27" borderId="39" xfId="29" applyFont="1" applyFill="1" applyBorder="1" applyAlignment="1">
      <alignment vertical="center"/>
    </xf>
    <xf numFmtId="38" fontId="21" fillId="8" borderId="0" xfId="33" applyNumberFormat="1" applyFont="1" applyFill="1" applyAlignment="1">
      <alignment vertical="center"/>
    </xf>
    <xf numFmtId="38" fontId="10" fillId="8" borderId="1" xfId="29" applyFont="1" applyFill="1" applyBorder="1" applyAlignment="1">
      <alignment horizontal="right" vertical="center"/>
    </xf>
    <xf numFmtId="38" fontId="10" fillId="8" borderId="62" xfId="29" applyFont="1" applyFill="1" applyBorder="1" applyAlignment="1">
      <alignment horizontal="right" vertical="center"/>
    </xf>
    <xf numFmtId="0" fontId="37" fillId="8" borderId="11" xfId="33" applyFont="1" applyFill="1" applyBorder="1" applyAlignment="1">
      <alignment vertical="center"/>
    </xf>
    <xf numFmtId="0" fontId="10" fillId="29" borderId="0" xfId="31" applyFont="1" applyFill="1" applyAlignment="1">
      <alignment vertical="center"/>
    </xf>
    <xf numFmtId="0" fontId="10" fillId="29" borderId="0" xfId="32" applyFont="1" applyFill="1"/>
    <xf numFmtId="0" fontId="10" fillId="29" borderId="0" xfId="32" applyFont="1" applyFill="1" applyAlignment="1">
      <alignment vertical="center"/>
    </xf>
    <xf numFmtId="0" fontId="38" fillId="29" borderId="0" xfId="33" applyFont="1" applyFill="1" applyAlignment="1">
      <alignment vertical="center"/>
    </xf>
    <xf numFmtId="187" fontId="10" fillId="8" borderId="0" xfId="31" applyNumberFormat="1" applyFont="1" applyFill="1"/>
    <xf numFmtId="179" fontId="10" fillId="0" borderId="1" xfId="31" applyNumberFormat="1" applyFont="1" applyBorder="1" applyAlignment="1">
      <alignment vertical="center"/>
    </xf>
    <xf numFmtId="10" fontId="10" fillId="0" borderId="1" xfId="31" applyNumberFormat="1" applyFont="1" applyBorder="1" applyAlignment="1">
      <alignment vertical="center"/>
    </xf>
    <xf numFmtId="0" fontId="15" fillId="0" borderId="0" xfId="0" applyFont="1">
      <alignment vertical="center"/>
    </xf>
    <xf numFmtId="0" fontId="13" fillId="0" borderId="0" xfId="0" applyFont="1">
      <alignment vertical="center"/>
    </xf>
    <xf numFmtId="205" fontId="15" fillId="0" borderId="0" xfId="0" applyNumberFormat="1" applyFont="1">
      <alignment vertical="center"/>
    </xf>
    <xf numFmtId="0" fontId="45" fillId="0" borderId="0" xfId="0" applyFont="1" applyAlignment="1">
      <alignment horizontal="center" vertical="center" wrapText="1"/>
    </xf>
    <xf numFmtId="0" fontId="7" fillId="0" borderId="0" xfId="28" applyAlignment="1" applyProtection="1">
      <alignment vertical="center"/>
    </xf>
    <xf numFmtId="40" fontId="10" fillId="8" borderId="0" xfId="33" applyNumberFormat="1" applyFont="1" applyFill="1" applyAlignment="1">
      <alignment vertical="center"/>
    </xf>
    <xf numFmtId="176" fontId="10" fillId="29" borderId="0" xfId="33" applyNumberFormat="1" applyFont="1" applyFill="1" applyAlignment="1">
      <alignment vertical="center"/>
    </xf>
    <xf numFmtId="0" fontId="10" fillId="23" borderId="86" xfId="33" applyFont="1" applyFill="1" applyBorder="1" applyAlignment="1">
      <alignment vertical="center"/>
    </xf>
    <xf numFmtId="0" fontId="10" fillId="0" borderId="0" xfId="33" applyFont="1" applyAlignment="1">
      <alignment vertical="center"/>
    </xf>
    <xf numFmtId="0" fontId="0" fillId="0" borderId="0" xfId="0" quotePrefix="1">
      <alignment vertical="center"/>
    </xf>
    <xf numFmtId="49" fontId="31" fillId="0" borderId="0" xfId="33" applyNumberFormat="1" applyFont="1" applyAlignment="1">
      <alignment horizontal="left" vertical="center"/>
    </xf>
    <xf numFmtId="204" fontId="15" fillId="0" borderId="0" xfId="0" applyNumberFormat="1" applyFont="1">
      <alignment vertical="center"/>
    </xf>
    <xf numFmtId="0" fontId="15" fillId="0" borderId="0" xfId="0" applyFont="1" applyAlignment="1">
      <alignment vertical="center" wrapText="1"/>
    </xf>
    <xf numFmtId="205" fontId="15" fillId="0" borderId="0" xfId="0" applyNumberFormat="1" applyFont="1" applyAlignment="1">
      <alignment vertical="center" wrapText="1"/>
    </xf>
    <xf numFmtId="207" fontId="53" fillId="0" borderId="0" xfId="0" applyNumberFormat="1" applyFont="1" applyAlignment="1">
      <alignment horizontal="center" vertical="center" readingOrder="1"/>
    </xf>
    <xf numFmtId="38" fontId="10" fillId="33" borderId="1" xfId="29" applyFont="1" applyFill="1" applyBorder="1" applyAlignment="1">
      <alignment vertical="center"/>
    </xf>
    <xf numFmtId="38" fontId="10" fillId="16" borderId="99" xfId="29" applyFont="1" applyFill="1" applyBorder="1" applyAlignment="1">
      <alignment vertical="center"/>
    </xf>
    <xf numFmtId="38" fontId="10" fillId="51" borderId="1" xfId="29" applyFont="1" applyFill="1" applyBorder="1" applyAlignment="1">
      <alignment vertical="center"/>
    </xf>
    <xf numFmtId="38" fontId="10" fillId="33" borderId="3" xfId="29" applyFont="1" applyFill="1" applyBorder="1" applyAlignment="1">
      <alignment vertical="center"/>
    </xf>
    <xf numFmtId="38" fontId="10" fillId="16" borderId="51" xfId="29" applyFont="1" applyFill="1" applyBorder="1" applyAlignment="1">
      <alignment vertical="center"/>
    </xf>
    <xf numFmtId="38" fontId="10" fillId="16" borderId="22" xfId="29" applyFont="1" applyFill="1" applyBorder="1" applyAlignment="1">
      <alignment vertical="center"/>
    </xf>
    <xf numFmtId="38" fontId="10" fillId="0" borderId="22" xfId="29" applyFont="1" applyFill="1" applyBorder="1" applyAlignment="1">
      <alignment vertical="center"/>
    </xf>
    <xf numFmtId="38" fontId="10" fillId="0" borderId="24" xfId="29" applyFont="1" applyFill="1" applyBorder="1" applyAlignment="1">
      <alignment vertical="center"/>
    </xf>
    <xf numFmtId="38" fontId="17" fillId="3" borderId="3" xfId="29" applyFont="1" applyFill="1" applyBorder="1" applyAlignment="1">
      <alignment vertical="center"/>
    </xf>
    <xf numFmtId="38" fontId="17" fillId="4" borderId="3" xfId="29" applyFont="1" applyFill="1" applyBorder="1" applyAlignment="1">
      <alignment vertical="center"/>
    </xf>
    <xf numFmtId="38" fontId="10" fillId="23" borderId="58" xfId="29" applyFont="1" applyFill="1" applyBorder="1" applyAlignment="1">
      <alignment vertical="center"/>
    </xf>
    <xf numFmtId="38" fontId="10" fillId="41" borderId="3" xfId="29" applyFont="1" applyFill="1" applyBorder="1" applyAlignment="1">
      <alignment vertical="center"/>
    </xf>
    <xf numFmtId="38" fontId="10" fillId="43" borderId="3" xfId="29" applyFont="1" applyFill="1" applyBorder="1" applyAlignment="1">
      <alignment vertical="center"/>
    </xf>
    <xf numFmtId="38" fontId="10" fillId="29" borderId="25" xfId="29" applyFont="1" applyFill="1" applyBorder="1" applyAlignment="1">
      <alignment vertical="center"/>
    </xf>
    <xf numFmtId="38" fontId="17" fillId="0" borderId="149" xfId="29" applyFont="1" applyFill="1" applyBorder="1" applyAlignment="1">
      <alignment vertical="center"/>
    </xf>
    <xf numFmtId="38" fontId="17" fillId="13" borderId="40" xfId="29" applyFont="1" applyFill="1" applyBorder="1" applyAlignment="1">
      <alignment vertical="center"/>
    </xf>
    <xf numFmtId="38" fontId="10" fillId="46" borderId="3" xfId="29" applyFont="1" applyFill="1" applyBorder="1" applyAlignment="1">
      <alignment vertical="center"/>
    </xf>
    <xf numFmtId="38" fontId="10" fillId="16" borderId="25" xfId="29" applyFont="1" applyFill="1" applyBorder="1" applyAlignment="1">
      <alignment vertical="center"/>
    </xf>
    <xf numFmtId="38" fontId="10" fillId="16" borderId="23" xfId="29" applyFont="1" applyFill="1" applyBorder="1" applyAlignment="1">
      <alignment vertical="center"/>
    </xf>
    <xf numFmtId="38" fontId="10" fillId="0" borderId="23" xfId="29" applyFont="1" applyFill="1" applyBorder="1" applyAlignment="1">
      <alignment vertical="center"/>
    </xf>
    <xf numFmtId="38" fontId="10" fillId="0" borderId="25" xfId="29" applyFont="1" applyFill="1" applyBorder="1" applyAlignment="1">
      <alignment vertical="center"/>
    </xf>
    <xf numFmtId="38" fontId="17" fillId="46" borderId="26" xfId="29" applyFont="1" applyFill="1" applyBorder="1" applyAlignment="1">
      <alignment vertical="center"/>
    </xf>
    <xf numFmtId="38" fontId="17" fillId="46" borderId="23" xfId="29" applyFont="1" applyFill="1" applyBorder="1" applyAlignment="1">
      <alignment vertical="center"/>
    </xf>
    <xf numFmtId="38" fontId="10" fillId="44" borderId="1" xfId="29" applyFont="1" applyFill="1" applyBorder="1" applyAlignment="1">
      <alignment vertical="center"/>
    </xf>
    <xf numFmtId="38" fontId="10" fillId="44" borderId="3" xfId="29" applyFont="1" applyFill="1" applyBorder="1" applyAlignment="1">
      <alignment vertical="center"/>
    </xf>
    <xf numFmtId="38" fontId="17" fillId="20" borderId="1" xfId="29" applyFont="1" applyFill="1" applyBorder="1" applyAlignment="1">
      <alignment vertical="center"/>
    </xf>
    <xf numFmtId="38" fontId="17" fillId="23" borderId="4" xfId="29" applyFont="1" applyFill="1" applyBorder="1" applyAlignment="1">
      <alignment vertical="center"/>
    </xf>
    <xf numFmtId="38" fontId="17" fillId="25" borderId="1" xfId="29" applyFont="1" applyFill="1" applyBorder="1" applyAlignment="1">
      <alignment vertical="center"/>
    </xf>
    <xf numFmtId="38" fontId="17" fillId="41" borderId="4" xfId="29" applyFont="1" applyFill="1" applyBorder="1" applyAlignment="1">
      <alignment vertical="center"/>
    </xf>
    <xf numFmtId="38" fontId="17" fillId="41" borderId="1" xfId="29" applyFont="1" applyFill="1" applyBorder="1" applyAlignment="1">
      <alignment vertical="center"/>
    </xf>
    <xf numFmtId="38" fontId="17" fillId="43" borderId="1" xfId="29" applyFont="1" applyFill="1" applyBorder="1" applyAlignment="1">
      <alignment vertical="center"/>
    </xf>
    <xf numFmtId="40" fontId="10" fillId="11" borderId="38" xfId="29" applyNumberFormat="1" applyFont="1" applyFill="1" applyBorder="1" applyAlignment="1">
      <alignment horizontal="center" vertical="center"/>
    </xf>
    <xf numFmtId="38" fontId="17" fillId="3" borderId="21" xfId="29" applyFont="1" applyFill="1" applyBorder="1" applyAlignment="1">
      <alignment vertical="center"/>
    </xf>
    <xf numFmtId="38" fontId="10" fillId="16" borderId="96" xfId="29" applyFont="1" applyFill="1" applyBorder="1" applyAlignment="1">
      <alignment vertical="center"/>
    </xf>
    <xf numFmtId="38" fontId="10" fillId="16" borderId="116" xfId="29" applyFont="1" applyFill="1" applyBorder="1" applyAlignment="1">
      <alignment vertical="center"/>
    </xf>
    <xf numFmtId="38" fontId="10" fillId="44" borderId="21" xfId="29" applyFont="1" applyFill="1" applyBorder="1" applyAlignment="1">
      <alignment vertical="center"/>
    </xf>
    <xf numFmtId="38" fontId="17" fillId="9" borderId="21" xfId="29" applyFont="1" applyFill="1" applyBorder="1" applyAlignment="1">
      <alignment vertical="center"/>
    </xf>
    <xf numFmtId="38" fontId="17" fillId="47" borderId="21" xfId="29" applyFont="1" applyFill="1" applyBorder="1" applyAlignment="1">
      <alignment vertical="center"/>
    </xf>
    <xf numFmtId="38" fontId="17" fillId="10" borderId="21" xfId="29" applyFont="1" applyFill="1" applyBorder="1" applyAlignment="1">
      <alignment vertical="center"/>
    </xf>
    <xf numFmtId="38" fontId="17" fillId="4" borderId="21" xfId="29" applyFont="1" applyFill="1" applyBorder="1" applyAlignment="1">
      <alignment vertical="center"/>
    </xf>
    <xf numFmtId="38" fontId="17" fillId="18" borderId="38" xfId="29" applyFont="1" applyFill="1" applyBorder="1" applyAlignment="1">
      <alignment vertical="center"/>
    </xf>
    <xf numFmtId="38" fontId="10" fillId="29" borderId="153" xfId="29" applyFont="1" applyFill="1" applyBorder="1" applyAlignment="1">
      <alignment vertical="center"/>
    </xf>
    <xf numFmtId="38" fontId="10" fillId="29" borderId="152" xfId="29" applyFont="1" applyFill="1" applyBorder="1" applyAlignment="1">
      <alignment vertical="center"/>
    </xf>
    <xf numFmtId="38" fontId="17" fillId="0" borderId="73" xfId="29" applyFont="1" applyFill="1" applyBorder="1" applyAlignment="1">
      <alignment vertical="center"/>
    </xf>
    <xf numFmtId="0" fontId="39" fillId="0" borderId="0" xfId="33" applyFont="1"/>
    <xf numFmtId="0" fontId="40" fillId="0" borderId="0" xfId="33" applyFont="1"/>
    <xf numFmtId="0" fontId="7" fillId="45" borderId="0" xfId="28" applyFill="1" applyAlignment="1" applyProtection="1">
      <alignment vertical="center"/>
    </xf>
    <xf numFmtId="0" fontId="0" fillId="45" borderId="0" xfId="0" applyFill="1">
      <alignment vertical="center"/>
    </xf>
    <xf numFmtId="0" fontId="15" fillId="45" borderId="0" xfId="0" applyFont="1" applyFill="1">
      <alignment vertical="center"/>
    </xf>
    <xf numFmtId="49" fontId="31" fillId="45" borderId="0" xfId="33" applyNumberFormat="1" applyFont="1" applyFill="1" applyAlignment="1">
      <alignment horizontal="left" vertical="center"/>
    </xf>
    <xf numFmtId="0" fontId="15" fillId="45" borderId="93" xfId="0" applyFont="1" applyFill="1" applyBorder="1">
      <alignment vertical="center"/>
    </xf>
    <xf numFmtId="0" fontId="50" fillId="45" borderId="93" xfId="0" applyFont="1" applyFill="1" applyBorder="1" applyAlignment="1">
      <alignment horizontal="left" vertical="top" wrapText="1"/>
    </xf>
    <xf numFmtId="206" fontId="15" fillId="45" borderId="0" xfId="0" applyNumberFormat="1" applyFont="1" applyFill="1">
      <alignment vertical="center"/>
    </xf>
    <xf numFmtId="0" fontId="15" fillId="45" borderId="120" xfId="0" applyFont="1" applyFill="1" applyBorder="1">
      <alignment vertical="center"/>
    </xf>
    <xf numFmtId="0" fontId="15" fillId="20" borderId="0" xfId="0" applyFont="1" applyFill="1">
      <alignment vertical="center"/>
    </xf>
    <xf numFmtId="0" fontId="0" fillId="20" borderId="0" xfId="0" applyFill="1">
      <alignment vertical="center"/>
    </xf>
    <xf numFmtId="0" fontId="15" fillId="20" borderId="93" xfId="0" applyFont="1" applyFill="1" applyBorder="1">
      <alignment vertical="center"/>
    </xf>
    <xf numFmtId="0" fontId="15" fillId="20" borderId="93" xfId="0" applyFont="1" applyFill="1" applyBorder="1" applyAlignment="1">
      <alignment vertical="center" wrapText="1"/>
    </xf>
    <xf numFmtId="205" fontId="15" fillId="20" borderId="93" xfId="0" applyNumberFormat="1" applyFont="1" applyFill="1" applyBorder="1" applyAlignment="1">
      <alignment vertical="center" wrapText="1"/>
    </xf>
    <xf numFmtId="0" fontId="15" fillId="53" borderId="0" xfId="0" applyFont="1" applyFill="1">
      <alignment vertical="center"/>
    </xf>
    <xf numFmtId="0" fontId="0" fillId="53" borderId="0" xfId="0" applyFill="1">
      <alignment vertical="center"/>
    </xf>
    <xf numFmtId="0" fontId="15" fillId="53" borderId="93" xfId="0" applyFont="1" applyFill="1" applyBorder="1">
      <alignment vertical="center"/>
    </xf>
    <xf numFmtId="0" fontId="15" fillId="53" borderId="93" xfId="0" applyFont="1" applyFill="1" applyBorder="1" applyAlignment="1">
      <alignment vertical="center" wrapText="1"/>
    </xf>
    <xf numFmtId="205" fontId="15" fillId="53" borderId="93" xfId="0" applyNumberFormat="1" applyFont="1" applyFill="1" applyBorder="1" applyAlignment="1">
      <alignment vertical="center" wrapText="1"/>
    </xf>
    <xf numFmtId="0" fontId="7" fillId="22" borderId="0" xfId="28" quotePrefix="1" applyFill="1" applyAlignment="1" applyProtection="1">
      <alignment vertical="center"/>
    </xf>
    <xf numFmtId="0" fontId="0" fillId="22" borderId="0" xfId="0" applyFill="1">
      <alignment vertical="center"/>
    </xf>
    <xf numFmtId="0" fontId="15" fillId="22" borderId="0" xfId="0" applyFont="1" applyFill="1">
      <alignment vertical="center"/>
    </xf>
    <xf numFmtId="204" fontId="15" fillId="22" borderId="0" xfId="0" applyNumberFormat="1" applyFont="1" applyFill="1">
      <alignment vertical="center"/>
    </xf>
    <xf numFmtId="0" fontId="39" fillId="22" borderId="0" xfId="33" applyFont="1" applyFill="1" applyAlignment="1">
      <alignment wrapText="1"/>
    </xf>
    <xf numFmtId="0" fontId="15" fillId="22" borderId="120" xfId="0" applyFont="1" applyFill="1" applyBorder="1">
      <alignment vertical="center"/>
    </xf>
    <xf numFmtId="204" fontId="15" fillId="22" borderId="120" xfId="0" applyNumberFormat="1" applyFont="1" applyFill="1" applyBorder="1">
      <alignment vertical="center"/>
    </xf>
    <xf numFmtId="0" fontId="39" fillId="22" borderId="0" xfId="33" applyFont="1" applyFill="1"/>
    <xf numFmtId="0" fontId="40" fillId="22" borderId="0" xfId="33" applyFont="1" applyFill="1" applyAlignment="1">
      <alignment wrapText="1"/>
    </xf>
    <xf numFmtId="205" fontId="15" fillId="20" borderId="0" xfId="0" applyNumberFormat="1" applyFont="1" applyFill="1">
      <alignment vertical="center"/>
    </xf>
    <xf numFmtId="0" fontId="58" fillId="20" borderId="0" xfId="33" applyFont="1" applyFill="1" applyAlignment="1">
      <alignment vertical="top" wrapText="1"/>
    </xf>
    <xf numFmtId="0" fontId="57" fillId="0" borderId="0" xfId="33" applyFont="1"/>
    <xf numFmtId="0" fontId="57" fillId="0" borderId="0" xfId="33" applyFont="1" applyAlignment="1">
      <alignment vertical="top" wrapText="1"/>
    </xf>
    <xf numFmtId="0" fontId="7" fillId="20" borderId="0" xfId="28" applyFill="1" applyAlignment="1" applyProtection="1">
      <alignment vertical="center"/>
    </xf>
    <xf numFmtId="0" fontId="45" fillId="20" borderId="0" xfId="0" applyFont="1" applyFill="1" applyAlignment="1">
      <alignment vertical="center" wrapText="1"/>
    </xf>
    <xf numFmtId="0" fontId="15" fillId="20" borderId="120" xfId="0" applyFont="1" applyFill="1" applyBorder="1">
      <alignment vertical="center"/>
    </xf>
    <xf numFmtId="205" fontId="15" fillId="20" borderId="120" xfId="0" applyNumberFormat="1" applyFont="1" applyFill="1" applyBorder="1">
      <alignment vertical="center"/>
    </xf>
    <xf numFmtId="0" fontId="39" fillId="20" borderId="0" xfId="0" applyFont="1" applyFill="1" applyAlignment="1">
      <alignment vertical="center" wrapText="1"/>
    </xf>
    <xf numFmtId="0" fontId="45" fillId="20" borderId="0" xfId="0" applyFont="1" applyFill="1">
      <alignment vertical="center"/>
    </xf>
    <xf numFmtId="0" fontId="15" fillId="22" borderId="93" xfId="0" applyFont="1" applyFill="1" applyBorder="1" applyAlignment="1">
      <alignment vertical="center" wrapText="1"/>
    </xf>
    <xf numFmtId="205" fontId="15" fillId="22" borderId="93" xfId="0" applyNumberFormat="1" applyFont="1" applyFill="1" applyBorder="1" applyAlignment="1">
      <alignment vertical="center" wrapText="1"/>
    </xf>
    <xf numFmtId="0" fontId="7" fillId="54" borderId="0" xfId="28" applyFill="1" applyAlignment="1" applyProtection="1">
      <alignment vertical="center"/>
    </xf>
    <xf numFmtId="0" fontId="0" fillId="54" borderId="0" xfId="0" applyFill="1">
      <alignment vertical="center"/>
    </xf>
    <xf numFmtId="0" fontId="15" fillId="54" borderId="0" xfId="0" applyFont="1" applyFill="1">
      <alignment vertical="center"/>
    </xf>
    <xf numFmtId="205" fontId="15" fillId="54" borderId="0" xfId="0" applyNumberFormat="1" applyFont="1" applyFill="1">
      <alignment vertical="center"/>
    </xf>
    <xf numFmtId="0" fontId="15" fillId="54" borderId="93" xfId="0" applyFont="1" applyFill="1" applyBorder="1">
      <alignment vertical="center"/>
    </xf>
    <xf numFmtId="0" fontId="15" fillId="54" borderId="93" xfId="0" applyFont="1" applyFill="1" applyBorder="1" applyAlignment="1">
      <alignment vertical="center" wrapText="1"/>
    </xf>
    <xf numFmtId="205" fontId="15" fillId="54" borderId="93" xfId="0" applyNumberFormat="1" applyFont="1" applyFill="1" applyBorder="1" applyAlignment="1">
      <alignment vertical="center" wrapText="1"/>
    </xf>
    <xf numFmtId="0" fontId="22" fillId="54" borderId="0" xfId="33" applyFont="1" applyFill="1"/>
    <xf numFmtId="0" fontId="15" fillId="54" borderId="120" xfId="0" applyFont="1" applyFill="1" applyBorder="1">
      <alignment vertical="center"/>
    </xf>
    <xf numFmtId="205" fontId="15" fillId="54" borderId="120" xfId="0" applyNumberFormat="1" applyFont="1" applyFill="1" applyBorder="1">
      <alignment vertical="center"/>
    </xf>
    <xf numFmtId="0" fontId="22" fillId="54" borderId="0" xfId="33" applyFont="1" applyFill="1" applyAlignment="1">
      <alignment wrapText="1"/>
    </xf>
    <xf numFmtId="177" fontId="10" fillId="29" borderId="9" xfId="33" applyNumberFormat="1" applyFont="1" applyFill="1" applyBorder="1" applyAlignment="1">
      <alignment vertical="center"/>
    </xf>
    <xf numFmtId="38" fontId="10" fillId="43" borderId="1" xfId="29" applyFont="1" applyFill="1" applyBorder="1" applyAlignment="1">
      <alignment horizontal="right" vertical="center"/>
    </xf>
    <xf numFmtId="10" fontId="10" fillId="43" borderId="1" xfId="26" applyNumberFormat="1" applyFont="1" applyFill="1" applyBorder="1" applyAlignment="1">
      <alignment vertical="center"/>
    </xf>
    <xf numFmtId="38" fontId="10" fillId="22" borderId="1" xfId="29" applyFont="1" applyFill="1" applyBorder="1" applyAlignment="1">
      <alignment horizontal="right" vertical="center"/>
    </xf>
    <xf numFmtId="10" fontId="10" fillId="22" borderId="1" xfId="26" applyNumberFormat="1" applyFont="1" applyFill="1" applyBorder="1" applyAlignment="1">
      <alignment vertical="center"/>
    </xf>
    <xf numFmtId="177" fontId="49" fillId="8" borderId="1" xfId="33" applyNumberFormat="1" applyFont="1" applyFill="1" applyBorder="1" applyAlignment="1">
      <alignment vertical="center"/>
    </xf>
    <xf numFmtId="184" fontId="49" fillId="8" borderId="1" xfId="33" applyNumberFormat="1" applyFont="1" applyFill="1" applyBorder="1" applyAlignment="1">
      <alignment vertical="center"/>
    </xf>
    <xf numFmtId="190" fontId="10" fillId="8" borderId="1" xfId="26" applyNumberFormat="1" applyFont="1" applyFill="1" applyBorder="1" applyAlignment="1">
      <alignment vertical="center"/>
    </xf>
    <xf numFmtId="190" fontId="10" fillId="29" borderId="1" xfId="26" applyNumberFormat="1" applyFont="1" applyFill="1" applyBorder="1" applyAlignment="1">
      <alignment vertical="center"/>
    </xf>
    <xf numFmtId="190" fontId="10" fillId="50" borderId="1" xfId="26" applyNumberFormat="1" applyFont="1" applyFill="1" applyBorder="1" applyAlignment="1">
      <alignment horizontal="right" vertical="center"/>
    </xf>
    <xf numFmtId="190" fontId="10" fillId="43" borderId="4" xfId="26" applyNumberFormat="1" applyFont="1" applyFill="1" applyBorder="1" applyAlignment="1">
      <alignment vertical="center"/>
    </xf>
    <xf numFmtId="190" fontId="10" fillId="29" borderId="9" xfId="26" applyNumberFormat="1" applyFont="1" applyFill="1" applyBorder="1" applyAlignment="1">
      <alignment vertical="center"/>
    </xf>
    <xf numFmtId="0" fontId="46" fillId="29" borderId="0" xfId="32" applyFont="1" applyFill="1"/>
    <xf numFmtId="0" fontId="10" fillId="8" borderId="1" xfId="33" applyFont="1" applyFill="1" applyBorder="1" applyAlignment="1">
      <alignment vertical="center"/>
    </xf>
    <xf numFmtId="0" fontId="10" fillId="8" borderId="9" xfId="33" applyFont="1" applyFill="1" applyBorder="1" applyAlignment="1">
      <alignment vertical="center"/>
    </xf>
    <xf numFmtId="0" fontId="10" fillId="8" borderId="4" xfId="33" applyFont="1" applyFill="1" applyBorder="1" applyAlignment="1">
      <alignment vertical="center"/>
    </xf>
    <xf numFmtId="0" fontId="10" fillId="8" borderId="1" xfId="33" applyFont="1" applyFill="1" applyBorder="1"/>
    <xf numFmtId="0" fontId="46" fillId="8" borderId="0" xfId="33" applyFont="1" applyFill="1" applyAlignment="1">
      <alignment vertical="center"/>
    </xf>
    <xf numFmtId="0" fontId="10" fillId="29" borderId="45" xfId="33" applyFont="1" applyFill="1" applyBorder="1" applyAlignment="1">
      <alignment vertical="center" wrapText="1"/>
    </xf>
    <xf numFmtId="0" fontId="10" fillId="29" borderId="22" xfId="33" applyFont="1" applyFill="1" applyBorder="1" applyAlignment="1">
      <alignment vertical="center" wrapText="1"/>
    </xf>
    <xf numFmtId="0" fontId="10" fillId="29" borderId="115" xfId="33" applyFont="1" applyFill="1" applyBorder="1" applyAlignment="1">
      <alignment vertical="center" wrapText="1"/>
    </xf>
    <xf numFmtId="0" fontId="46" fillId="29" borderId="0" xfId="33" applyFont="1" applyFill="1" applyAlignment="1">
      <alignment vertical="center"/>
    </xf>
    <xf numFmtId="0" fontId="60" fillId="8" borderId="0" xfId="33" applyFont="1" applyFill="1" applyAlignment="1">
      <alignment vertical="center"/>
    </xf>
    <xf numFmtId="0" fontId="15" fillId="29" borderId="0" xfId="33" applyFont="1" applyFill="1"/>
    <xf numFmtId="0" fontId="15" fillId="8" borderId="0" xfId="33" applyFont="1" applyFill="1"/>
    <xf numFmtId="0" fontId="51" fillId="8" borderId="0" xfId="33" applyFont="1" applyFill="1"/>
    <xf numFmtId="0" fontId="10" fillId="8" borderId="105" xfId="33" applyFont="1" applyFill="1" applyBorder="1" applyAlignment="1">
      <alignment vertical="center"/>
    </xf>
    <xf numFmtId="0" fontId="10" fillId="8" borderId="107" xfId="33" applyFont="1" applyFill="1" applyBorder="1" applyAlignment="1">
      <alignment vertical="center"/>
    </xf>
    <xf numFmtId="181" fontId="15" fillId="29" borderId="0" xfId="33" applyNumberFormat="1" applyFont="1" applyFill="1"/>
    <xf numFmtId="0" fontId="26" fillId="8" borderId="0" xfId="33" applyFont="1" applyFill="1"/>
    <xf numFmtId="0" fontId="61" fillId="8" borderId="0" xfId="33" applyFont="1" applyFill="1" applyAlignment="1">
      <alignment vertical="center"/>
    </xf>
    <xf numFmtId="0" fontId="10" fillId="5" borderId="57" xfId="33" applyFont="1" applyFill="1" applyBorder="1" applyAlignment="1">
      <alignment horizontal="left" vertical="center"/>
    </xf>
    <xf numFmtId="0" fontId="10" fillId="5" borderId="14" xfId="33" applyFont="1" applyFill="1" applyBorder="1" applyAlignment="1">
      <alignment horizontal="left" vertical="center"/>
    </xf>
    <xf numFmtId="0" fontId="62" fillId="11" borderId="35" xfId="33" applyFont="1" applyFill="1" applyBorder="1" applyAlignment="1">
      <alignment vertical="center"/>
    </xf>
    <xf numFmtId="0" fontId="17" fillId="11" borderId="37" xfId="33" applyFont="1" applyFill="1" applyBorder="1" applyAlignment="1">
      <alignment horizontal="left" vertical="center"/>
    </xf>
    <xf numFmtId="0" fontId="10" fillId="11" borderId="36" xfId="33" applyFont="1" applyFill="1" applyBorder="1" applyAlignment="1">
      <alignment vertical="center"/>
    </xf>
    <xf numFmtId="0" fontId="17" fillId="20" borderId="44" xfId="33" applyFont="1" applyFill="1" applyBorder="1" applyAlignment="1">
      <alignment vertical="center"/>
    </xf>
    <xf numFmtId="0" fontId="17" fillId="20" borderId="20" xfId="33" applyFont="1" applyFill="1" applyBorder="1" applyAlignment="1">
      <alignment vertical="center"/>
    </xf>
    <xf numFmtId="0" fontId="10" fillId="3" borderId="20" xfId="33" applyFont="1" applyFill="1" applyBorder="1" applyAlignment="1">
      <alignment vertical="center"/>
    </xf>
    <xf numFmtId="0" fontId="10" fillId="20" borderId="52" xfId="33" applyFont="1" applyFill="1" applyBorder="1" applyAlignment="1">
      <alignment vertical="center"/>
    </xf>
    <xf numFmtId="0" fontId="10" fillId="20" borderId="4" xfId="33" applyFont="1" applyFill="1" applyBorder="1" applyAlignment="1">
      <alignment vertical="center"/>
    </xf>
    <xf numFmtId="0" fontId="10" fillId="20" borderId="33" xfId="33" applyFont="1" applyFill="1" applyBorder="1" applyAlignment="1">
      <alignment vertical="center"/>
    </xf>
    <xf numFmtId="38" fontId="10" fillId="28" borderId="1" xfId="29" applyFont="1" applyFill="1" applyBorder="1" applyAlignment="1">
      <alignment horizontal="right" vertical="center"/>
    </xf>
    <xf numFmtId="0" fontId="17" fillId="9" borderId="44" xfId="33" applyFont="1" applyFill="1" applyBorder="1" applyAlignment="1">
      <alignment vertical="center"/>
    </xf>
    <xf numFmtId="0" fontId="10" fillId="9" borderId="20" xfId="33" applyFont="1" applyFill="1" applyBorder="1" applyAlignment="1">
      <alignment vertical="center"/>
    </xf>
    <xf numFmtId="0" fontId="10" fillId="45" borderId="11" xfId="33" applyFont="1" applyFill="1" applyBorder="1" applyAlignment="1">
      <alignment vertical="center"/>
    </xf>
    <xf numFmtId="0" fontId="10" fillId="8" borderId="52" xfId="33" applyFont="1" applyFill="1" applyBorder="1" applyAlignment="1">
      <alignment vertical="center"/>
    </xf>
    <xf numFmtId="0" fontId="10" fillId="45" borderId="4" xfId="33" applyFont="1" applyFill="1" applyBorder="1" applyAlignment="1">
      <alignment vertical="center"/>
    </xf>
    <xf numFmtId="0" fontId="10" fillId="45" borderId="52" xfId="33" applyFont="1" applyFill="1" applyBorder="1" applyAlignment="1">
      <alignment vertical="center"/>
    </xf>
    <xf numFmtId="0" fontId="10" fillId="45" borderId="1" xfId="33" applyFont="1" applyFill="1" applyBorder="1" applyAlignment="1">
      <alignment vertical="center"/>
    </xf>
    <xf numFmtId="0" fontId="17" fillId="47" borderId="44" xfId="33" applyFont="1" applyFill="1" applyBorder="1" applyAlignment="1">
      <alignment vertical="center"/>
    </xf>
    <xf numFmtId="0" fontId="10" fillId="47" borderId="20" xfId="33" applyFont="1" applyFill="1" applyBorder="1" applyAlignment="1">
      <alignment vertical="center"/>
    </xf>
    <xf numFmtId="0" fontId="10" fillId="47" borderId="32" xfId="33" applyFont="1" applyFill="1" applyBorder="1" applyAlignment="1">
      <alignment vertical="center"/>
    </xf>
    <xf numFmtId="0" fontId="17" fillId="10" borderId="44" xfId="33" applyFont="1" applyFill="1" applyBorder="1" applyAlignment="1">
      <alignment vertical="center"/>
    </xf>
    <xf numFmtId="0" fontId="10" fillId="10" borderId="52" xfId="33" applyFont="1" applyFill="1" applyBorder="1" applyAlignment="1">
      <alignment vertical="center"/>
    </xf>
    <xf numFmtId="0" fontId="10" fillId="45" borderId="99" xfId="33" applyFont="1" applyFill="1" applyBorder="1" applyAlignment="1">
      <alignment vertical="center"/>
    </xf>
    <xf numFmtId="0" fontId="10" fillId="10" borderId="20" xfId="33" applyFont="1" applyFill="1" applyBorder="1" applyAlignment="1">
      <alignment vertical="center"/>
    </xf>
    <xf numFmtId="0" fontId="10" fillId="45" borderId="22" xfId="33" applyFont="1" applyFill="1" applyBorder="1" applyAlignment="1">
      <alignment vertical="center"/>
    </xf>
    <xf numFmtId="0" fontId="17" fillId="4" borderId="44" xfId="33" applyFont="1" applyFill="1" applyBorder="1" applyAlignment="1">
      <alignment vertical="center"/>
    </xf>
    <xf numFmtId="0" fontId="17" fillId="4" borderId="52" xfId="33" applyFont="1" applyFill="1" applyBorder="1" applyAlignment="1">
      <alignment vertical="center"/>
    </xf>
    <xf numFmtId="1" fontId="63" fillId="8" borderId="45" xfId="0" applyNumberFormat="1" applyFont="1" applyFill="1" applyBorder="1" applyAlignment="1">
      <alignment horizontal="left" vertical="center" indent="1"/>
    </xf>
    <xf numFmtId="0" fontId="17" fillId="8" borderId="117" xfId="33" applyFont="1" applyFill="1" applyBorder="1" applyAlignment="1">
      <alignment vertical="center"/>
    </xf>
    <xf numFmtId="1" fontId="63" fillId="8" borderId="22" xfId="0" applyNumberFormat="1" applyFont="1" applyFill="1" applyBorder="1" applyAlignment="1">
      <alignment horizontal="left" vertical="center" indent="1"/>
    </xf>
    <xf numFmtId="0" fontId="17" fillId="8" borderId="95" xfId="33" applyFont="1" applyFill="1" applyBorder="1" applyAlignment="1">
      <alignment vertical="center"/>
    </xf>
    <xf numFmtId="0" fontId="17" fillId="4" borderId="43" xfId="33" applyFont="1" applyFill="1" applyBorder="1" applyAlignment="1">
      <alignment vertical="center"/>
    </xf>
    <xf numFmtId="0" fontId="10" fillId="8" borderId="154" xfId="33" applyFont="1" applyFill="1" applyBorder="1" applyAlignment="1">
      <alignment vertical="center"/>
    </xf>
    <xf numFmtId="0" fontId="17" fillId="8" borderId="96" xfId="33" applyFont="1" applyFill="1" applyBorder="1" applyAlignment="1">
      <alignment vertical="center"/>
    </xf>
    <xf numFmtId="0" fontId="10" fillId="20" borderId="21" xfId="33" applyFont="1" applyFill="1" applyBorder="1" applyAlignment="1">
      <alignment vertical="center"/>
    </xf>
    <xf numFmtId="0" fontId="10" fillId="29" borderId="70" xfId="33" applyFont="1" applyFill="1" applyBorder="1" applyAlignment="1">
      <alignment vertical="center"/>
    </xf>
    <xf numFmtId="0" fontId="17" fillId="23" borderId="20" xfId="33" applyFont="1" applyFill="1" applyBorder="1" applyAlignment="1">
      <alignment vertical="center"/>
    </xf>
    <xf numFmtId="0" fontId="10" fillId="23" borderId="52" xfId="33" applyFont="1" applyFill="1" applyBorder="1" applyAlignment="1">
      <alignment vertical="center"/>
    </xf>
    <xf numFmtId="0" fontId="10" fillId="23" borderId="4" xfId="33" applyFont="1" applyFill="1" applyBorder="1" applyAlignment="1">
      <alignment vertical="center"/>
    </xf>
    <xf numFmtId="0" fontId="17" fillId="25" borderId="33" xfId="33" applyFont="1" applyFill="1" applyBorder="1" applyAlignment="1">
      <alignment vertical="center"/>
    </xf>
    <xf numFmtId="0" fontId="10" fillId="25" borderId="21" xfId="33" applyFont="1" applyFill="1" applyBorder="1" applyAlignment="1">
      <alignment vertical="center"/>
    </xf>
    <xf numFmtId="0" fontId="17" fillId="42" borderId="111" xfId="33" applyFont="1" applyFill="1" applyBorder="1" applyAlignment="1">
      <alignment vertical="center"/>
    </xf>
    <xf numFmtId="0" fontId="10" fillId="42" borderId="96" xfId="33" applyFont="1" applyFill="1" applyBorder="1" applyAlignment="1">
      <alignment vertical="center"/>
    </xf>
    <xf numFmtId="0" fontId="17" fillId="12" borderId="42" xfId="33" applyFont="1" applyFill="1" applyBorder="1" applyAlignment="1">
      <alignment vertical="center"/>
    </xf>
    <xf numFmtId="0" fontId="17" fillId="12" borderId="38" xfId="33" applyFont="1" applyFill="1" applyBorder="1" applyAlignment="1">
      <alignment vertical="center"/>
    </xf>
    <xf numFmtId="0" fontId="10" fillId="29" borderId="112" xfId="33" applyFont="1" applyFill="1" applyBorder="1" applyAlignment="1">
      <alignment vertical="center"/>
    </xf>
    <xf numFmtId="0" fontId="10" fillId="29" borderId="113" xfId="33" applyFont="1" applyFill="1" applyBorder="1" applyAlignment="1">
      <alignment vertical="center"/>
    </xf>
    <xf numFmtId="0" fontId="17" fillId="48" borderId="37" xfId="33" applyFont="1" applyFill="1" applyBorder="1" applyAlignment="1">
      <alignment vertical="center"/>
    </xf>
    <xf numFmtId="0" fontId="17" fillId="48" borderId="65" xfId="33" applyFont="1" applyFill="1" applyBorder="1" applyAlignment="1">
      <alignment vertical="center" wrapText="1"/>
    </xf>
    <xf numFmtId="0" fontId="17" fillId="43" borderId="44" xfId="33" applyFont="1" applyFill="1" applyBorder="1" applyAlignment="1">
      <alignment vertical="center"/>
    </xf>
    <xf numFmtId="0" fontId="10" fillId="43" borderId="20" xfId="33" applyFont="1" applyFill="1" applyBorder="1" applyAlignment="1">
      <alignment vertical="center"/>
    </xf>
    <xf numFmtId="0" fontId="10" fillId="29" borderId="94" xfId="33" applyFont="1" applyFill="1" applyBorder="1" applyAlignment="1">
      <alignment vertical="center"/>
    </xf>
    <xf numFmtId="0" fontId="10" fillId="43" borderId="32" xfId="33" applyFont="1" applyFill="1" applyBorder="1" applyAlignment="1">
      <alignment vertical="center"/>
    </xf>
    <xf numFmtId="0" fontId="10" fillId="29" borderId="24" xfId="33" applyFont="1" applyFill="1" applyBorder="1" applyAlignment="1">
      <alignment vertical="center"/>
    </xf>
    <xf numFmtId="0" fontId="10" fillId="29" borderId="124" xfId="33" applyFont="1" applyFill="1" applyBorder="1" applyAlignment="1">
      <alignment vertical="center"/>
    </xf>
    <xf numFmtId="0" fontId="17" fillId="11" borderId="38" xfId="33" applyFont="1" applyFill="1" applyBorder="1" applyAlignment="1">
      <alignment horizontal="center" vertical="center"/>
    </xf>
    <xf numFmtId="0" fontId="17" fillId="20" borderId="93" xfId="33" applyFont="1" applyFill="1" applyBorder="1" applyAlignment="1">
      <alignment vertical="center"/>
    </xf>
    <xf numFmtId="0" fontId="10" fillId="3" borderId="21" xfId="33" applyFont="1" applyFill="1" applyBorder="1" applyAlignment="1">
      <alignment vertical="center" wrapText="1"/>
    </xf>
    <xf numFmtId="0" fontId="10" fillId="8" borderId="52" xfId="33" applyFont="1" applyFill="1" applyBorder="1" applyAlignment="1">
      <alignment vertical="center" wrapText="1"/>
    </xf>
    <xf numFmtId="0" fontId="10" fillId="8" borderId="99" xfId="33" applyFont="1" applyFill="1" applyBorder="1" applyAlignment="1">
      <alignment vertical="center" wrapText="1"/>
    </xf>
    <xf numFmtId="0" fontId="17" fillId="9" borderId="93" xfId="33" applyFont="1" applyFill="1" applyBorder="1" applyAlignment="1">
      <alignment vertical="center"/>
    </xf>
    <xf numFmtId="0" fontId="10" fillId="9" borderId="49" xfId="33" applyFont="1" applyFill="1" applyBorder="1" applyAlignment="1">
      <alignment vertical="center" wrapText="1"/>
    </xf>
    <xf numFmtId="0" fontId="10" fillId="8" borderId="19" xfId="33" applyFont="1" applyFill="1" applyBorder="1" applyAlignment="1">
      <alignment vertical="center" wrapText="1"/>
    </xf>
    <xf numFmtId="0" fontId="17" fillId="47" borderId="93" xfId="33" applyFont="1" applyFill="1" applyBorder="1" applyAlignment="1">
      <alignment vertical="center"/>
    </xf>
    <xf numFmtId="0" fontId="10" fillId="47" borderId="49" xfId="33" applyFont="1" applyFill="1" applyBorder="1" applyAlignment="1">
      <alignment vertical="center" wrapText="1"/>
    </xf>
    <xf numFmtId="0" fontId="17" fillId="10" borderId="93" xfId="33" applyFont="1" applyFill="1" applyBorder="1" applyAlignment="1">
      <alignment vertical="center"/>
    </xf>
    <xf numFmtId="0" fontId="17" fillId="10" borderId="21" xfId="33" applyFont="1" applyFill="1" applyBorder="1" applyAlignment="1">
      <alignment vertical="center" wrapText="1"/>
    </xf>
    <xf numFmtId="0" fontId="17" fillId="10" borderId="20" xfId="33" applyFont="1" applyFill="1" applyBorder="1" applyAlignment="1">
      <alignment vertical="center"/>
    </xf>
    <xf numFmtId="0" fontId="17" fillId="4" borderId="93" xfId="33" applyFont="1" applyFill="1" applyBorder="1" applyAlignment="1">
      <alignment vertical="center"/>
    </xf>
    <xf numFmtId="0" fontId="10" fillId="20" borderId="44" xfId="33" applyFont="1" applyFill="1" applyBorder="1" applyAlignment="1">
      <alignment vertical="center"/>
    </xf>
    <xf numFmtId="0" fontId="10" fillId="23" borderId="96" xfId="33" applyFont="1" applyFill="1" applyBorder="1" applyAlignment="1">
      <alignment vertical="center" wrapText="1"/>
    </xf>
    <xf numFmtId="0" fontId="17" fillId="12" borderId="38" xfId="33" applyFont="1" applyFill="1" applyBorder="1" applyAlignment="1">
      <alignment vertical="center" wrapText="1"/>
    </xf>
    <xf numFmtId="0" fontId="10" fillId="29" borderId="69" xfId="33" applyFont="1" applyFill="1" applyBorder="1" applyAlignment="1">
      <alignment vertical="center" wrapText="1"/>
    </xf>
    <xf numFmtId="0" fontId="10" fillId="29" borderId="85" xfId="33" applyFont="1" applyFill="1" applyBorder="1" applyAlignment="1">
      <alignment vertical="center"/>
    </xf>
    <xf numFmtId="0" fontId="10" fillId="29" borderId="128" xfId="33" applyFont="1" applyFill="1" applyBorder="1" applyAlignment="1">
      <alignment vertical="center"/>
    </xf>
    <xf numFmtId="0" fontId="10" fillId="29" borderId="73" xfId="33" applyFont="1" applyFill="1" applyBorder="1" applyAlignment="1">
      <alignment vertical="center" wrapText="1"/>
    </xf>
    <xf numFmtId="0" fontId="10" fillId="5" borderId="1" xfId="33" applyFont="1" applyFill="1" applyBorder="1" applyAlignment="1">
      <alignment horizontal="left" vertical="center"/>
    </xf>
    <xf numFmtId="0" fontId="65" fillId="8" borderId="0" xfId="33" applyFont="1" applyFill="1" applyAlignment="1">
      <alignment vertical="center"/>
    </xf>
    <xf numFmtId="0" fontId="65" fillId="29" borderId="0" xfId="33" applyFont="1" applyFill="1" applyAlignment="1">
      <alignment vertical="center"/>
    </xf>
    <xf numFmtId="0" fontId="35" fillId="8" borderId="0" xfId="33" applyFont="1" applyFill="1" applyAlignment="1">
      <alignment horizontal="center" vertical="center"/>
    </xf>
    <xf numFmtId="0" fontId="66" fillId="29" borderId="0" xfId="33" applyFont="1" applyFill="1" applyAlignment="1">
      <alignment vertical="center"/>
    </xf>
    <xf numFmtId="0" fontId="10" fillId="3" borderId="21" xfId="33" applyFont="1" applyFill="1" applyBorder="1" applyAlignment="1">
      <alignment vertical="center"/>
    </xf>
    <xf numFmtId="0" fontId="10" fillId="8" borderId="11" xfId="33" applyFont="1" applyFill="1" applyBorder="1" applyAlignment="1">
      <alignment vertical="center"/>
    </xf>
    <xf numFmtId="0" fontId="10" fillId="8" borderId="22" xfId="33" applyFont="1" applyFill="1" applyBorder="1" applyAlignment="1">
      <alignment vertical="center"/>
    </xf>
    <xf numFmtId="0" fontId="10" fillId="8" borderId="99" xfId="33" applyFont="1" applyFill="1" applyBorder="1" applyAlignment="1">
      <alignment vertical="center"/>
    </xf>
    <xf numFmtId="0" fontId="10" fillId="9" borderId="49" xfId="33" applyFont="1" applyFill="1" applyBorder="1" applyAlignment="1">
      <alignment vertical="center"/>
    </xf>
    <xf numFmtId="0" fontId="10" fillId="8" borderId="45" xfId="33" applyFont="1" applyFill="1" applyBorder="1" applyAlignment="1">
      <alignment vertical="center"/>
    </xf>
    <xf numFmtId="0" fontId="10" fillId="8" borderId="19" xfId="33" applyFont="1" applyFill="1" applyBorder="1" applyAlignment="1">
      <alignment vertical="center"/>
    </xf>
    <xf numFmtId="0" fontId="10" fillId="9" borderId="52" xfId="33" applyFont="1" applyFill="1" applyBorder="1" applyAlignment="1">
      <alignment vertical="center"/>
    </xf>
    <xf numFmtId="0" fontId="10" fillId="8" borderId="24" xfId="33" applyFont="1" applyFill="1" applyBorder="1" applyAlignment="1">
      <alignment vertical="center"/>
    </xf>
    <xf numFmtId="0" fontId="10" fillId="47" borderId="49" xfId="33" applyFont="1" applyFill="1" applyBorder="1" applyAlignment="1">
      <alignment vertical="center"/>
    </xf>
    <xf numFmtId="0" fontId="17" fillId="10" borderId="21" xfId="33" applyFont="1" applyFill="1" applyBorder="1" applyAlignment="1">
      <alignment vertical="center"/>
    </xf>
    <xf numFmtId="0" fontId="10" fillId="20" borderId="49" xfId="33" applyFont="1" applyFill="1" applyBorder="1" applyAlignment="1">
      <alignment vertical="center"/>
    </xf>
    <xf numFmtId="0" fontId="10" fillId="23" borderId="96" xfId="33" applyFont="1" applyFill="1" applyBorder="1" applyAlignment="1">
      <alignment vertical="center"/>
    </xf>
    <xf numFmtId="0" fontId="17" fillId="48" borderId="65" xfId="33" applyFont="1" applyFill="1" applyBorder="1" applyAlignment="1">
      <alignment vertical="center"/>
    </xf>
    <xf numFmtId="0" fontId="10" fillId="0" borderId="128" xfId="33" applyFont="1" applyBorder="1" applyAlignment="1">
      <alignment vertical="center"/>
    </xf>
    <xf numFmtId="0" fontId="10" fillId="29" borderId="73" xfId="33" applyFont="1" applyFill="1" applyBorder="1" applyAlignment="1">
      <alignment vertical="center"/>
    </xf>
    <xf numFmtId="0" fontId="60" fillId="8" borderId="0" xfId="32" applyFont="1" applyFill="1" applyAlignment="1">
      <alignment vertical="center"/>
    </xf>
    <xf numFmtId="0" fontId="10" fillId="24" borderId="57" xfId="33" applyFont="1" applyFill="1" applyBorder="1" applyAlignment="1">
      <alignment horizontal="left" vertical="center"/>
    </xf>
    <xf numFmtId="0" fontId="10" fillId="8" borderId="27" xfId="33" applyFont="1" applyFill="1" applyBorder="1" applyAlignment="1">
      <alignment vertical="center" wrapText="1"/>
    </xf>
    <xf numFmtId="0" fontId="10" fillId="8" borderId="29" xfId="33" applyFont="1" applyFill="1" applyBorder="1" applyAlignment="1">
      <alignment vertical="center" wrapText="1"/>
    </xf>
    <xf numFmtId="0" fontId="10" fillId="8" borderId="18" xfId="33" applyFont="1" applyFill="1" applyBorder="1" applyAlignment="1">
      <alignment vertical="center" wrapText="1"/>
    </xf>
    <xf numFmtId="0" fontId="10" fillId="8" borderId="11" xfId="33" applyFont="1" applyFill="1" applyBorder="1" applyAlignment="1">
      <alignment vertical="center" wrapText="1"/>
    </xf>
    <xf numFmtId="0" fontId="10" fillId="8" borderId="36" xfId="33" applyFont="1" applyFill="1" applyBorder="1" applyAlignment="1">
      <alignment vertical="center"/>
    </xf>
    <xf numFmtId="0" fontId="10" fillId="24" borderId="33" xfId="33" applyFont="1" applyFill="1" applyBorder="1" applyAlignment="1">
      <alignment vertical="center"/>
    </xf>
    <xf numFmtId="0" fontId="10" fillId="24" borderId="21" xfId="33" applyFont="1" applyFill="1" applyBorder="1" applyAlignment="1">
      <alignment horizontal="center" vertical="center"/>
    </xf>
    <xf numFmtId="0" fontId="10" fillId="20" borderId="20" xfId="33" applyFont="1" applyFill="1" applyBorder="1" applyAlignment="1">
      <alignment vertical="center"/>
    </xf>
    <xf numFmtId="0" fontId="10" fillId="21" borderId="44" xfId="33" applyFont="1" applyFill="1" applyBorder="1" applyAlignment="1">
      <alignment vertical="center"/>
    </xf>
    <xf numFmtId="0" fontId="10" fillId="21" borderId="49" xfId="33" applyFont="1" applyFill="1" applyBorder="1" applyAlignment="1">
      <alignment vertical="center"/>
    </xf>
    <xf numFmtId="0" fontId="10" fillId="21" borderId="52" xfId="33" applyFont="1" applyFill="1" applyBorder="1" applyAlignment="1">
      <alignment vertical="center"/>
    </xf>
    <xf numFmtId="0" fontId="10" fillId="21" borderId="20" xfId="33" applyFont="1" applyFill="1" applyBorder="1" applyAlignment="1">
      <alignment vertical="center"/>
    </xf>
    <xf numFmtId="0" fontId="10" fillId="21" borderId="4" xfId="33" applyFont="1" applyFill="1" applyBorder="1" applyAlignment="1">
      <alignment vertical="center"/>
    </xf>
    <xf numFmtId="0" fontId="10" fillId="22" borderId="20" xfId="33" applyFont="1" applyFill="1" applyBorder="1" applyAlignment="1">
      <alignment vertical="center"/>
    </xf>
    <xf numFmtId="0" fontId="10" fillId="22" borderId="96" xfId="33" applyFont="1" applyFill="1" applyBorder="1" applyAlignment="1">
      <alignment vertical="center"/>
    </xf>
    <xf numFmtId="0" fontId="10" fillId="22" borderId="52" xfId="33" applyFont="1" applyFill="1" applyBorder="1" applyAlignment="1">
      <alignment vertical="center"/>
    </xf>
    <xf numFmtId="0" fontId="10" fillId="22" borderId="4" xfId="33" applyFont="1" applyFill="1" applyBorder="1" applyAlignment="1">
      <alignment vertical="center"/>
    </xf>
    <xf numFmtId="0" fontId="10" fillId="43" borderId="96" xfId="33" applyFont="1" applyFill="1" applyBorder="1" applyAlignment="1">
      <alignment vertical="center"/>
    </xf>
    <xf numFmtId="0" fontId="37" fillId="8" borderId="9" xfId="33" applyFont="1" applyFill="1" applyBorder="1" applyAlignment="1">
      <alignment vertical="center"/>
    </xf>
    <xf numFmtId="0" fontId="10" fillId="23" borderId="47" xfId="33" applyFont="1" applyFill="1" applyBorder="1" applyAlignment="1">
      <alignment vertical="center"/>
    </xf>
    <xf numFmtId="0" fontId="10" fillId="21" borderId="96" xfId="33" applyFont="1" applyFill="1" applyBorder="1" applyAlignment="1">
      <alignment vertical="center"/>
    </xf>
    <xf numFmtId="0" fontId="46" fillId="29" borderId="0" xfId="31" applyFont="1" applyFill="1"/>
    <xf numFmtId="0" fontId="10" fillId="24" borderId="33" xfId="31" applyFont="1" applyFill="1" applyBorder="1"/>
    <xf numFmtId="0" fontId="10" fillId="24" borderId="21" xfId="31" applyFont="1" applyFill="1" applyBorder="1"/>
    <xf numFmtId="0" fontId="10" fillId="8" borderId="33" xfId="31" applyFont="1" applyFill="1" applyBorder="1"/>
    <xf numFmtId="0" fontId="10" fillId="8" borderId="21" xfId="31" applyFont="1" applyFill="1" applyBorder="1"/>
    <xf numFmtId="0" fontId="10" fillId="20" borderId="44" xfId="31" applyFont="1" applyFill="1" applyBorder="1" applyAlignment="1">
      <alignment vertical="center"/>
    </xf>
    <xf numFmtId="0" fontId="10" fillId="20" borderId="20" xfId="31" applyFont="1" applyFill="1" applyBorder="1" applyAlignment="1">
      <alignment vertical="center"/>
    </xf>
    <xf numFmtId="0" fontId="10" fillId="19" borderId="44" xfId="31" applyFont="1" applyFill="1" applyBorder="1" applyAlignment="1">
      <alignment vertical="center"/>
    </xf>
    <xf numFmtId="0" fontId="10" fillId="19" borderId="33" xfId="31" applyFont="1" applyFill="1" applyBorder="1" applyAlignment="1">
      <alignment vertical="center"/>
    </xf>
    <xf numFmtId="0" fontId="10" fillId="19" borderId="20" xfId="31" applyFont="1" applyFill="1" applyBorder="1" applyAlignment="1">
      <alignment vertical="center"/>
    </xf>
    <xf numFmtId="0" fontId="10" fillId="20" borderId="32" xfId="31" applyFont="1" applyFill="1" applyBorder="1" applyAlignment="1">
      <alignment vertical="center"/>
    </xf>
    <xf numFmtId="0" fontId="10" fillId="8" borderId="33" xfId="31" applyFont="1" applyFill="1" applyBorder="1" applyAlignment="1">
      <alignment vertical="center"/>
    </xf>
    <xf numFmtId="0" fontId="10" fillId="8" borderId="44" xfId="31" applyFont="1" applyFill="1" applyBorder="1" applyAlignment="1">
      <alignment vertical="center"/>
    </xf>
    <xf numFmtId="0" fontId="10" fillId="8" borderId="1" xfId="31" applyFont="1" applyFill="1" applyBorder="1" applyAlignment="1">
      <alignment vertical="center"/>
    </xf>
    <xf numFmtId="0" fontId="10" fillId="8" borderId="20" xfId="31" applyFont="1" applyFill="1" applyBorder="1" applyAlignment="1">
      <alignment vertical="center"/>
    </xf>
    <xf numFmtId="0" fontId="10" fillId="29" borderId="20" xfId="31" applyFont="1" applyFill="1" applyBorder="1" applyAlignment="1">
      <alignment vertical="center"/>
    </xf>
    <xf numFmtId="0" fontId="10" fillId="8" borderId="21" xfId="31" applyFont="1" applyFill="1" applyBorder="1" applyAlignment="1">
      <alignment vertical="center"/>
    </xf>
    <xf numFmtId="0" fontId="67" fillId="29" borderId="0" xfId="0" applyFont="1" applyFill="1">
      <alignment vertical="center"/>
    </xf>
    <xf numFmtId="0" fontId="10" fillId="29" borderId="0" xfId="0" applyFont="1" applyFill="1" applyAlignment="1">
      <alignment horizontal="right" vertical="center"/>
    </xf>
    <xf numFmtId="0" fontId="10" fillId="8" borderId="1" xfId="32" applyFont="1" applyFill="1" applyBorder="1" applyAlignment="1">
      <alignment vertical="center"/>
    </xf>
    <xf numFmtId="0" fontId="10" fillId="8" borderId="1" xfId="32" applyFont="1" applyFill="1" applyBorder="1"/>
    <xf numFmtId="0" fontId="10" fillId="24" borderId="14" xfId="33" applyFont="1" applyFill="1" applyBorder="1" applyAlignment="1">
      <alignment horizontal="left" vertical="center"/>
    </xf>
    <xf numFmtId="0" fontId="10" fillId="24" borderId="15" xfId="33" applyFont="1" applyFill="1" applyBorder="1" applyAlignment="1">
      <alignment horizontal="center" vertical="center"/>
    </xf>
    <xf numFmtId="0" fontId="17" fillId="20" borderId="35" xfId="33" applyFont="1" applyFill="1" applyBorder="1" applyAlignment="1">
      <alignment vertical="center"/>
    </xf>
    <xf numFmtId="0" fontId="17" fillId="20" borderId="37" xfId="33" applyFont="1" applyFill="1" applyBorder="1" applyAlignment="1">
      <alignment horizontal="left" vertical="center"/>
    </xf>
    <xf numFmtId="0" fontId="17" fillId="20" borderId="38" xfId="33" applyFont="1" applyFill="1" applyBorder="1" applyAlignment="1">
      <alignment horizontal="center" vertical="center"/>
    </xf>
    <xf numFmtId="0" fontId="10" fillId="32" borderId="36" xfId="33" applyFont="1" applyFill="1" applyBorder="1" applyAlignment="1">
      <alignment vertical="center"/>
    </xf>
    <xf numFmtId="0" fontId="10" fillId="32" borderId="20" xfId="33" applyFont="1" applyFill="1" applyBorder="1" applyAlignment="1">
      <alignment vertical="center"/>
    </xf>
    <xf numFmtId="0" fontId="10" fillId="32" borderId="45" xfId="33" applyFont="1" applyFill="1" applyBorder="1" applyAlignment="1">
      <alignment vertical="center" wrapText="1"/>
    </xf>
    <xf numFmtId="0" fontId="10" fillId="32" borderId="22" xfId="33" applyFont="1" applyFill="1" applyBorder="1" applyAlignment="1">
      <alignment vertical="center" wrapText="1"/>
    </xf>
    <xf numFmtId="0" fontId="10" fillId="32" borderId="24" xfId="33" applyFont="1" applyFill="1" applyBorder="1" applyAlignment="1">
      <alignment vertical="center" wrapText="1"/>
    </xf>
    <xf numFmtId="0" fontId="10" fillId="20" borderId="21" xfId="33" applyFont="1" applyFill="1" applyBorder="1" applyAlignment="1">
      <alignment vertical="center" wrapText="1"/>
    </xf>
    <xf numFmtId="0" fontId="10" fillId="32" borderId="19" xfId="33" applyFont="1" applyFill="1" applyBorder="1" applyAlignment="1">
      <alignment vertical="center" wrapText="1"/>
    </xf>
    <xf numFmtId="0" fontId="17" fillId="20" borderId="37" xfId="33" applyFont="1" applyFill="1" applyBorder="1" applyAlignment="1">
      <alignment vertical="center"/>
    </xf>
    <xf numFmtId="0" fontId="17" fillId="20" borderId="65" xfId="33" applyFont="1" applyFill="1" applyBorder="1" applyAlignment="1">
      <alignment vertical="center" wrapText="1"/>
    </xf>
    <xf numFmtId="0" fontId="17" fillId="20" borderId="42" xfId="33" applyFont="1" applyFill="1" applyBorder="1" applyAlignment="1">
      <alignment vertical="center"/>
    </xf>
    <xf numFmtId="0" fontId="17" fillId="20" borderId="38" xfId="33" applyFont="1" applyFill="1" applyBorder="1" applyAlignment="1">
      <alignment vertical="center" wrapText="1"/>
    </xf>
    <xf numFmtId="0" fontId="10" fillId="32" borderId="52" xfId="33" applyFont="1" applyFill="1" applyBorder="1" applyAlignment="1">
      <alignment vertical="center"/>
    </xf>
    <xf numFmtId="0" fontId="10" fillId="32" borderId="70" xfId="33" applyFont="1" applyFill="1" applyBorder="1" applyAlignment="1">
      <alignment vertical="center" wrapText="1"/>
    </xf>
    <xf numFmtId="0" fontId="10" fillId="32" borderId="69" xfId="33" applyFont="1" applyFill="1" applyBorder="1" applyAlignment="1">
      <alignment vertical="center" wrapText="1"/>
    </xf>
    <xf numFmtId="0" fontId="10" fillId="32" borderId="4" xfId="33" applyFont="1" applyFill="1" applyBorder="1" applyAlignment="1">
      <alignment vertical="center"/>
    </xf>
    <xf numFmtId="0" fontId="10" fillId="32" borderId="89" xfId="33" applyFont="1" applyFill="1" applyBorder="1" applyAlignment="1">
      <alignment vertical="center" wrapText="1"/>
    </xf>
    <xf numFmtId="0" fontId="10" fillId="20" borderId="47" xfId="33" applyFont="1" applyFill="1" applyBorder="1" applyAlignment="1">
      <alignment vertical="center" wrapText="1"/>
    </xf>
    <xf numFmtId="0" fontId="10" fillId="32" borderId="54" xfId="33" applyFont="1" applyFill="1" applyBorder="1" applyAlignment="1">
      <alignment vertical="center"/>
    </xf>
    <xf numFmtId="0" fontId="10" fillId="32" borderId="41" xfId="33" applyFont="1" applyFill="1" applyBorder="1" applyAlignment="1">
      <alignment vertical="center"/>
    </xf>
    <xf numFmtId="0" fontId="10" fillId="20" borderId="88" xfId="33" applyFont="1" applyFill="1" applyBorder="1" applyAlignment="1">
      <alignment vertical="center"/>
    </xf>
    <xf numFmtId="0" fontId="10" fillId="20" borderId="18" xfId="33" applyFont="1" applyFill="1" applyBorder="1" applyAlignment="1">
      <alignment vertical="center" wrapText="1"/>
    </xf>
    <xf numFmtId="0" fontId="10" fillId="32" borderId="90" xfId="33" applyFont="1" applyFill="1" applyBorder="1" applyAlignment="1">
      <alignment vertical="center"/>
    </xf>
    <xf numFmtId="0" fontId="10" fillId="32" borderId="67" xfId="33" applyFont="1" applyFill="1" applyBorder="1" applyAlignment="1">
      <alignment vertical="center" wrapText="1"/>
    </xf>
    <xf numFmtId="0" fontId="10" fillId="32" borderId="55" xfId="33" applyFont="1" applyFill="1" applyBorder="1" applyAlignment="1">
      <alignment vertical="center"/>
    </xf>
    <xf numFmtId="0" fontId="10" fillId="32" borderId="112" xfId="33" applyFont="1" applyFill="1" applyBorder="1" applyAlignment="1">
      <alignment vertical="center"/>
    </xf>
    <xf numFmtId="0" fontId="10" fillId="32" borderId="113" xfId="33" applyFont="1" applyFill="1" applyBorder="1" applyAlignment="1">
      <alignment vertical="center" wrapText="1"/>
    </xf>
    <xf numFmtId="0" fontId="10" fillId="32" borderId="91" xfId="33" applyFont="1" applyFill="1" applyBorder="1" applyAlignment="1">
      <alignment vertical="center"/>
    </xf>
    <xf numFmtId="0" fontId="10" fillId="32" borderId="88" xfId="33" applyFont="1" applyFill="1" applyBorder="1" applyAlignment="1">
      <alignment vertical="center"/>
    </xf>
    <xf numFmtId="0" fontId="10" fillId="32" borderId="18" xfId="33" applyFont="1" applyFill="1" applyBorder="1" applyAlignment="1">
      <alignment vertical="center" wrapText="1"/>
    </xf>
    <xf numFmtId="0" fontId="17" fillId="20" borderId="36" xfId="33" applyFont="1" applyFill="1" applyBorder="1" applyAlignment="1">
      <alignment vertical="center"/>
    </xf>
    <xf numFmtId="0" fontId="17" fillId="20" borderId="120" xfId="33" applyFont="1" applyFill="1" applyBorder="1" applyAlignment="1">
      <alignment vertical="center"/>
    </xf>
    <xf numFmtId="0" fontId="17" fillId="20" borderId="47" xfId="33" applyFont="1" applyFill="1" applyBorder="1" applyAlignment="1">
      <alignment vertical="center" wrapText="1"/>
    </xf>
    <xf numFmtId="0" fontId="10" fillId="32" borderId="122" xfId="33" applyFont="1" applyFill="1" applyBorder="1" applyAlignment="1">
      <alignment vertical="center"/>
    </xf>
    <xf numFmtId="0" fontId="10" fillId="32" borderId="123" xfId="33" applyFont="1" applyFill="1" applyBorder="1" applyAlignment="1">
      <alignment vertical="center" wrapText="1"/>
    </xf>
    <xf numFmtId="0" fontId="17" fillId="20" borderId="135" xfId="33" applyFont="1" applyFill="1" applyBorder="1" applyAlignment="1">
      <alignment vertical="center"/>
    </xf>
    <xf numFmtId="0" fontId="10" fillId="20" borderId="87" xfId="33" applyFont="1" applyFill="1" applyBorder="1" applyAlignment="1">
      <alignment vertical="center"/>
    </xf>
    <xf numFmtId="0" fontId="10" fillId="20" borderId="46" xfId="33" applyFont="1" applyFill="1" applyBorder="1" applyAlignment="1">
      <alignment vertical="center" wrapText="1"/>
    </xf>
    <xf numFmtId="0" fontId="17" fillId="20" borderId="136" xfId="33" applyFont="1" applyFill="1" applyBorder="1" applyAlignment="1">
      <alignment vertical="center"/>
    </xf>
    <xf numFmtId="0" fontId="10" fillId="20" borderId="137" xfId="33" applyFont="1" applyFill="1" applyBorder="1" applyAlignment="1">
      <alignment vertical="center"/>
    </xf>
    <xf numFmtId="0" fontId="10" fillId="20" borderId="138" xfId="33" applyFont="1" applyFill="1" applyBorder="1" applyAlignment="1">
      <alignment vertical="center" wrapText="1"/>
    </xf>
    <xf numFmtId="0" fontId="17" fillId="20" borderId="140" xfId="33" applyFont="1" applyFill="1" applyBorder="1" applyAlignment="1">
      <alignment vertical="center"/>
    </xf>
    <xf numFmtId="0" fontId="10" fillId="20" borderId="141" xfId="33" applyFont="1" applyFill="1" applyBorder="1" applyAlignment="1">
      <alignment vertical="center"/>
    </xf>
    <xf numFmtId="0" fontId="10" fillId="20" borderId="117" xfId="33" applyFont="1" applyFill="1" applyBorder="1" applyAlignment="1">
      <alignment vertical="center" wrapText="1"/>
    </xf>
    <xf numFmtId="0" fontId="17" fillId="20" borderId="142" xfId="33" applyFont="1" applyFill="1" applyBorder="1" applyAlignment="1">
      <alignment vertical="center"/>
    </xf>
    <xf numFmtId="0" fontId="10" fillId="20" borderId="143" xfId="33" applyFont="1" applyFill="1" applyBorder="1" applyAlignment="1">
      <alignment vertical="center"/>
    </xf>
    <xf numFmtId="0" fontId="10" fillId="20" borderId="144" xfId="33" applyFont="1" applyFill="1" applyBorder="1" applyAlignment="1">
      <alignment vertical="center" wrapText="1"/>
    </xf>
    <xf numFmtId="0" fontId="28" fillId="29" borderId="0" xfId="33" applyFont="1" applyFill="1" applyAlignment="1">
      <alignment vertical="center"/>
    </xf>
    <xf numFmtId="0" fontId="10" fillId="32" borderId="1" xfId="33" applyFont="1" applyFill="1" applyBorder="1" applyAlignment="1">
      <alignment vertical="center"/>
    </xf>
    <xf numFmtId="0" fontId="10" fillId="32" borderId="9" xfId="33" applyFont="1" applyFill="1" applyBorder="1" applyAlignment="1">
      <alignment vertical="center"/>
    </xf>
    <xf numFmtId="0" fontId="10" fillId="0" borderId="0" xfId="0" applyFont="1">
      <alignment vertical="center"/>
    </xf>
    <xf numFmtId="0" fontId="46" fillId="29" borderId="0" xfId="0" applyFont="1" applyFill="1">
      <alignment vertical="center"/>
    </xf>
    <xf numFmtId="0" fontId="70" fillId="29" borderId="0" xfId="28" applyFont="1" applyFill="1" applyAlignment="1" applyProtection="1">
      <alignment horizontal="right" vertical="center"/>
    </xf>
    <xf numFmtId="0" fontId="10" fillId="24" borderId="1" xfId="0" applyFont="1" applyFill="1" applyBorder="1">
      <alignment vertical="center"/>
    </xf>
    <xf numFmtId="0" fontId="10" fillId="29" borderId="1" xfId="0" applyFont="1" applyFill="1" applyBorder="1" applyAlignment="1">
      <alignment vertical="center" wrapText="1"/>
    </xf>
    <xf numFmtId="0" fontId="63" fillId="29" borderId="0" xfId="34" applyFont="1" applyFill="1">
      <alignment vertical="center"/>
    </xf>
    <xf numFmtId="0" fontId="28" fillId="29" borderId="0" xfId="0" applyFont="1" applyFill="1">
      <alignment vertical="center"/>
    </xf>
    <xf numFmtId="0" fontId="63" fillId="29" borderId="1" xfId="34" applyFont="1" applyFill="1" applyBorder="1" applyAlignment="1">
      <alignment horizontal="center" vertical="center"/>
    </xf>
    <xf numFmtId="38" fontId="63" fillId="29" borderId="33" xfId="29" applyFont="1" applyFill="1" applyBorder="1" applyAlignment="1">
      <alignment horizontal="right" vertical="center"/>
    </xf>
    <xf numFmtId="0" fontId="63" fillId="29" borderId="1" xfId="34" applyFont="1" applyFill="1" applyBorder="1" applyAlignment="1">
      <alignment horizontal="right" vertical="center"/>
    </xf>
    <xf numFmtId="0" fontId="63" fillId="29" borderId="33" xfId="34" applyFont="1" applyFill="1" applyBorder="1" applyAlignment="1">
      <alignment horizontal="right" vertical="center"/>
    </xf>
    <xf numFmtId="0" fontId="63" fillId="29" borderId="1" xfId="34" applyFont="1" applyFill="1" applyBorder="1">
      <alignment vertical="center"/>
    </xf>
    <xf numFmtId="38" fontId="63" fillId="29" borderId="1" xfId="29" applyFont="1" applyFill="1" applyBorder="1" applyAlignment="1">
      <alignment horizontal="right" vertical="center"/>
    </xf>
    <xf numFmtId="38" fontId="63" fillId="29" borderId="1" xfId="29" applyFont="1" applyFill="1" applyBorder="1">
      <alignment vertical="center"/>
    </xf>
    <xf numFmtId="0" fontId="63" fillId="29" borderId="93" xfId="34" applyFont="1" applyFill="1" applyBorder="1" applyAlignment="1">
      <alignment vertical="center" wrapText="1"/>
    </xf>
    <xf numFmtId="0" fontId="10" fillId="29" borderId="0" xfId="34" applyFont="1" applyFill="1" applyAlignment="1">
      <alignment vertical="top"/>
    </xf>
    <xf numFmtId="0" fontId="10" fillId="8" borderId="0" xfId="33" applyFont="1" applyFill="1" applyAlignment="1">
      <alignment horizontal="left" vertical="center"/>
    </xf>
    <xf numFmtId="0" fontId="10" fillId="8" borderId="0" xfId="33" applyFont="1" applyFill="1" applyAlignment="1">
      <alignment horizontal="right" vertical="center"/>
    </xf>
    <xf numFmtId="0" fontId="10" fillId="8" borderId="7" xfId="33" applyFont="1" applyFill="1" applyBorder="1" applyAlignment="1">
      <alignment horizontal="right" vertical="center"/>
    </xf>
    <xf numFmtId="177" fontId="10" fillId="29" borderId="0" xfId="33" applyNumberFormat="1" applyFont="1" applyFill="1" applyAlignment="1">
      <alignment vertical="center"/>
    </xf>
    <xf numFmtId="176" fontId="10" fillId="8" borderId="82" xfId="33" applyNumberFormat="1" applyFont="1" applyFill="1" applyBorder="1" applyAlignment="1">
      <alignment horizontal="center" vertical="center"/>
    </xf>
    <xf numFmtId="0" fontId="26" fillId="8" borderId="100" xfId="33" applyFont="1" applyFill="1" applyBorder="1" applyAlignment="1">
      <alignment vertical="center"/>
    </xf>
    <xf numFmtId="177" fontId="10" fillId="8" borderId="48" xfId="33" applyNumberFormat="1" applyFont="1" applyFill="1" applyBorder="1" applyAlignment="1">
      <alignment vertical="center"/>
    </xf>
    <xf numFmtId="176" fontId="26" fillId="8" borderId="82" xfId="33" applyNumberFormat="1" applyFont="1" applyFill="1" applyBorder="1" applyAlignment="1">
      <alignment horizontal="center" vertical="center"/>
    </xf>
    <xf numFmtId="177" fontId="26" fillId="8" borderId="21" xfId="33" applyNumberFormat="1" applyFont="1" applyFill="1" applyBorder="1" applyAlignment="1">
      <alignment horizontal="right" vertical="center"/>
    </xf>
    <xf numFmtId="177" fontId="26" fillId="30" borderId="1" xfId="33" applyNumberFormat="1" applyFont="1" applyFill="1" applyBorder="1" applyAlignment="1">
      <alignment vertical="center"/>
    </xf>
    <xf numFmtId="0" fontId="26" fillId="8" borderId="54" xfId="33" applyFont="1" applyFill="1" applyBorder="1" applyAlignment="1">
      <alignment vertical="center"/>
    </xf>
    <xf numFmtId="177" fontId="10" fillId="8" borderId="101" xfId="33" applyNumberFormat="1" applyFont="1" applyFill="1" applyBorder="1" applyAlignment="1">
      <alignment vertical="center"/>
    </xf>
    <xf numFmtId="198" fontId="26" fillId="8" borderId="21" xfId="29" applyNumberFormat="1" applyFont="1" applyFill="1" applyBorder="1" applyAlignment="1" applyProtection="1">
      <alignment horizontal="right" vertical="center"/>
    </xf>
    <xf numFmtId="0" fontId="26" fillId="8" borderId="102" xfId="33" applyFont="1" applyFill="1" applyBorder="1" applyAlignment="1">
      <alignment vertical="center"/>
    </xf>
    <xf numFmtId="0" fontId="26" fillId="8" borderId="81" xfId="33" applyFont="1" applyFill="1" applyBorder="1" applyAlignment="1">
      <alignment vertical="center"/>
    </xf>
    <xf numFmtId="177" fontId="26" fillId="8" borderId="1" xfId="33" applyNumberFormat="1" applyFont="1" applyFill="1" applyBorder="1" applyAlignment="1">
      <alignment vertical="center"/>
    </xf>
    <xf numFmtId="0" fontId="26" fillId="8" borderId="127" xfId="33" applyFont="1" applyFill="1" applyBorder="1" applyAlignment="1">
      <alignment vertical="center"/>
    </xf>
    <xf numFmtId="177" fontId="10" fillId="8" borderId="126" xfId="33" applyNumberFormat="1" applyFont="1" applyFill="1" applyBorder="1" applyAlignment="1">
      <alignment vertical="center"/>
    </xf>
    <xf numFmtId="177" fontId="26" fillId="8" borderId="21" xfId="33" applyNumberFormat="1" applyFont="1" applyFill="1" applyBorder="1" applyAlignment="1">
      <alignment vertical="center"/>
    </xf>
    <xf numFmtId="177" fontId="10" fillId="8" borderId="54" xfId="33" applyNumberFormat="1" applyFont="1" applyFill="1" applyBorder="1" applyAlignment="1">
      <alignment vertical="center"/>
    </xf>
    <xf numFmtId="0" fontId="10" fillId="8" borderId="126" xfId="33" applyFont="1" applyFill="1" applyBorder="1" applyAlignment="1">
      <alignment vertical="center" wrapText="1"/>
    </xf>
    <xf numFmtId="176" fontId="10" fillId="8" borderId="82" xfId="33" applyNumberFormat="1" applyFont="1" applyFill="1" applyBorder="1" applyAlignment="1">
      <alignment horizontal="center" vertical="center" wrapText="1"/>
    </xf>
    <xf numFmtId="0" fontId="26" fillId="8" borderId="126" xfId="33" applyFont="1" applyFill="1" applyBorder="1" applyAlignment="1">
      <alignment vertical="center"/>
    </xf>
    <xf numFmtId="177" fontId="10" fillId="8" borderId="59" xfId="33" applyNumberFormat="1" applyFont="1" applyFill="1" applyBorder="1" applyAlignment="1">
      <alignment vertical="center"/>
    </xf>
    <xf numFmtId="0" fontId="26" fillId="8" borderId="92" xfId="33" applyFont="1" applyFill="1" applyBorder="1" applyAlignment="1">
      <alignment vertical="center"/>
    </xf>
    <xf numFmtId="177" fontId="26" fillId="8" borderId="96" xfId="33" applyNumberFormat="1" applyFont="1" applyFill="1" applyBorder="1" applyAlignment="1">
      <alignment horizontal="right" vertical="center"/>
    </xf>
    <xf numFmtId="183" fontId="26" fillId="30" borderId="52" xfId="33" applyNumberFormat="1" applyFont="1" applyFill="1" applyBorder="1" applyAlignment="1">
      <alignment vertical="center"/>
    </xf>
    <xf numFmtId="177" fontId="26" fillId="30" borderId="52" xfId="33" applyNumberFormat="1" applyFont="1" applyFill="1" applyBorder="1" applyAlignment="1">
      <alignment vertical="center"/>
    </xf>
    <xf numFmtId="0" fontId="26" fillId="20" borderId="155" xfId="33" applyFont="1" applyFill="1" applyBorder="1" applyAlignment="1">
      <alignment vertical="center"/>
    </xf>
    <xf numFmtId="177" fontId="10" fillId="20" borderId="7" xfId="33" applyNumberFormat="1" applyFont="1" applyFill="1" applyBorder="1" applyAlignment="1">
      <alignment vertical="center"/>
    </xf>
    <xf numFmtId="176" fontId="10" fillId="20" borderId="73" xfId="33" applyNumberFormat="1" applyFont="1" applyFill="1" applyBorder="1" applyAlignment="1">
      <alignment horizontal="center" vertical="center"/>
    </xf>
    <xf numFmtId="177" fontId="26" fillId="20" borderId="73" xfId="33" applyNumberFormat="1" applyFont="1" applyFill="1" applyBorder="1" applyAlignment="1">
      <alignment horizontal="right" vertical="center"/>
    </xf>
    <xf numFmtId="176" fontId="10" fillId="8" borderId="0" xfId="33" applyNumberFormat="1" applyFont="1" applyFill="1" applyAlignment="1">
      <alignment horizontal="center" vertical="center"/>
    </xf>
    <xf numFmtId="0" fontId="26" fillId="8" borderId="0" xfId="33" applyFont="1" applyFill="1" applyAlignment="1">
      <alignment horizontal="left" vertical="center"/>
    </xf>
    <xf numFmtId="177" fontId="26" fillId="8" borderId="0" xfId="33" applyNumberFormat="1" applyFont="1" applyFill="1" applyAlignment="1">
      <alignment horizontal="right" vertical="center"/>
    </xf>
    <xf numFmtId="0" fontId="26" fillId="8" borderId="0" xfId="33" applyFont="1" applyFill="1" applyAlignment="1">
      <alignment horizontal="center" vertical="center"/>
    </xf>
    <xf numFmtId="176" fontId="21" fillId="8" borderId="0" xfId="33" applyNumberFormat="1" applyFont="1" applyFill="1" applyAlignment="1">
      <alignment horizontal="center" vertical="center"/>
    </xf>
    <xf numFmtId="196" fontId="10" fillId="8" borderId="0" xfId="33" applyNumberFormat="1" applyFont="1" applyFill="1" applyAlignment="1">
      <alignment vertical="center"/>
    </xf>
    <xf numFmtId="177" fontId="10" fillId="8" borderId="0" xfId="33" applyNumberFormat="1" applyFont="1" applyFill="1" applyAlignment="1">
      <alignment horizontal="center" vertical="center"/>
    </xf>
    <xf numFmtId="0" fontId="10" fillId="5" borderId="101" xfId="33" applyFont="1" applyFill="1" applyBorder="1" applyAlignment="1">
      <alignment vertical="center"/>
    </xf>
    <xf numFmtId="177" fontId="10" fillId="40" borderId="48" xfId="33" applyNumberFormat="1" applyFont="1" applyFill="1" applyBorder="1" applyAlignment="1">
      <alignment vertical="center"/>
    </xf>
    <xf numFmtId="0" fontId="10" fillId="5" borderId="82" xfId="33" applyFont="1" applyFill="1" applyBorder="1" applyAlignment="1">
      <alignment horizontal="center" vertical="center"/>
    </xf>
    <xf numFmtId="0" fontId="10" fillId="5" borderId="21" xfId="33" applyFont="1" applyFill="1" applyBorder="1" applyAlignment="1">
      <alignment horizontal="center" vertical="center" wrapText="1"/>
    </xf>
    <xf numFmtId="0" fontId="10" fillId="5" borderId="33" xfId="33" applyFont="1" applyFill="1" applyBorder="1" applyAlignment="1">
      <alignment horizontal="center" vertical="center"/>
    </xf>
    <xf numFmtId="0" fontId="10" fillId="5" borderId="48" xfId="33" applyFont="1" applyFill="1" applyBorder="1" applyAlignment="1">
      <alignment horizontal="center" vertical="center"/>
    </xf>
    <xf numFmtId="177" fontId="31" fillId="8" borderId="0" xfId="33" applyNumberFormat="1" applyFont="1" applyFill="1" applyAlignment="1">
      <alignment vertical="center"/>
    </xf>
    <xf numFmtId="0" fontId="26" fillId="8" borderId="156" xfId="33" applyFont="1" applyFill="1" applyBorder="1" applyAlignment="1">
      <alignment vertical="center"/>
    </xf>
    <xf numFmtId="198" fontId="10" fillId="39" borderId="21" xfId="29" applyNumberFormat="1" applyFont="1" applyFill="1" applyBorder="1" applyAlignment="1">
      <alignment horizontal="right" vertical="center"/>
    </xf>
    <xf numFmtId="0" fontId="26" fillId="8" borderId="52" xfId="33" applyFont="1" applyFill="1" applyBorder="1" applyAlignment="1">
      <alignment vertical="center"/>
    </xf>
    <xf numFmtId="0" fontId="31" fillId="8" borderId="0" xfId="33" applyFont="1" applyFill="1" applyAlignment="1">
      <alignment horizontal="left" vertical="center"/>
    </xf>
    <xf numFmtId="179" fontId="31" fillId="8" borderId="0" xfId="33" applyNumberFormat="1" applyFont="1" applyFill="1" applyAlignment="1">
      <alignment vertical="center"/>
    </xf>
    <xf numFmtId="0" fontId="26" fillId="8" borderId="32" xfId="33" applyFont="1" applyFill="1" applyBorder="1" applyAlignment="1">
      <alignment vertical="center"/>
    </xf>
    <xf numFmtId="49" fontId="31" fillId="8" borderId="0" xfId="33" applyNumberFormat="1" applyFont="1" applyFill="1" applyAlignment="1">
      <alignment horizontal="left" vertical="center"/>
    </xf>
    <xf numFmtId="179" fontId="31" fillId="8" borderId="0" xfId="26" applyNumberFormat="1" applyFont="1" applyFill="1" applyBorder="1" applyAlignment="1">
      <alignment vertical="center"/>
    </xf>
    <xf numFmtId="0" fontId="26" fillId="8" borderId="101" xfId="33" applyFont="1" applyFill="1" applyBorder="1" applyAlignment="1">
      <alignment vertical="center"/>
    </xf>
    <xf numFmtId="0" fontId="10" fillId="8" borderId="0" xfId="33" applyFont="1" applyFill="1" applyAlignment="1">
      <alignment horizontal="center" vertical="center" wrapText="1"/>
    </xf>
    <xf numFmtId="0" fontId="26" fillId="8" borderId="0" xfId="33" applyFont="1" applyFill="1" applyAlignment="1">
      <alignment vertical="center"/>
    </xf>
    <xf numFmtId="176" fontId="26" fillId="8" borderId="0" xfId="33" applyNumberFormat="1" applyFont="1" applyFill="1" applyAlignment="1">
      <alignment horizontal="center" vertical="center"/>
    </xf>
    <xf numFmtId="177" fontId="26" fillId="8" borderId="0" xfId="33" applyNumberFormat="1" applyFont="1" applyFill="1" applyAlignment="1">
      <alignment vertical="center"/>
    </xf>
    <xf numFmtId="0" fontId="26" fillId="8" borderId="44" xfId="33" applyFont="1" applyFill="1" applyBorder="1" applyAlignment="1">
      <alignment vertical="center"/>
    </xf>
    <xf numFmtId="177" fontId="10" fillId="8" borderId="52" xfId="33" applyNumberFormat="1" applyFont="1" applyFill="1" applyBorder="1" applyAlignment="1">
      <alignment vertical="center"/>
    </xf>
    <xf numFmtId="10" fontId="31" fillId="8" borderId="0" xfId="26" applyNumberFormat="1" applyFont="1" applyFill="1" applyBorder="1" applyAlignment="1">
      <alignment vertical="center"/>
    </xf>
    <xf numFmtId="176" fontId="10" fillId="8" borderId="0" xfId="33" applyNumberFormat="1" applyFont="1" applyFill="1" applyAlignment="1">
      <alignment horizontal="center" vertical="center" wrapText="1"/>
    </xf>
    <xf numFmtId="177" fontId="26" fillId="8" borderId="0" xfId="33" applyNumberFormat="1" applyFont="1" applyFill="1" applyAlignment="1">
      <alignment horizontal="center" vertical="center"/>
    </xf>
    <xf numFmtId="177" fontId="10" fillId="8" borderId="62" xfId="33" applyNumberFormat="1" applyFont="1" applyFill="1" applyBorder="1" applyAlignment="1">
      <alignment vertical="center"/>
    </xf>
    <xf numFmtId="198" fontId="10" fillId="39" borderId="9" xfId="29" applyNumberFormat="1" applyFont="1" applyFill="1" applyBorder="1" applyAlignment="1">
      <alignment horizontal="right" vertical="center"/>
    </xf>
    <xf numFmtId="190" fontId="10" fillId="8" borderId="9" xfId="26" applyNumberFormat="1" applyFont="1" applyFill="1" applyBorder="1" applyAlignment="1">
      <alignment horizontal="right" vertical="center"/>
    </xf>
    <xf numFmtId="177" fontId="10" fillId="8" borderId="120" xfId="33" applyNumberFormat="1" applyFont="1" applyFill="1" applyBorder="1" applyAlignment="1">
      <alignment vertical="center"/>
    </xf>
    <xf numFmtId="176" fontId="10" fillId="8" borderId="84" xfId="33" applyNumberFormat="1" applyFont="1" applyFill="1" applyBorder="1" applyAlignment="1">
      <alignment horizontal="centerContinuous" vertical="center"/>
    </xf>
    <xf numFmtId="198" fontId="10" fillId="39" borderId="47" xfId="29" applyNumberFormat="1" applyFont="1" applyFill="1" applyBorder="1" applyAlignment="1">
      <alignment horizontal="right" vertical="center"/>
    </xf>
    <xf numFmtId="190" fontId="10" fillId="8" borderId="72" xfId="26" applyNumberFormat="1" applyFont="1" applyFill="1" applyBorder="1" applyAlignment="1">
      <alignment horizontal="right" vertical="center"/>
    </xf>
    <xf numFmtId="203" fontId="32" fillId="8" borderId="0" xfId="33" applyNumberFormat="1" applyFont="1" applyFill="1" applyAlignment="1">
      <alignment vertical="center"/>
    </xf>
    <xf numFmtId="202" fontId="32" fillId="8" borderId="0" xfId="33" applyNumberFormat="1" applyFont="1" applyFill="1" applyAlignment="1">
      <alignment vertical="center"/>
    </xf>
    <xf numFmtId="201" fontId="32" fillId="8" borderId="0" xfId="33" applyNumberFormat="1" applyFont="1" applyFill="1" applyAlignment="1">
      <alignment vertical="center"/>
    </xf>
    <xf numFmtId="0" fontId="32" fillId="8" borderId="0" xfId="33" applyFont="1" applyFill="1" applyAlignment="1">
      <alignment vertical="center"/>
    </xf>
    <xf numFmtId="190" fontId="10" fillId="39" borderId="1" xfId="26" applyNumberFormat="1" applyFont="1" applyFill="1" applyBorder="1" applyAlignment="1">
      <alignment horizontal="right" vertical="center"/>
    </xf>
    <xf numFmtId="190" fontId="10" fillId="39" borderId="9" xfId="26" applyNumberFormat="1" applyFont="1" applyFill="1" applyBorder="1" applyAlignment="1">
      <alignment horizontal="right" vertical="center"/>
    </xf>
    <xf numFmtId="190" fontId="10" fillId="39" borderId="72" xfId="26" applyNumberFormat="1" applyFont="1" applyFill="1" applyBorder="1" applyAlignment="1">
      <alignment horizontal="right" vertical="center"/>
    </xf>
    <xf numFmtId="179" fontId="10" fillId="8" borderId="0" xfId="26" applyNumberFormat="1" applyFont="1" applyFill="1" applyBorder="1" applyAlignment="1">
      <alignment horizontal="right" vertical="center"/>
    </xf>
    <xf numFmtId="190" fontId="10" fillId="8" borderId="1" xfId="33" applyNumberFormat="1" applyFont="1" applyFill="1" applyBorder="1" applyAlignment="1">
      <alignment vertical="center"/>
    </xf>
    <xf numFmtId="190" fontId="10" fillId="8" borderId="62" xfId="26" applyNumberFormat="1" applyFont="1" applyFill="1" applyBorder="1" applyAlignment="1">
      <alignment horizontal="right" vertical="center"/>
    </xf>
    <xf numFmtId="190" fontId="10" fillId="8" borderId="4" xfId="33" applyNumberFormat="1" applyFont="1" applyFill="1" applyBorder="1" applyAlignment="1">
      <alignment vertical="center"/>
    </xf>
    <xf numFmtId="49" fontId="63" fillId="29" borderId="0" xfId="34" applyNumberFormat="1" applyFont="1" applyFill="1">
      <alignment vertical="center"/>
    </xf>
    <xf numFmtId="38" fontId="10" fillId="20" borderId="21" xfId="29" applyFont="1" applyFill="1" applyBorder="1" applyAlignment="1">
      <alignment vertical="center"/>
    </xf>
    <xf numFmtId="38" fontId="10" fillId="23" borderId="47" xfId="29" applyFont="1" applyFill="1" applyBorder="1" applyAlignment="1">
      <alignment vertical="center"/>
    </xf>
    <xf numFmtId="38" fontId="10" fillId="25" borderId="21" xfId="29" applyFont="1" applyFill="1" applyBorder="1" applyAlignment="1">
      <alignment vertical="center"/>
    </xf>
    <xf numFmtId="38" fontId="10" fillId="41" borderId="21" xfId="29" applyFont="1" applyFill="1" applyBorder="1" applyAlignment="1">
      <alignment vertical="center"/>
    </xf>
    <xf numFmtId="38" fontId="10" fillId="42" borderId="96" xfId="29" applyFont="1" applyFill="1" applyBorder="1" applyAlignment="1">
      <alignment vertical="center"/>
    </xf>
    <xf numFmtId="38" fontId="10" fillId="43" borderId="21" xfId="29" applyFont="1" applyFill="1" applyBorder="1" applyAlignment="1">
      <alignment vertical="center"/>
    </xf>
    <xf numFmtId="10" fontId="10" fillId="29" borderId="0" xfId="33" applyNumberFormat="1" applyFont="1" applyFill="1" applyAlignment="1">
      <alignment vertical="center"/>
    </xf>
    <xf numFmtId="184" fontId="10" fillId="29" borderId="0" xfId="33" applyNumberFormat="1" applyFont="1" applyFill="1" applyAlignment="1">
      <alignment vertical="center"/>
    </xf>
    <xf numFmtId="0" fontId="10" fillId="0" borderId="1" xfId="0" applyFont="1" applyBorder="1">
      <alignment vertical="center"/>
    </xf>
    <xf numFmtId="0" fontId="10" fillId="0" borderId="0" xfId="33" applyFont="1" applyAlignment="1">
      <alignment vertical="center" wrapText="1"/>
    </xf>
    <xf numFmtId="185" fontId="10" fillId="29" borderId="0" xfId="33" applyNumberFormat="1" applyFont="1" applyFill="1" applyAlignment="1">
      <alignment vertical="center"/>
    </xf>
    <xf numFmtId="0" fontId="10" fillId="45" borderId="0" xfId="33" applyFont="1" applyFill="1" applyAlignment="1">
      <alignment horizontal="left" vertical="center"/>
    </xf>
    <xf numFmtId="0" fontId="10" fillId="45" borderId="0" xfId="33" applyFont="1" applyFill="1" applyAlignment="1">
      <alignment horizontal="center" vertical="center"/>
    </xf>
    <xf numFmtId="0" fontId="10" fillId="45" borderId="0" xfId="33" applyFont="1" applyFill="1" applyAlignment="1">
      <alignment horizontal="center" vertical="center" wrapText="1"/>
    </xf>
    <xf numFmtId="0" fontId="31" fillId="45" borderId="0" xfId="33" applyFont="1" applyFill="1" applyAlignment="1">
      <alignment horizontal="left" vertical="center"/>
    </xf>
    <xf numFmtId="0" fontId="16" fillId="45" borderId="0" xfId="33" applyFont="1" applyFill="1" applyAlignment="1">
      <alignment horizontal="left" vertical="center"/>
    </xf>
    <xf numFmtId="0" fontId="78" fillId="45" borderId="0" xfId="0" applyFont="1" applyFill="1" applyAlignment="1">
      <alignment horizontal="left" vertical="center" wrapText="1"/>
    </xf>
    <xf numFmtId="176" fontId="26" fillId="45" borderId="0" xfId="0" applyNumberFormat="1" applyFont="1" applyFill="1">
      <alignment vertical="center"/>
    </xf>
    <xf numFmtId="0" fontId="81" fillId="22" borderId="0" xfId="33" applyFont="1" applyFill="1" applyAlignment="1">
      <alignment wrapText="1"/>
    </xf>
    <xf numFmtId="0" fontId="81" fillId="22" borderId="0" xfId="33" applyFont="1" applyFill="1"/>
    <xf numFmtId="176" fontId="15" fillId="22" borderId="120" xfId="0" applyNumberFormat="1" applyFont="1" applyFill="1" applyBorder="1">
      <alignment vertical="center"/>
    </xf>
    <xf numFmtId="0" fontId="10" fillId="45" borderId="0" xfId="33" applyFont="1" applyFill="1" applyAlignment="1">
      <alignment horizontal="left" vertical="center" wrapText="1"/>
    </xf>
    <xf numFmtId="0" fontId="77" fillId="20" borderId="0" xfId="33" applyFont="1" applyFill="1" applyAlignment="1">
      <alignment vertical="center" wrapText="1"/>
    </xf>
    <xf numFmtId="0" fontId="77" fillId="20" borderId="0" xfId="33" applyFont="1" applyFill="1" applyAlignment="1">
      <alignment vertical="center"/>
    </xf>
    <xf numFmtId="212" fontId="15" fillId="20" borderId="120" xfId="0" applyNumberFormat="1" applyFont="1" applyFill="1" applyBorder="1">
      <alignment vertical="center"/>
    </xf>
    <xf numFmtId="0" fontId="1" fillId="54" borderId="0" xfId="33" applyFont="1" applyFill="1" applyAlignment="1">
      <alignment wrapText="1"/>
    </xf>
    <xf numFmtId="177" fontId="15" fillId="0" borderId="0" xfId="0" applyNumberFormat="1" applyFont="1">
      <alignment vertical="center"/>
    </xf>
    <xf numFmtId="0" fontId="7" fillId="53" borderId="0" xfId="28" applyFill="1" applyAlignment="1" applyProtection="1">
      <alignment vertical="center"/>
    </xf>
    <xf numFmtId="0" fontId="15" fillId="53" borderId="0" xfId="0" applyFont="1" applyFill="1" applyAlignment="1">
      <alignment vertical="center" wrapText="1"/>
    </xf>
    <xf numFmtId="205" fontId="15" fillId="53" borderId="0" xfId="0" applyNumberFormat="1" applyFont="1" applyFill="1" applyAlignment="1">
      <alignment vertical="center" wrapText="1"/>
    </xf>
    <xf numFmtId="0" fontId="15" fillId="53" borderId="120" xfId="0" applyFont="1" applyFill="1" applyBorder="1">
      <alignment vertical="center"/>
    </xf>
    <xf numFmtId="0" fontId="15" fillId="53" borderId="120" xfId="0" applyFont="1" applyFill="1" applyBorder="1" applyAlignment="1">
      <alignment vertical="center" wrapText="1"/>
    </xf>
    <xf numFmtId="205" fontId="15" fillId="53" borderId="120" xfId="0" applyNumberFormat="1" applyFont="1" applyFill="1" applyBorder="1" applyAlignment="1">
      <alignment vertical="center" wrapText="1"/>
    </xf>
    <xf numFmtId="205" fontId="15" fillId="53" borderId="0" xfId="0" applyNumberFormat="1" applyFont="1" applyFill="1">
      <alignment vertical="center"/>
    </xf>
    <xf numFmtId="177" fontId="15" fillId="53" borderId="120" xfId="0" applyNumberFormat="1" applyFont="1" applyFill="1" applyBorder="1">
      <alignment vertical="center"/>
    </xf>
    <xf numFmtId="0" fontId="45" fillId="45" borderId="93" xfId="0" applyFont="1" applyFill="1" applyBorder="1">
      <alignment vertical="center"/>
    </xf>
    <xf numFmtId="207" fontId="53" fillId="45" borderId="0" xfId="0" applyNumberFormat="1" applyFont="1" applyFill="1" applyAlignment="1">
      <alignment horizontal="center" vertical="center" readingOrder="1"/>
    </xf>
    <xf numFmtId="203" fontId="53" fillId="45" borderId="0" xfId="0" applyNumberFormat="1" applyFont="1" applyFill="1" applyAlignment="1">
      <alignment horizontal="center" vertical="center" readingOrder="1"/>
    </xf>
    <xf numFmtId="176" fontId="53" fillId="45" borderId="0" xfId="0" applyNumberFormat="1" applyFont="1" applyFill="1" applyAlignment="1">
      <alignment horizontal="center" vertical="center" readingOrder="1"/>
    </xf>
    <xf numFmtId="213" fontId="53" fillId="45" borderId="0" xfId="0" applyNumberFormat="1" applyFont="1" applyFill="1" applyAlignment="1">
      <alignment horizontal="center" vertical="center" wrapText="1" readingOrder="1"/>
    </xf>
    <xf numFmtId="0" fontId="15" fillId="22" borderId="93" xfId="0" applyFont="1" applyFill="1" applyBorder="1">
      <alignment vertical="center"/>
    </xf>
    <xf numFmtId="0" fontId="45" fillId="22" borderId="93" xfId="0" applyFont="1" applyFill="1" applyBorder="1">
      <alignment vertical="center"/>
    </xf>
    <xf numFmtId="207" fontId="53" fillId="22" borderId="0" xfId="0" applyNumberFormat="1" applyFont="1" applyFill="1" applyAlignment="1">
      <alignment horizontal="center" vertical="center" readingOrder="1"/>
    </xf>
    <xf numFmtId="209" fontId="54" fillId="22" borderId="120" xfId="0" applyNumberFormat="1" applyFont="1" applyFill="1" applyBorder="1" applyAlignment="1">
      <alignment horizontal="center" vertical="center" readingOrder="1"/>
    </xf>
    <xf numFmtId="176" fontId="53" fillId="22" borderId="0" xfId="0" applyNumberFormat="1" applyFont="1" applyFill="1" applyAlignment="1">
      <alignment horizontal="center" vertical="center" readingOrder="1"/>
    </xf>
    <xf numFmtId="213" fontId="53" fillId="22" borderId="0" xfId="0" applyNumberFormat="1" applyFont="1" applyFill="1" applyAlignment="1">
      <alignment horizontal="center" vertical="center" wrapText="1" readingOrder="1"/>
    </xf>
    <xf numFmtId="0" fontId="63" fillId="29" borderId="20" xfId="34" applyFont="1" applyFill="1" applyBorder="1">
      <alignment vertical="center"/>
    </xf>
    <xf numFmtId="3" fontId="63" fillId="29" borderId="20" xfId="34" applyNumberFormat="1" applyFont="1" applyFill="1" applyBorder="1">
      <alignment vertical="center"/>
    </xf>
    <xf numFmtId="3" fontId="63" fillId="29" borderId="0" xfId="34" applyNumberFormat="1" applyFont="1" applyFill="1">
      <alignment vertical="center"/>
    </xf>
    <xf numFmtId="0" fontId="63" fillId="29" borderId="0" xfId="34" applyFont="1" applyFill="1" applyAlignment="1">
      <alignment vertical="center" wrapText="1"/>
    </xf>
    <xf numFmtId="0" fontId="10" fillId="29" borderId="146" xfId="33" applyFont="1" applyFill="1" applyBorder="1" applyAlignment="1">
      <alignment horizontal="center" vertical="center" wrapText="1"/>
    </xf>
    <xf numFmtId="38" fontId="10" fillId="37" borderId="146" xfId="29" applyFont="1" applyFill="1" applyBorder="1" applyAlignment="1">
      <alignment vertical="center"/>
    </xf>
    <xf numFmtId="0" fontId="10" fillId="29" borderId="146" xfId="33" applyFont="1" applyFill="1" applyBorder="1" applyAlignment="1">
      <alignment vertical="center" wrapText="1"/>
    </xf>
    <xf numFmtId="38" fontId="17" fillId="37" borderId="146" xfId="29" applyFont="1" applyFill="1" applyBorder="1" applyAlignment="1">
      <alignment vertical="center"/>
    </xf>
    <xf numFmtId="38" fontId="10" fillId="37" borderId="146" xfId="29" applyFont="1" applyFill="1" applyBorder="1" applyAlignment="1">
      <alignment horizontal="right" vertical="center"/>
    </xf>
    <xf numFmtId="38" fontId="10" fillId="37" borderId="45" xfId="29" applyFont="1" applyFill="1" applyBorder="1" applyAlignment="1">
      <alignment horizontal="right" vertical="center"/>
    </xf>
    <xf numFmtId="38" fontId="10" fillId="30" borderId="45" xfId="29" applyFont="1" applyFill="1" applyBorder="1" applyAlignment="1">
      <alignment vertical="center"/>
    </xf>
    <xf numFmtId="38" fontId="10" fillId="37" borderId="115" xfId="29" applyFont="1" applyFill="1" applyBorder="1" applyAlignment="1">
      <alignment horizontal="right" vertical="center"/>
    </xf>
    <xf numFmtId="38" fontId="10" fillId="30" borderId="115" xfId="29" applyFont="1" applyFill="1" applyBorder="1" applyAlignment="1">
      <alignment vertical="center"/>
    </xf>
    <xf numFmtId="38" fontId="10" fillId="8" borderId="45" xfId="29" applyFont="1" applyFill="1" applyBorder="1" applyAlignment="1">
      <alignment vertical="center"/>
    </xf>
    <xf numFmtId="38" fontId="10" fillId="8" borderId="24" xfId="29" applyFont="1" applyFill="1" applyBorder="1" applyAlignment="1">
      <alignment vertical="center"/>
    </xf>
    <xf numFmtId="38" fontId="10" fillId="37" borderId="22" xfId="29" applyFont="1" applyFill="1" applyBorder="1" applyAlignment="1">
      <alignment horizontal="right" vertical="center"/>
    </xf>
    <xf numFmtId="38" fontId="10" fillId="37" borderId="145" xfId="29" applyFont="1" applyFill="1" applyBorder="1" applyAlignment="1">
      <alignment horizontal="right" vertical="center"/>
    </xf>
    <xf numFmtId="0" fontId="10" fillId="29" borderId="1" xfId="0" applyFont="1" applyFill="1" applyBorder="1" applyAlignment="1">
      <alignment horizontal="center" vertical="center" wrapText="1"/>
    </xf>
    <xf numFmtId="187" fontId="10" fillId="36" borderId="1" xfId="33" applyNumberFormat="1" applyFont="1" applyFill="1" applyBorder="1" applyAlignment="1">
      <alignment vertical="center" wrapText="1"/>
    </xf>
    <xf numFmtId="0" fontId="10" fillId="8" borderId="0" xfId="33" applyFont="1" applyFill="1" applyAlignment="1">
      <alignment vertical="top" wrapText="1"/>
    </xf>
    <xf numFmtId="0" fontId="10" fillId="29" borderId="0" xfId="33" applyFont="1" applyFill="1" applyAlignment="1">
      <alignment vertical="top" wrapText="1"/>
    </xf>
    <xf numFmtId="0" fontId="10" fillId="5" borderId="104" xfId="33" applyFont="1" applyFill="1" applyBorder="1" applyAlignment="1">
      <alignment vertical="center"/>
    </xf>
    <xf numFmtId="0" fontId="10" fillId="5" borderId="75" xfId="33" applyFont="1" applyFill="1" applyBorder="1" applyAlignment="1">
      <alignment horizontal="center" vertical="center" wrapText="1"/>
    </xf>
    <xf numFmtId="0" fontId="10" fillId="40" borderId="74" xfId="33" applyFont="1" applyFill="1" applyBorder="1" applyAlignment="1">
      <alignment horizontal="center" vertical="center" wrapText="1"/>
    </xf>
    <xf numFmtId="0" fontId="10" fillId="40" borderId="42" xfId="33" applyFont="1" applyFill="1" applyBorder="1" applyAlignment="1">
      <alignment horizontal="center" vertical="center" wrapText="1"/>
    </xf>
    <xf numFmtId="0" fontId="10" fillId="8" borderId="5" xfId="33" applyFont="1" applyFill="1" applyBorder="1"/>
    <xf numFmtId="0" fontId="10" fillId="8" borderId="106" xfId="33" applyFont="1" applyFill="1" applyBorder="1"/>
    <xf numFmtId="0" fontId="10" fillId="8" borderId="41" xfId="33" applyFont="1" applyFill="1" applyBorder="1"/>
    <xf numFmtId="0" fontId="10" fillId="5" borderId="147" xfId="33" applyFont="1" applyFill="1" applyBorder="1"/>
    <xf numFmtId="0" fontId="15" fillId="8" borderId="36" xfId="33" applyFont="1" applyFill="1" applyBorder="1"/>
    <xf numFmtId="0" fontId="82" fillId="29" borderId="0" xfId="33" applyFont="1" applyFill="1"/>
    <xf numFmtId="0" fontId="83" fillId="29" borderId="0" xfId="33" applyFont="1" applyFill="1"/>
    <xf numFmtId="0" fontId="15" fillId="8" borderId="0" xfId="33" applyFont="1" applyFill="1" applyAlignment="1">
      <alignment wrapText="1"/>
    </xf>
    <xf numFmtId="0" fontId="10" fillId="50" borderId="27" xfId="33" applyFont="1" applyFill="1" applyBorder="1" applyAlignment="1">
      <alignment vertical="center" wrapText="1"/>
    </xf>
    <xf numFmtId="0" fontId="10" fillId="50" borderId="29" xfId="33" applyFont="1" applyFill="1" applyBorder="1" applyAlignment="1">
      <alignment vertical="center" wrapText="1"/>
    </xf>
    <xf numFmtId="0" fontId="10" fillId="50" borderId="27" xfId="33" applyFont="1" applyFill="1" applyBorder="1" applyAlignment="1">
      <alignment vertical="center"/>
    </xf>
    <xf numFmtId="0" fontId="10" fillId="50" borderId="29" xfId="33" applyFont="1" applyFill="1" applyBorder="1" applyAlignment="1">
      <alignment vertical="center"/>
    </xf>
    <xf numFmtId="0" fontId="10" fillId="50" borderId="70" xfId="33" applyFont="1" applyFill="1" applyBorder="1" applyAlignment="1">
      <alignment vertical="center"/>
    </xf>
    <xf numFmtId="0" fontId="10" fillId="50" borderId="68" xfId="33" applyFont="1" applyFill="1" applyBorder="1" applyAlignment="1">
      <alignment vertical="center"/>
    </xf>
    <xf numFmtId="0" fontId="10" fillId="50" borderId="45" xfId="33" applyFont="1" applyFill="1" applyBorder="1" applyAlignment="1">
      <alignment vertical="center" wrapText="1"/>
    </xf>
    <xf numFmtId="0" fontId="10" fillId="50" borderId="22" xfId="33" applyFont="1" applyFill="1" applyBorder="1" applyAlignment="1">
      <alignment vertical="center" wrapText="1"/>
    </xf>
    <xf numFmtId="0" fontId="10" fillId="50" borderId="115" xfId="33" applyFont="1" applyFill="1" applyBorder="1" applyAlignment="1">
      <alignment vertical="center" wrapText="1"/>
    </xf>
    <xf numFmtId="0" fontId="10" fillId="50" borderId="32" xfId="33" applyFont="1" applyFill="1" applyBorder="1" applyAlignment="1">
      <alignment vertical="center"/>
    </xf>
    <xf numFmtId="0" fontId="10" fillId="50" borderId="1" xfId="0" applyFont="1" applyFill="1" applyBorder="1" applyAlignment="1">
      <alignment horizontal="center" vertical="center"/>
    </xf>
    <xf numFmtId="186" fontId="10" fillId="50" borderId="1" xfId="33" applyNumberFormat="1" applyFont="1" applyFill="1" applyBorder="1" applyAlignment="1">
      <alignment horizontal="center" vertical="center"/>
    </xf>
    <xf numFmtId="176" fontId="10" fillId="50" borderId="1" xfId="0" applyNumberFormat="1" applyFont="1" applyFill="1" applyBorder="1" applyAlignment="1">
      <alignment horizontal="center" vertical="center"/>
    </xf>
    <xf numFmtId="179" fontId="10" fillId="29" borderId="0" xfId="33" applyNumberFormat="1" applyFont="1" applyFill="1" applyAlignment="1">
      <alignment vertical="center"/>
    </xf>
    <xf numFmtId="0" fontId="10" fillId="50" borderId="1" xfId="0" applyFont="1" applyFill="1" applyBorder="1" applyAlignment="1">
      <alignment horizontal="center" vertical="center" wrapText="1"/>
    </xf>
    <xf numFmtId="0" fontId="17" fillId="11" borderId="35" xfId="33" applyFont="1" applyFill="1" applyBorder="1" applyAlignment="1">
      <alignment vertical="center"/>
    </xf>
    <xf numFmtId="0" fontId="17" fillId="11" borderId="36" xfId="33" applyFont="1" applyFill="1" applyBorder="1" applyAlignment="1">
      <alignment vertical="center"/>
    </xf>
    <xf numFmtId="0" fontId="17" fillId="3" borderId="44" xfId="33" applyFont="1" applyFill="1" applyBorder="1" applyAlignment="1">
      <alignment vertical="center"/>
    </xf>
    <xf numFmtId="0" fontId="17" fillId="3" borderId="20" xfId="33" applyFont="1" applyFill="1" applyBorder="1" applyAlignment="1">
      <alignment vertical="center"/>
    </xf>
    <xf numFmtId="0" fontId="10" fillId="29" borderId="52" xfId="33" applyFont="1" applyFill="1" applyBorder="1" applyAlignment="1">
      <alignment vertical="center"/>
    </xf>
    <xf numFmtId="38" fontId="10" fillId="30" borderId="22" xfId="29" applyFont="1" applyFill="1" applyBorder="1" applyAlignment="1">
      <alignment vertical="center"/>
    </xf>
    <xf numFmtId="0" fontId="10" fillId="29" borderId="4" xfId="33" applyFont="1" applyFill="1" applyBorder="1" applyAlignment="1">
      <alignment vertical="center"/>
    </xf>
    <xf numFmtId="38" fontId="10" fillId="30" borderId="24" xfId="29" applyFont="1" applyFill="1" applyBorder="1" applyAlignment="1">
      <alignment vertical="center"/>
    </xf>
    <xf numFmtId="0" fontId="17" fillId="25" borderId="48" xfId="33" applyFont="1" applyFill="1" applyBorder="1" applyAlignment="1">
      <alignment vertical="center"/>
    </xf>
    <xf numFmtId="0" fontId="10" fillId="29" borderId="153" xfId="33" applyFont="1" applyFill="1" applyBorder="1" applyAlignment="1">
      <alignment vertical="center" wrapText="1"/>
    </xf>
    <xf numFmtId="0" fontId="17" fillId="3" borderId="93" xfId="33" applyFont="1" applyFill="1" applyBorder="1" applyAlignment="1">
      <alignment vertical="center"/>
    </xf>
    <xf numFmtId="0" fontId="17" fillId="3" borderId="21" xfId="33" applyFont="1" applyFill="1" applyBorder="1" applyAlignment="1">
      <alignment vertical="center" wrapText="1"/>
    </xf>
    <xf numFmtId="0" fontId="17" fillId="3" borderId="49" xfId="33" applyFont="1" applyFill="1" applyBorder="1" applyAlignment="1">
      <alignment vertical="center" wrapText="1"/>
    </xf>
    <xf numFmtId="0" fontId="17" fillId="9" borderId="48" xfId="33" applyFont="1" applyFill="1" applyBorder="1" applyAlignment="1">
      <alignment vertical="center"/>
    </xf>
    <xf numFmtId="0" fontId="17" fillId="20" borderId="49" xfId="33" applyFont="1" applyFill="1" applyBorder="1" applyAlignment="1">
      <alignment vertical="center" wrapText="1"/>
    </xf>
    <xf numFmtId="0" fontId="17" fillId="23" borderId="0" xfId="33" applyFont="1" applyFill="1" applyAlignment="1">
      <alignment vertical="center"/>
    </xf>
    <xf numFmtId="0" fontId="17" fillId="25" borderId="21" xfId="33" applyFont="1" applyFill="1" applyBorder="1" applyAlignment="1">
      <alignment vertical="center" wrapText="1"/>
    </xf>
    <xf numFmtId="0" fontId="17" fillId="41" borderId="47" xfId="33" applyFont="1" applyFill="1" applyBorder="1" applyAlignment="1">
      <alignment vertical="center" wrapText="1"/>
    </xf>
    <xf numFmtId="0" fontId="17" fillId="42" borderId="0" xfId="33" applyFont="1" applyFill="1" applyAlignment="1">
      <alignment vertical="center"/>
    </xf>
    <xf numFmtId="0" fontId="17" fillId="42" borderId="96" xfId="33" applyFont="1" applyFill="1" applyBorder="1" applyAlignment="1">
      <alignment vertical="center" wrapText="1"/>
    </xf>
    <xf numFmtId="0" fontId="10" fillId="29" borderId="162" xfId="33" applyFont="1" applyFill="1" applyBorder="1" applyAlignment="1">
      <alignment vertical="center"/>
    </xf>
    <xf numFmtId="0" fontId="17" fillId="43" borderId="93" xfId="33" applyFont="1" applyFill="1" applyBorder="1" applyAlignment="1">
      <alignment vertical="center"/>
    </xf>
    <xf numFmtId="0" fontId="10" fillId="8" borderId="7" xfId="33" applyFont="1" applyFill="1" applyBorder="1" applyAlignment="1">
      <alignment vertical="center"/>
    </xf>
    <xf numFmtId="211" fontId="49" fillId="29" borderId="1" xfId="33" applyNumberFormat="1" applyFont="1" applyFill="1" applyBorder="1" applyAlignment="1">
      <alignment vertical="center"/>
    </xf>
    <xf numFmtId="0" fontId="17" fillId="9" borderId="1" xfId="33" applyFont="1" applyFill="1" applyBorder="1" applyAlignment="1">
      <alignment vertical="center"/>
    </xf>
    <xf numFmtId="0" fontId="10" fillId="8" borderId="96" xfId="33" applyFont="1" applyFill="1" applyBorder="1" applyAlignment="1">
      <alignment horizontal="left" vertical="center"/>
    </xf>
    <xf numFmtId="0" fontId="10" fillId="8" borderId="116" xfId="33" applyFont="1" applyFill="1" applyBorder="1" applyAlignment="1">
      <alignment horizontal="left" vertical="center"/>
    </xf>
    <xf numFmtId="0" fontId="10" fillId="50" borderId="143" xfId="33" applyFont="1" applyFill="1" applyBorder="1" applyAlignment="1">
      <alignment vertical="center"/>
    </xf>
    <xf numFmtId="0" fontId="10" fillId="0" borderId="85" xfId="33" applyFont="1" applyBorder="1" applyAlignment="1">
      <alignment vertical="center"/>
    </xf>
    <xf numFmtId="0" fontId="10" fillId="8" borderId="85" xfId="33" applyFont="1" applyFill="1" applyBorder="1" applyAlignment="1">
      <alignment vertical="center"/>
    </xf>
    <xf numFmtId="0" fontId="10" fillId="8" borderId="126" xfId="33" applyFont="1" applyFill="1" applyBorder="1" applyAlignment="1">
      <alignment vertical="center"/>
    </xf>
    <xf numFmtId="0" fontId="10" fillId="8" borderId="158" xfId="33" applyFont="1" applyFill="1" applyBorder="1" applyAlignment="1">
      <alignment vertical="center"/>
    </xf>
    <xf numFmtId="0" fontId="10" fillId="8" borderId="102" xfId="33" applyFont="1" applyFill="1" applyBorder="1" applyAlignment="1">
      <alignment vertical="center"/>
    </xf>
    <xf numFmtId="0" fontId="10" fillId="8" borderId="5" xfId="33" applyFont="1" applyFill="1" applyBorder="1" applyAlignment="1">
      <alignment vertical="center"/>
    </xf>
    <xf numFmtId="177" fontId="10" fillId="8" borderId="36" xfId="33" applyNumberFormat="1" applyFont="1" applyFill="1" applyBorder="1" applyAlignment="1">
      <alignment vertical="center"/>
    </xf>
    <xf numFmtId="0" fontId="10" fillId="8" borderId="101" xfId="33" applyFont="1" applyFill="1" applyBorder="1" applyAlignment="1">
      <alignment vertical="center"/>
    </xf>
    <xf numFmtId="177" fontId="10" fillId="8" borderId="160" xfId="33" applyNumberFormat="1" applyFont="1" applyFill="1" applyBorder="1" applyAlignment="1">
      <alignment vertical="center"/>
    </xf>
    <xf numFmtId="0" fontId="10" fillId="8" borderId="161" xfId="33" applyFont="1" applyFill="1" applyBorder="1" applyAlignment="1">
      <alignment vertical="center"/>
    </xf>
    <xf numFmtId="0" fontId="10" fillId="5" borderId="33" xfId="33" applyFont="1" applyFill="1" applyBorder="1" applyAlignment="1">
      <alignment vertical="center"/>
    </xf>
    <xf numFmtId="0" fontId="10" fillId="8" borderId="33" xfId="33" applyFont="1" applyFill="1" applyBorder="1" applyAlignment="1">
      <alignment vertical="center"/>
    </xf>
    <xf numFmtId="177" fontId="10" fillId="8" borderId="20" xfId="33" applyNumberFormat="1" applyFont="1" applyFill="1" applyBorder="1" applyAlignment="1">
      <alignment vertical="center"/>
    </xf>
    <xf numFmtId="177" fontId="10" fillId="8" borderId="125" xfId="33" applyNumberFormat="1" applyFont="1" applyFill="1" applyBorder="1" applyAlignment="1">
      <alignment vertical="center"/>
    </xf>
    <xf numFmtId="0" fontId="10" fillId="8" borderId="103" xfId="33" applyFont="1" applyFill="1" applyBorder="1" applyAlignment="1">
      <alignment horizontal="centerContinuous" vertical="center"/>
    </xf>
    <xf numFmtId="0" fontId="63" fillId="29" borderId="120" xfId="34" applyFont="1" applyFill="1" applyBorder="1">
      <alignment vertical="center"/>
    </xf>
    <xf numFmtId="0" fontId="63" fillId="29" borderId="120" xfId="34" applyFont="1" applyFill="1" applyBorder="1" applyAlignment="1">
      <alignment vertical="center" wrapText="1"/>
    </xf>
    <xf numFmtId="38" fontId="63" fillId="29" borderId="20" xfId="29" applyFont="1" applyFill="1" applyBorder="1" applyAlignment="1">
      <alignment vertical="center"/>
    </xf>
    <xf numFmtId="38" fontId="63" fillId="29" borderId="0" xfId="29" applyFont="1" applyFill="1" applyBorder="1" applyAlignment="1">
      <alignment vertical="center"/>
    </xf>
    <xf numFmtId="0" fontId="63" fillId="29" borderId="93" xfId="34" applyFont="1" applyFill="1" applyBorder="1">
      <alignment vertical="center"/>
    </xf>
    <xf numFmtId="9" fontId="10" fillId="8" borderId="72" xfId="33" applyNumberFormat="1" applyFont="1" applyFill="1" applyBorder="1" applyAlignment="1">
      <alignment vertical="center"/>
    </xf>
    <xf numFmtId="0" fontId="10" fillId="55" borderId="20" xfId="31" applyFont="1" applyFill="1" applyBorder="1" applyAlignment="1">
      <alignment vertical="center"/>
    </xf>
    <xf numFmtId="0" fontId="10" fillId="55" borderId="0" xfId="31" applyFont="1" applyFill="1" applyAlignment="1">
      <alignment vertical="center"/>
    </xf>
    <xf numFmtId="0" fontId="10" fillId="38" borderId="21" xfId="31" applyFont="1" applyFill="1" applyBorder="1" applyAlignment="1">
      <alignment vertical="center"/>
    </xf>
    <xf numFmtId="0" fontId="10" fillId="20" borderId="21" xfId="31" applyFont="1" applyFill="1" applyBorder="1" applyAlignment="1">
      <alignment vertical="center"/>
    </xf>
    <xf numFmtId="0" fontId="10" fillId="20" borderId="49" xfId="31" applyFont="1" applyFill="1" applyBorder="1" applyAlignment="1">
      <alignment vertical="center"/>
    </xf>
    <xf numFmtId="0" fontId="10" fillId="8" borderId="11" xfId="31" applyFont="1" applyFill="1" applyBorder="1" applyAlignment="1">
      <alignment vertical="center"/>
    </xf>
    <xf numFmtId="0" fontId="10" fillId="8" borderId="52" xfId="31" applyFont="1" applyFill="1" applyBorder="1" applyAlignment="1">
      <alignment vertical="center"/>
    </xf>
    <xf numFmtId="0" fontId="10" fillId="38" borderId="49" xfId="31" applyFont="1" applyFill="1" applyBorder="1" applyAlignment="1">
      <alignment vertical="center"/>
    </xf>
    <xf numFmtId="0" fontId="10" fillId="19" borderId="11" xfId="31" applyFont="1" applyFill="1" applyBorder="1" applyAlignment="1">
      <alignment vertical="center"/>
    </xf>
    <xf numFmtId="0" fontId="10" fillId="19" borderId="1" xfId="31" applyFont="1" applyFill="1" applyBorder="1" applyAlignment="1">
      <alignment vertical="center"/>
    </xf>
    <xf numFmtId="0" fontId="10" fillId="19" borderId="52" xfId="31" applyFont="1" applyFill="1" applyBorder="1" applyAlignment="1">
      <alignment vertical="center"/>
    </xf>
    <xf numFmtId="0" fontId="10" fillId="24" borderId="17" xfId="33" applyFont="1" applyFill="1" applyBorder="1" applyAlignment="1">
      <alignment horizontal="center" vertical="center"/>
    </xf>
    <xf numFmtId="40" fontId="10" fillId="20" borderId="40" xfId="29" applyNumberFormat="1" applyFont="1" applyFill="1" applyBorder="1" applyAlignment="1">
      <alignment horizontal="center" vertical="center"/>
    </xf>
    <xf numFmtId="40" fontId="10" fillId="3" borderId="3" xfId="29" applyNumberFormat="1" applyFont="1" applyFill="1" applyBorder="1" applyAlignment="1">
      <alignment vertical="center"/>
    </xf>
    <xf numFmtId="40" fontId="10" fillId="32" borderId="28" xfId="29" applyNumberFormat="1" applyFont="1" applyFill="1" applyBorder="1" applyAlignment="1">
      <alignment vertical="center"/>
    </xf>
    <xf numFmtId="40" fontId="10" fillId="32" borderId="23" xfId="29" applyNumberFormat="1" applyFont="1" applyFill="1" applyBorder="1" applyAlignment="1">
      <alignment vertical="center" wrapText="1"/>
    </xf>
    <xf numFmtId="40" fontId="10" fillId="32" borderId="25" xfId="29" applyNumberFormat="1" applyFont="1" applyFill="1" applyBorder="1" applyAlignment="1">
      <alignment vertical="center" wrapText="1"/>
    </xf>
    <xf numFmtId="40" fontId="10" fillId="20" borderId="3" xfId="29" applyNumberFormat="1" applyFont="1" applyFill="1" applyBorder="1" applyAlignment="1">
      <alignment vertical="center"/>
    </xf>
    <xf numFmtId="40" fontId="10" fillId="32" borderId="26" xfId="29" applyNumberFormat="1" applyFont="1" applyFill="1" applyBorder="1" applyAlignment="1">
      <alignment vertical="center" wrapText="1"/>
    </xf>
    <xf numFmtId="40" fontId="10" fillId="32" borderId="51" xfId="29" applyNumberFormat="1" applyFont="1" applyFill="1" applyBorder="1" applyAlignment="1">
      <alignment vertical="center" wrapText="1"/>
    </xf>
    <xf numFmtId="40" fontId="10" fillId="34" borderId="34" xfId="29" applyNumberFormat="1" applyFont="1" applyFill="1" applyBorder="1" applyAlignment="1">
      <alignment vertical="center" wrapText="1"/>
    </xf>
    <xf numFmtId="40" fontId="10" fillId="20" borderId="40" xfId="29" applyNumberFormat="1" applyFont="1" applyFill="1" applyBorder="1" applyAlignment="1">
      <alignment vertical="center" wrapText="1"/>
    </xf>
    <xf numFmtId="40" fontId="10" fillId="20" borderId="3" xfId="29" applyNumberFormat="1" applyFont="1" applyFill="1" applyBorder="1" applyAlignment="1">
      <alignment vertical="center" wrapText="1"/>
    </xf>
    <xf numFmtId="40" fontId="10" fillId="32" borderId="114" xfId="29" applyNumberFormat="1" applyFont="1" applyFill="1" applyBorder="1" applyAlignment="1">
      <alignment vertical="center" wrapText="1"/>
    </xf>
    <xf numFmtId="40" fontId="10" fillId="32" borderId="30" xfId="29" applyNumberFormat="1" applyFont="1" applyFill="1" applyBorder="1" applyAlignment="1">
      <alignment vertical="center" wrapText="1"/>
    </xf>
    <xf numFmtId="40" fontId="10" fillId="32" borderId="121" xfId="29" applyNumberFormat="1" applyFont="1" applyFill="1" applyBorder="1" applyAlignment="1">
      <alignment vertical="center" wrapText="1"/>
    </xf>
    <xf numFmtId="40" fontId="10" fillId="20" borderId="51" xfId="29" applyNumberFormat="1" applyFont="1" applyFill="1" applyBorder="1" applyAlignment="1">
      <alignment vertical="center" wrapText="1"/>
    </xf>
    <xf numFmtId="40" fontId="10" fillId="32" borderId="28" xfId="29" applyNumberFormat="1" applyFont="1" applyFill="1" applyBorder="1" applyAlignment="1">
      <alignment vertical="center" wrapText="1"/>
    </xf>
    <xf numFmtId="40" fontId="10" fillId="32" borderId="31" xfId="29" applyNumberFormat="1" applyFont="1" applyFill="1" applyBorder="1" applyAlignment="1">
      <alignment vertical="center" wrapText="1"/>
    </xf>
    <xf numFmtId="38" fontId="17" fillId="33" borderId="40" xfId="29" applyFont="1" applyFill="1" applyBorder="1" applyAlignment="1">
      <alignment vertical="center"/>
    </xf>
    <xf numFmtId="38" fontId="10" fillId="35" borderId="28" xfId="29" applyFont="1" applyFill="1" applyBorder="1" applyAlignment="1">
      <alignment vertical="center"/>
    </xf>
    <xf numFmtId="38" fontId="10" fillId="35" borderId="30" xfId="29" applyFont="1" applyFill="1" applyBorder="1" applyAlignment="1">
      <alignment vertical="center"/>
    </xf>
    <xf numFmtId="38" fontId="10" fillId="35" borderId="60" xfId="29" applyFont="1" applyFill="1" applyBorder="1" applyAlignment="1">
      <alignment vertical="center"/>
    </xf>
    <xf numFmtId="40" fontId="10" fillId="20" borderId="58" xfId="29" applyNumberFormat="1" applyFont="1" applyFill="1" applyBorder="1" applyAlignment="1">
      <alignment vertical="center" wrapText="1"/>
    </xf>
    <xf numFmtId="40" fontId="10" fillId="20" borderId="157" xfId="29" applyNumberFormat="1" applyFont="1" applyFill="1" applyBorder="1" applyAlignment="1">
      <alignment vertical="center" wrapText="1"/>
    </xf>
    <xf numFmtId="0" fontId="35" fillId="20" borderId="137" xfId="33" applyFont="1" applyFill="1" applyBorder="1" applyAlignment="1">
      <alignment vertical="center"/>
    </xf>
    <xf numFmtId="40" fontId="17" fillId="20" borderId="169" xfId="29" applyNumberFormat="1" applyFont="1" applyFill="1" applyBorder="1" applyAlignment="1">
      <alignment vertical="center" wrapText="1"/>
    </xf>
    <xf numFmtId="0" fontId="35" fillId="20" borderId="141" xfId="33" applyFont="1" applyFill="1" applyBorder="1" applyAlignment="1">
      <alignment vertical="center"/>
    </xf>
    <xf numFmtId="40" fontId="17" fillId="20" borderId="23" xfId="29" applyNumberFormat="1" applyFont="1" applyFill="1" applyBorder="1" applyAlignment="1">
      <alignment vertical="center" wrapText="1"/>
    </xf>
    <xf numFmtId="0" fontId="35" fillId="20" borderId="143" xfId="33" applyFont="1" applyFill="1" applyBorder="1" applyAlignment="1">
      <alignment vertical="center"/>
    </xf>
    <xf numFmtId="40" fontId="17" fillId="20" borderId="168" xfId="29" applyNumberFormat="1" applyFont="1" applyFill="1" applyBorder="1" applyAlignment="1">
      <alignment vertical="center" wrapText="1"/>
    </xf>
    <xf numFmtId="0" fontId="84" fillId="8" borderId="0" xfId="33" applyFont="1" applyFill="1" applyAlignment="1">
      <alignment vertical="center"/>
    </xf>
    <xf numFmtId="0" fontId="10" fillId="21" borderId="32" xfId="33" applyFont="1" applyFill="1" applyBorder="1" applyAlignment="1">
      <alignment vertical="center"/>
    </xf>
    <xf numFmtId="0" fontId="10" fillId="8" borderId="61" xfId="33" applyFont="1" applyFill="1" applyBorder="1" applyAlignment="1">
      <alignment vertical="center" wrapText="1"/>
    </xf>
    <xf numFmtId="0" fontId="10" fillId="8" borderId="29" xfId="33" applyFont="1" applyFill="1" applyBorder="1" applyAlignment="1">
      <alignment vertical="center"/>
    </xf>
    <xf numFmtId="0" fontId="10" fillId="8" borderId="0" xfId="41" applyFont="1" applyFill="1"/>
    <xf numFmtId="0" fontId="10" fillId="20" borderId="44" xfId="31" applyFont="1" applyFill="1" applyBorder="1"/>
    <xf numFmtId="0" fontId="10" fillId="20" borderId="93" xfId="31" applyFont="1" applyFill="1" applyBorder="1"/>
    <xf numFmtId="0" fontId="10" fillId="20" borderId="20" xfId="31" applyFont="1" applyFill="1" applyBorder="1"/>
    <xf numFmtId="0" fontId="10" fillId="8" borderId="44" xfId="31" applyFont="1" applyFill="1" applyBorder="1"/>
    <xf numFmtId="0" fontId="10" fillId="8" borderId="1" xfId="31" applyFont="1" applyFill="1" applyBorder="1"/>
    <xf numFmtId="0" fontId="10" fillId="8" borderId="20" xfId="31" applyFont="1" applyFill="1" applyBorder="1"/>
    <xf numFmtId="0" fontId="10" fillId="20" borderId="32" xfId="31" applyFont="1" applyFill="1" applyBorder="1"/>
    <xf numFmtId="0" fontId="10" fillId="8" borderId="44" xfId="41" applyFont="1" applyFill="1" applyBorder="1"/>
    <xf numFmtId="0" fontId="10" fillId="8" borderId="1" xfId="41" applyFont="1" applyFill="1" applyBorder="1"/>
    <xf numFmtId="0" fontId="10" fillId="8" borderId="20" xfId="41" applyFont="1" applyFill="1" applyBorder="1"/>
    <xf numFmtId="0" fontId="10" fillId="8" borderId="20" xfId="41" applyFont="1" applyFill="1" applyBorder="1" applyAlignment="1">
      <alignment wrapText="1"/>
    </xf>
    <xf numFmtId="0" fontId="10" fillId="29" borderId="0" xfId="33" applyFont="1" applyFill="1" applyAlignment="1">
      <alignment horizontal="center" vertical="center" wrapText="1"/>
    </xf>
    <xf numFmtId="0" fontId="63" fillId="29" borderId="0" xfId="34" applyFont="1" applyFill="1" applyAlignment="1">
      <alignment vertical="top"/>
    </xf>
    <xf numFmtId="49" fontId="63" fillId="29" borderId="0" xfId="34" applyNumberFormat="1" applyFont="1" applyFill="1" applyAlignment="1">
      <alignment vertical="top"/>
    </xf>
    <xf numFmtId="181" fontId="15" fillId="8" borderId="0" xfId="33" applyNumberFormat="1" applyFont="1" applyFill="1" applyAlignment="1">
      <alignment horizontal="left" vertical="top"/>
    </xf>
    <xf numFmtId="49" fontId="28" fillId="29" borderId="0" xfId="0" applyNumberFormat="1" applyFont="1" applyFill="1" applyAlignment="1">
      <alignment vertical="top"/>
    </xf>
    <xf numFmtId="0" fontId="28" fillId="29" borderId="0" xfId="0" applyFont="1" applyFill="1" applyAlignment="1">
      <alignment vertical="top"/>
    </xf>
    <xf numFmtId="0" fontId="63" fillId="29" borderId="1" xfId="34" applyFont="1" applyFill="1" applyBorder="1" applyAlignment="1">
      <alignment horizontal="center" vertical="top"/>
    </xf>
    <xf numFmtId="0" fontId="63" fillId="29" borderId="33" xfId="34" applyFont="1" applyFill="1" applyBorder="1" applyAlignment="1">
      <alignment horizontal="right" vertical="top"/>
    </xf>
    <xf numFmtId="0" fontId="63" fillId="29" borderId="1" xfId="34" applyFont="1" applyFill="1" applyBorder="1" applyAlignment="1">
      <alignment horizontal="right" vertical="top"/>
    </xf>
    <xf numFmtId="0" fontId="63" fillId="29" borderId="0" xfId="34" applyFont="1" applyFill="1" applyAlignment="1">
      <alignment horizontal="right" vertical="top"/>
    </xf>
    <xf numFmtId="49" fontId="66" fillId="29" borderId="0" xfId="0" applyNumberFormat="1" applyFont="1" applyFill="1" applyAlignment="1">
      <alignment vertical="top"/>
    </xf>
    <xf numFmtId="49" fontId="85" fillId="29" borderId="0" xfId="34" applyNumberFormat="1" applyFont="1" applyFill="1" applyAlignment="1">
      <alignment vertical="top"/>
    </xf>
    <xf numFmtId="38" fontId="10" fillId="16" borderId="52" xfId="29" applyFont="1" applyFill="1" applyBorder="1" applyAlignment="1">
      <alignment vertical="center" wrapText="1"/>
    </xf>
    <xf numFmtId="38" fontId="10" fillId="16" borderId="19" xfId="29" applyFont="1" applyFill="1" applyBorder="1" applyAlignment="1">
      <alignment vertical="center" wrapText="1"/>
    </xf>
    <xf numFmtId="0" fontId="74" fillId="8" borderId="0" xfId="31" applyFont="1" applyFill="1"/>
    <xf numFmtId="0" fontId="10" fillId="8" borderId="45" xfId="33" applyFont="1" applyFill="1" applyBorder="1" applyAlignment="1">
      <alignment horizontal="left" vertical="center" wrapText="1"/>
    </xf>
    <xf numFmtId="0" fontId="10" fillId="8" borderId="19" xfId="33" applyFont="1" applyFill="1" applyBorder="1" applyAlignment="1">
      <alignment horizontal="left" vertical="center" wrapText="1"/>
    </xf>
    <xf numFmtId="38" fontId="17" fillId="56" borderId="1" xfId="29" applyFont="1" applyFill="1" applyBorder="1" applyAlignment="1">
      <alignment vertical="center"/>
    </xf>
    <xf numFmtId="38" fontId="17" fillId="57" borderId="1" xfId="29" applyFont="1" applyFill="1" applyBorder="1" applyAlignment="1">
      <alignment vertical="center"/>
    </xf>
    <xf numFmtId="0" fontId="50" fillId="45" borderId="0" xfId="0" applyFont="1" applyFill="1" applyAlignment="1">
      <alignment horizontal="left" vertical="top" wrapText="1"/>
    </xf>
    <xf numFmtId="0" fontId="87" fillId="45" borderId="0" xfId="0" applyFont="1" applyFill="1" applyAlignment="1">
      <alignment horizontal="left" vertical="top" wrapText="1"/>
    </xf>
    <xf numFmtId="177" fontId="26" fillId="30" borderId="33" xfId="33" applyNumberFormat="1" applyFont="1" applyFill="1" applyBorder="1" applyAlignment="1">
      <alignment vertical="center"/>
    </xf>
    <xf numFmtId="38" fontId="17" fillId="13" borderId="80" xfId="29" applyFont="1" applyFill="1" applyBorder="1" applyAlignment="1">
      <alignment vertical="center"/>
    </xf>
    <xf numFmtId="38" fontId="17" fillId="3" borderId="33" xfId="29" applyFont="1" applyFill="1" applyBorder="1" applyAlignment="1">
      <alignment vertical="center"/>
    </xf>
    <xf numFmtId="38" fontId="10" fillId="16" borderId="20" xfId="29" applyFont="1" applyFill="1" applyBorder="1" applyAlignment="1">
      <alignment vertical="center"/>
    </xf>
    <xf numFmtId="38" fontId="10" fillId="16" borderId="119" xfId="29" applyFont="1" applyFill="1" applyBorder="1" applyAlignment="1">
      <alignment vertical="center"/>
    </xf>
    <xf numFmtId="38" fontId="10" fillId="44" borderId="33" xfId="29" applyFont="1" applyFill="1" applyBorder="1" applyAlignment="1">
      <alignment vertical="center"/>
    </xf>
    <xf numFmtId="38" fontId="17" fillId="9" borderId="33" xfId="29" applyFont="1" applyFill="1" applyBorder="1" applyAlignment="1">
      <alignment vertical="center"/>
    </xf>
    <xf numFmtId="38" fontId="17" fillId="57" borderId="33" xfId="29" applyFont="1" applyFill="1" applyBorder="1" applyAlignment="1">
      <alignment vertical="center"/>
    </xf>
    <xf numFmtId="38" fontId="17" fillId="10" borderId="33" xfId="29" applyFont="1" applyFill="1" applyBorder="1" applyAlignment="1">
      <alignment vertical="center"/>
    </xf>
    <xf numFmtId="38" fontId="17" fillId="4" borderId="33" xfId="29" applyFont="1" applyFill="1" applyBorder="1" applyAlignment="1">
      <alignment vertical="center"/>
    </xf>
    <xf numFmtId="38" fontId="17" fillId="20" borderId="33" xfId="29" applyFont="1" applyFill="1" applyBorder="1" applyAlignment="1">
      <alignment vertical="center"/>
    </xf>
    <xf numFmtId="38" fontId="17" fillId="23" borderId="32" xfId="29" applyFont="1" applyFill="1" applyBorder="1" applyAlignment="1">
      <alignment vertical="center"/>
    </xf>
    <xf numFmtId="38" fontId="17" fillId="25" borderId="33" xfId="29" applyFont="1" applyFill="1" applyBorder="1" applyAlignment="1">
      <alignment vertical="center"/>
    </xf>
    <xf numFmtId="38" fontId="17" fillId="18" borderId="80" xfId="29" applyFont="1" applyFill="1" applyBorder="1" applyAlignment="1">
      <alignment vertical="center"/>
    </xf>
    <xf numFmtId="38" fontId="17" fillId="27" borderId="170" xfId="29" applyFont="1" applyFill="1" applyBorder="1" applyAlignment="1">
      <alignment vertical="center"/>
    </xf>
    <xf numFmtId="38" fontId="17" fillId="43" borderId="33" xfId="29" applyFont="1" applyFill="1" applyBorder="1" applyAlignment="1">
      <alignment vertical="center"/>
    </xf>
    <xf numFmtId="38" fontId="10" fillId="29" borderId="94" xfId="29" applyFont="1" applyFill="1" applyBorder="1" applyAlignment="1">
      <alignment vertical="center"/>
    </xf>
    <xf numFmtId="38" fontId="10" fillId="29" borderId="151" xfId="29" applyFont="1" applyFill="1" applyBorder="1" applyAlignment="1">
      <alignment vertical="center"/>
    </xf>
    <xf numFmtId="38" fontId="17" fillId="0" borderId="148" xfId="29" applyFont="1" applyFill="1" applyBorder="1" applyAlignment="1">
      <alignment vertical="center"/>
    </xf>
    <xf numFmtId="38" fontId="10" fillId="33" borderId="33" xfId="29" applyFont="1" applyFill="1" applyBorder="1" applyAlignment="1">
      <alignment vertical="center"/>
    </xf>
    <xf numFmtId="38" fontId="10" fillId="16" borderId="94" xfId="29" applyFont="1" applyFill="1" applyBorder="1" applyAlignment="1">
      <alignment vertical="center"/>
    </xf>
    <xf numFmtId="38" fontId="17" fillId="47" borderId="48" xfId="29" applyFont="1" applyFill="1" applyBorder="1" applyAlignment="1">
      <alignment vertical="center"/>
    </xf>
    <xf numFmtId="38" fontId="17" fillId="41" borderId="32" xfId="29" applyFont="1" applyFill="1" applyBorder="1" applyAlignment="1">
      <alignment vertical="center"/>
    </xf>
    <xf numFmtId="38" fontId="17" fillId="27" borderId="80" xfId="29" applyFont="1" applyFill="1" applyBorder="1" applyAlignment="1">
      <alignment vertical="center"/>
    </xf>
    <xf numFmtId="38" fontId="10" fillId="29" borderId="32" xfId="29" applyFont="1" applyFill="1" applyBorder="1" applyAlignment="1">
      <alignment vertical="center"/>
    </xf>
    <xf numFmtId="38" fontId="17" fillId="29" borderId="148" xfId="29" applyFont="1" applyFill="1" applyBorder="1" applyAlignment="1">
      <alignment vertical="center"/>
    </xf>
    <xf numFmtId="38" fontId="10" fillId="46" borderId="33" xfId="29" applyFont="1" applyFill="1" applyBorder="1" applyAlignment="1">
      <alignment vertical="center"/>
    </xf>
    <xf numFmtId="38" fontId="10" fillId="16" borderId="151" xfId="29" applyFont="1" applyFill="1" applyBorder="1" applyAlignment="1">
      <alignment vertical="center"/>
    </xf>
    <xf numFmtId="38" fontId="10" fillId="16" borderId="118" xfId="29" applyFont="1" applyFill="1" applyBorder="1" applyAlignment="1">
      <alignment vertical="center"/>
    </xf>
    <xf numFmtId="38" fontId="10" fillId="0" borderId="118" xfId="29" applyFont="1" applyFill="1" applyBorder="1" applyAlignment="1">
      <alignment vertical="center"/>
    </xf>
    <xf numFmtId="38" fontId="10" fillId="0" borderId="151" xfId="29" applyFont="1" applyFill="1" applyBorder="1" applyAlignment="1">
      <alignment vertical="center"/>
    </xf>
    <xf numFmtId="38" fontId="10" fillId="46" borderId="20" xfId="29" applyFont="1" applyFill="1" applyBorder="1" applyAlignment="1">
      <alignment vertical="center"/>
    </xf>
    <xf numFmtId="38" fontId="10" fillId="46" borderId="119" xfId="29" applyFont="1" applyFill="1" applyBorder="1" applyAlignment="1">
      <alignment vertical="center"/>
    </xf>
    <xf numFmtId="38" fontId="10" fillId="46" borderId="118" xfId="29" applyFont="1" applyFill="1" applyBorder="1" applyAlignment="1">
      <alignment vertical="center"/>
    </xf>
    <xf numFmtId="38" fontId="10" fillId="8" borderId="94" xfId="29" applyFont="1" applyFill="1" applyBorder="1" applyAlignment="1">
      <alignment vertical="center"/>
    </xf>
    <xf numFmtId="38" fontId="10" fillId="8" borderId="118" xfId="29" applyFont="1" applyFill="1" applyBorder="1" applyAlignment="1">
      <alignment vertical="center"/>
    </xf>
    <xf numFmtId="38" fontId="10" fillId="8" borderId="151" xfId="29" applyFont="1" applyFill="1" applyBorder="1" applyAlignment="1">
      <alignment vertical="center"/>
    </xf>
    <xf numFmtId="38" fontId="10" fillId="30" borderId="94" xfId="29" applyFont="1" applyFill="1" applyBorder="1" applyAlignment="1">
      <alignment vertical="center"/>
    </xf>
    <xf numFmtId="38" fontId="10" fillId="30" borderId="163" xfId="29" applyFont="1" applyFill="1" applyBorder="1" applyAlignment="1">
      <alignment vertical="center"/>
    </xf>
    <xf numFmtId="176" fontId="10" fillId="8" borderId="90" xfId="33" applyNumberFormat="1" applyFont="1" applyFill="1" applyBorder="1" applyAlignment="1">
      <alignment vertical="center"/>
    </xf>
    <xf numFmtId="176" fontId="10" fillId="8" borderId="91" xfId="33" applyNumberFormat="1" applyFont="1" applyFill="1" applyBorder="1" applyAlignment="1">
      <alignment vertical="center"/>
    </xf>
    <xf numFmtId="176" fontId="10" fillId="8" borderId="122" xfId="33" applyNumberFormat="1" applyFont="1" applyFill="1" applyBorder="1" applyAlignment="1">
      <alignment vertical="center"/>
    </xf>
    <xf numFmtId="176" fontId="10" fillId="8" borderId="125" xfId="33" applyNumberFormat="1" applyFont="1" applyFill="1" applyBorder="1" applyAlignment="1">
      <alignment vertical="center"/>
    </xf>
    <xf numFmtId="176" fontId="10" fillId="8" borderId="97" xfId="33" applyNumberFormat="1" applyFont="1" applyFill="1" applyBorder="1" applyAlignment="1">
      <alignment vertical="center"/>
    </xf>
    <xf numFmtId="0" fontId="10" fillId="20" borderId="85" xfId="33" applyFont="1" applyFill="1" applyBorder="1" applyAlignment="1">
      <alignment vertical="center"/>
    </xf>
    <xf numFmtId="0" fontId="10" fillId="20" borderId="128" xfId="33" applyFont="1" applyFill="1" applyBorder="1" applyAlignment="1">
      <alignment vertical="center"/>
    </xf>
    <xf numFmtId="0" fontId="10" fillId="20" borderId="73" xfId="33" applyFont="1" applyFill="1" applyBorder="1" applyAlignment="1">
      <alignment vertical="center"/>
    </xf>
    <xf numFmtId="0" fontId="88" fillId="8" borderId="0" xfId="33" applyFont="1" applyFill="1" applyAlignment="1">
      <alignment vertical="center"/>
    </xf>
    <xf numFmtId="0" fontId="89" fillId="8" borderId="0" xfId="33" applyFont="1" applyFill="1" applyAlignment="1">
      <alignment vertical="center"/>
    </xf>
    <xf numFmtId="0" fontId="46" fillId="8" borderId="0" xfId="33" applyFont="1" applyFill="1" applyAlignment="1">
      <alignment vertical="center" wrapText="1"/>
    </xf>
    <xf numFmtId="0" fontId="76" fillId="8" borderId="0" xfId="33" applyFont="1" applyFill="1" applyAlignment="1">
      <alignment vertical="center" wrapText="1"/>
    </xf>
    <xf numFmtId="0" fontId="46" fillId="8" borderId="0" xfId="31" applyFont="1" applyFill="1" applyAlignment="1">
      <alignment vertical="top" wrapText="1"/>
    </xf>
    <xf numFmtId="0" fontId="10" fillId="29" borderId="0" xfId="33" applyFont="1" applyFill="1" applyAlignment="1">
      <alignment vertical="top"/>
    </xf>
    <xf numFmtId="0" fontId="0" fillId="8" borderId="9" xfId="33" applyFont="1" applyFill="1" applyBorder="1" applyAlignment="1">
      <alignment vertical="center"/>
    </xf>
    <xf numFmtId="0" fontId="11" fillId="8" borderId="1" xfId="33" applyFont="1" applyFill="1" applyBorder="1" applyAlignment="1">
      <alignment vertical="center" wrapText="1"/>
    </xf>
    <xf numFmtId="0" fontId="11" fillId="8" borderId="105" xfId="33" applyFont="1" applyFill="1" applyBorder="1" applyAlignment="1">
      <alignment vertical="center"/>
    </xf>
    <xf numFmtId="0" fontId="11" fillId="8" borderId="1" xfId="33" applyFont="1" applyFill="1" applyBorder="1" applyAlignment="1">
      <alignment vertical="center"/>
    </xf>
    <xf numFmtId="38" fontId="10" fillId="30" borderId="118" xfId="29" applyFont="1" applyFill="1" applyBorder="1" applyAlignment="1">
      <alignment vertical="center"/>
    </xf>
    <xf numFmtId="38" fontId="10" fillId="30" borderId="145" xfId="29" applyFont="1" applyFill="1" applyBorder="1" applyAlignment="1">
      <alignment vertical="center"/>
    </xf>
    <xf numFmtId="38" fontId="10" fillId="30" borderId="154" xfId="29" applyFont="1" applyFill="1" applyBorder="1" applyAlignment="1">
      <alignment vertical="center"/>
    </xf>
    <xf numFmtId="0" fontId="10" fillId="8" borderId="24" xfId="33" applyFont="1" applyFill="1" applyBorder="1" applyAlignment="1">
      <alignment vertical="center" wrapText="1"/>
    </xf>
    <xf numFmtId="38" fontId="10" fillId="15" borderId="24" xfId="29" applyFont="1" applyFill="1" applyBorder="1" applyAlignment="1">
      <alignment horizontal="right" vertical="center"/>
    </xf>
    <xf numFmtId="179" fontId="10" fillId="8" borderId="132" xfId="33" applyNumberFormat="1" applyFont="1" applyFill="1" applyBorder="1" applyAlignment="1">
      <alignment vertical="center"/>
    </xf>
    <xf numFmtId="179" fontId="10" fillId="8" borderId="77" xfId="33" applyNumberFormat="1" applyFont="1" applyFill="1" applyBorder="1" applyAlignment="1">
      <alignment vertical="center"/>
    </xf>
    <xf numFmtId="0" fontId="85" fillId="29" borderId="0" xfId="34" applyFont="1" applyFill="1" applyAlignment="1">
      <alignment vertical="top"/>
    </xf>
    <xf numFmtId="210" fontId="10" fillId="29" borderId="0" xfId="33" applyNumberFormat="1" applyFont="1" applyFill="1" applyAlignment="1">
      <alignment vertical="center"/>
    </xf>
    <xf numFmtId="210" fontId="10" fillId="29" borderId="0" xfId="33" applyNumberFormat="1" applyFont="1" applyFill="1" applyAlignment="1">
      <alignment horizontal="right" vertical="center"/>
    </xf>
    <xf numFmtId="210" fontId="10" fillId="29" borderId="0" xfId="26" applyNumberFormat="1" applyFont="1" applyFill="1" applyBorder="1" applyAlignment="1">
      <alignment vertical="center"/>
    </xf>
    <xf numFmtId="210" fontId="10" fillId="29" borderId="0" xfId="26" applyNumberFormat="1" applyFont="1" applyFill="1" applyBorder="1" applyAlignment="1">
      <alignment horizontal="right" vertical="center"/>
    </xf>
    <xf numFmtId="0" fontId="10" fillId="29" borderId="0" xfId="33" applyFont="1" applyFill="1" applyAlignment="1">
      <alignment horizontal="center" vertical="center"/>
    </xf>
    <xf numFmtId="9" fontId="10" fillId="29" borderId="0" xfId="26" applyFont="1" applyFill="1" applyBorder="1" applyAlignment="1">
      <alignment horizontal="right" vertical="center"/>
    </xf>
    <xf numFmtId="179" fontId="10" fillId="29" borderId="0" xfId="26" applyNumberFormat="1" applyFont="1" applyFill="1" applyBorder="1" applyAlignment="1">
      <alignment vertical="center"/>
    </xf>
    <xf numFmtId="10" fontId="10" fillId="29" borderId="0" xfId="26" applyNumberFormat="1" applyFont="1" applyFill="1" applyBorder="1" applyAlignment="1">
      <alignment horizontal="right" vertical="center"/>
    </xf>
    <xf numFmtId="10" fontId="10" fillId="29" borderId="0" xfId="26" applyNumberFormat="1" applyFont="1" applyFill="1" applyBorder="1" applyAlignment="1">
      <alignment vertical="center"/>
    </xf>
    <xf numFmtId="200" fontId="10" fillId="29" borderId="0" xfId="26" applyNumberFormat="1" applyFont="1" applyFill="1" applyBorder="1" applyAlignment="1">
      <alignment vertical="center"/>
    </xf>
    <xf numFmtId="200" fontId="10" fillId="29" borderId="0" xfId="26" applyNumberFormat="1" applyFont="1" applyFill="1" applyBorder="1" applyAlignment="1">
      <alignment horizontal="right" vertical="center"/>
    </xf>
    <xf numFmtId="190" fontId="10" fillId="29" borderId="0" xfId="26" applyNumberFormat="1" applyFont="1" applyFill="1" applyBorder="1" applyAlignment="1">
      <alignment horizontal="right" vertical="center"/>
    </xf>
    <xf numFmtId="190" fontId="10" fillId="29" borderId="0" xfId="26" applyNumberFormat="1" applyFont="1" applyFill="1" applyBorder="1" applyAlignment="1">
      <alignment vertical="center"/>
    </xf>
    <xf numFmtId="9" fontId="10" fillId="29" borderId="0" xfId="33" applyNumberFormat="1" applyFont="1" applyFill="1" applyAlignment="1">
      <alignment vertical="center"/>
    </xf>
    <xf numFmtId="0" fontId="10" fillId="29" borderId="0" xfId="33" applyFont="1" applyFill="1" applyAlignment="1">
      <alignment horizontal="right" vertical="center"/>
    </xf>
    <xf numFmtId="177" fontId="26" fillId="29" borderId="0" xfId="33" applyNumberFormat="1" applyFont="1" applyFill="1" applyAlignment="1">
      <alignment vertical="center"/>
    </xf>
    <xf numFmtId="208" fontId="10" fillId="29" borderId="0" xfId="26" applyNumberFormat="1" applyFont="1" applyFill="1" applyBorder="1" applyAlignment="1">
      <alignment horizontal="right" vertical="center"/>
    </xf>
    <xf numFmtId="190" fontId="10" fillId="29" borderId="0" xfId="33" applyNumberFormat="1" applyFont="1" applyFill="1" applyAlignment="1">
      <alignment vertical="center"/>
    </xf>
    <xf numFmtId="38" fontId="10" fillId="30" borderId="0" xfId="29" applyFont="1" applyFill="1" applyBorder="1" applyAlignment="1">
      <alignment vertical="center"/>
    </xf>
    <xf numFmtId="183" fontId="10" fillId="29" borderId="0" xfId="33" applyNumberFormat="1" applyFont="1" applyFill="1" applyAlignment="1">
      <alignment vertical="center"/>
    </xf>
    <xf numFmtId="177" fontId="49" fillId="29" borderId="0" xfId="33" applyNumberFormat="1" applyFont="1" applyFill="1" applyAlignment="1">
      <alignment vertical="center"/>
    </xf>
    <xf numFmtId="0" fontId="28" fillId="8" borderId="0" xfId="33" applyFont="1" applyFill="1" applyAlignment="1">
      <alignment vertical="center"/>
    </xf>
    <xf numFmtId="0" fontId="11" fillId="32" borderId="45" xfId="33" applyFont="1" applyFill="1" applyBorder="1" applyAlignment="1">
      <alignment vertical="center" wrapText="1"/>
    </xf>
    <xf numFmtId="0" fontId="17" fillId="8" borderId="0" xfId="33" applyFont="1" applyFill="1" applyAlignment="1">
      <alignment horizontal="left" vertical="center"/>
    </xf>
    <xf numFmtId="0" fontId="10" fillId="8" borderId="153" xfId="33" applyFont="1" applyFill="1" applyBorder="1" applyAlignment="1">
      <alignment vertical="center" wrapText="1"/>
    </xf>
    <xf numFmtId="0" fontId="10" fillId="8" borderId="117" xfId="33" applyFont="1" applyFill="1" applyBorder="1" applyAlignment="1">
      <alignment vertical="center" wrapText="1"/>
    </xf>
    <xf numFmtId="0" fontId="10" fillId="29" borderId="117" xfId="33" applyFont="1" applyFill="1" applyBorder="1" applyAlignment="1">
      <alignment vertical="center" wrapText="1"/>
    </xf>
    <xf numFmtId="0" fontId="10" fillId="8" borderId="152" xfId="33" applyFont="1" applyFill="1" applyBorder="1" applyAlignment="1">
      <alignment vertical="center" wrapText="1"/>
    </xf>
    <xf numFmtId="0" fontId="10" fillId="4" borderId="49" xfId="33" applyFont="1" applyFill="1" applyBorder="1" applyAlignment="1">
      <alignment vertical="center" wrapText="1"/>
    </xf>
    <xf numFmtId="38" fontId="17" fillId="4" borderId="11" xfId="29" applyFont="1" applyFill="1" applyBorder="1" applyAlignment="1">
      <alignment vertical="center"/>
    </xf>
    <xf numFmtId="38" fontId="17" fillId="4" borderId="44" xfId="29" applyFont="1" applyFill="1" applyBorder="1" applyAlignment="1">
      <alignment vertical="center"/>
    </xf>
    <xf numFmtId="0" fontId="10" fillId="4" borderId="49" xfId="33" applyFont="1" applyFill="1" applyBorder="1" applyAlignment="1">
      <alignment vertical="center"/>
    </xf>
    <xf numFmtId="0" fontId="17" fillId="5" borderId="120" xfId="33" applyFont="1" applyFill="1" applyBorder="1" applyAlignment="1">
      <alignment vertical="center"/>
    </xf>
    <xf numFmtId="0" fontId="17" fillId="5" borderId="47" xfId="33" applyFont="1" applyFill="1" applyBorder="1" applyAlignment="1">
      <alignment vertical="center"/>
    </xf>
    <xf numFmtId="0" fontId="17" fillId="58" borderId="42" xfId="33" applyFont="1" applyFill="1" applyBorder="1" applyAlignment="1">
      <alignment vertical="center"/>
    </xf>
    <xf numFmtId="0" fontId="10" fillId="58" borderId="38" xfId="33" applyFont="1" applyFill="1" applyBorder="1" applyAlignment="1">
      <alignment vertical="center"/>
    </xf>
    <xf numFmtId="0" fontId="10" fillId="50" borderId="144" xfId="33" applyFont="1" applyFill="1" applyBorder="1" applyAlignment="1">
      <alignment vertical="center"/>
    </xf>
    <xf numFmtId="38" fontId="10" fillId="0" borderId="45" xfId="29" applyFont="1" applyFill="1" applyBorder="1" applyAlignment="1">
      <alignment vertical="center"/>
    </xf>
    <xf numFmtId="38" fontId="10" fillId="0" borderId="94" xfId="29" applyFont="1" applyFill="1" applyBorder="1" applyAlignment="1">
      <alignment vertical="center"/>
    </xf>
    <xf numFmtId="0" fontId="10" fillId="29" borderId="153" xfId="33" applyFont="1" applyFill="1" applyBorder="1" applyAlignment="1">
      <alignment vertical="center"/>
    </xf>
    <xf numFmtId="0" fontId="10" fillId="29" borderId="118" xfId="33" applyFont="1" applyFill="1" applyBorder="1" applyAlignment="1">
      <alignment vertical="center"/>
    </xf>
    <xf numFmtId="0" fontId="10" fillId="29" borderId="117" xfId="33" applyFont="1" applyFill="1" applyBorder="1" applyAlignment="1">
      <alignment vertical="center"/>
    </xf>
    <xf numFmtId="0" fontId="10" fillId="29" borderId="154" xfId="33" applyFont="1" applyFill="1" applyBorder="1" applyAlignment="1">
      <alignment vertical="center"/>
    </xf>
    <xf numFmtId="0" fontId="10" fillId="29" borderId="143" xfId="33" applyFont="1" applyFill="1" applyBorder="1" applyAlignment="1">
      <alignment vertical="center"/>
    </xf>
    <xf numFmtId="0" fontId="10" fillId="29" borderId="144" xfId="33" applyFont="1" applyFill="1" applyBorder="1" applyAlignment="1">
      <alignment vertical="center"/>
    </xf>
    <xf numFmtId="0" fontId="10" fillId="29" borderId="116" xfId="33" applyFont="1" applyFill="1" applyBorder="1" applyAlignment="1">
      <alignment vertical="center"/>
    </xf>
    <xf numFmtId="0" fontId="10" fillId="43" borderId="52" xfId="33" applyFont="1" applyFill="1" applyBorder="1" applyAlignment="1">
      <alignment vertical="center"/>
    </xf>
    <xf numFmtId="0" fontId="10" fillId="43" borderId="4" xfId="33" applyFont="1" applyFill="1" applyBorder="1" applyAlignment="1">
      <alignment vertical="center"/>
    </xf>
    <xf numFmtId="0" fontId="10" fillId="29" borderId="165" xfId="33" applyFont="1" applyFill="1" applyBorder="1" applyAlignment="1">
      <alignment vertical="center" wrapText="1"/>
    </xf>
    <xf numFmtId="0" fontId="10" fillId="29" borderId="164" xfId="33" applyFont="1" applyFill="1" applyBorder="1" applyAlignment="1">
      <alignment vertical="center"/>
    </xf>
    <xf numFmtId="0" fontId="10" fillId="29" borderId="163" xfId="33" applyFont="1" applyFill="1" applyBorder="1" applyAlignment="1">
      <alignment vertical="center"/>
    </xf>
    <xf numFmtId="0" fontId="10" fillId="8" borderId="128" xfId="33" applyFont="1" applyFill="1" applyBorder="1" applyAlignment="1">
      <alignment vertical="center"/>
    </xf>
    <xf numFmtId="0" fontId="10" fillId="8" borderId="151" xfId="33" applyFont="1" applyFill="1" applyBorder="1" applyAlignment="1">
      <alignment vertical="center"/>
    </xf>
    <xf numFmtId="0" fontId="10" fillId="29" borderId="151" xfId="33" applyFont="1" applyFill="1" applyBorder="1" applyAlignment="1">
      <alignment vertical="center"/>
    </xf>
    <xf numFmtId="0" fontId="10" fillId="29" borderId="97" xfId="33" applyFont="1" applyFill="1" applyBorder="1" applyAlignment="1">
      <alignment vertical="center"/>
    </xf>
    <xf numFmtId="0" fontId="10" fillId="8" borderId="94" xfId="33" applyFont="1" applyFill="1" applyBorder="1" applyAlignment="1">
      <alignment vertical="center"/>
    </xf>
    <xf numFmtId="0" fontId="10" fillId="8" borderId="118" xfId="33" applyFont="1" applyFill="1" applyBorder="1" applyAlignment="1">
      <alignment vertical="center"/>
    </xf>
    <xf numFmtId="0" fontId="10" fillId="29" borderId="98" xfId="33" applyFont="1" applyFill="1" applyBorder="1" applyAlignment="1">
      <alignment vertical="center"/>
    </xf>
    <xf numFmtId="0" fontId="10" fillId="43" borderId="49" xfId="33" applyFont="1" applyFill="1" applyBorder="1" applyAlignment="1">
      <alignment vertical="center"/>
    </xf>
    <xf numFmtId="0" fontId="10" fillId="29" borderId="45" xfId="33" applyFont="1" applyFill="1" applyBorder="1" applyAlignment="1">
      <alignment vertical="center"/>
    </xf>
    <xf numFmtId="0" fontId="17" fillId="5" borderId="47" xfId="33" applyFont="1" applyFill="1" applyBorder="1" applyAlignment="1">
      <alignment vertical="center" wrapText="1"/>
    </xf>
    <xf numFmtId="38" fontId="17" fillId="5" borderId="4" xfId="29" applyFont="1" applyFill="1" applyBorder="1" applyAlignment="1">
      <alignment vertical="center"/>
    </xf>
    <xf numFmtId="38" fontId="17" fillId="5" borderId="32" xfId="29" applyFont="1" applyFill="1" applyBorder="1" applyAlignment="1">
      <alignment vertical="center"/>
    </xf>
    <xf numFmtId="38" fontId="17" fillId="5" borderId="58" xfId="29" applyFont="1" applyFill="1" applyBorder="1" applyAlignment="1">
      <alignment vertical="center"/>
    </xf>
    <xf numFmtId="0" fontId="10" fillId="58" borderId="38" xfId="33" applyFont="1" applyFill="1" applyBorder="1" applyAlignment="1">
      <alignment vertical="center" wrapText="1"/>
    </xf>
    <xf numFmtId="38" fontId="17" fillId="58" borderId="39" xfId="29" applyFont="1" applyFill="1" applyBorder="1" applyAlignment="1">
      <alignment vertical="center"/>
    </xf>
    <xf numFmtId="38" fontId="17" fillId="58" borderId="40" xfId="29" applyFont="1" applyFill="1" applyBorder="1" applyAlignment="1">
      <alignment vertical="center"/>
    </xf>
    <xf numFmtId="0" fontId="17" fillId="5" borderId="0" xfId="33" applyFont="1" applyFill="1" applyAlignment="1">
      <alignment vertical="center"/>
    </xf>
    <xf numFmtId="0" fontId="10" fillId="5" borderId="96" xfId="33" applyFont="1" applyFill="1" applyBorder="1" applyAlignment="1">
      <alignment vertical="center"/>
    </xf>
    <xf numFmtId="0" fontId="10" fillId="5" borderId="18" xfId="33" applyFont="1" applyFill="1" applyBorder="1" applyAlignment="1">
      <alignment vertical="center"/>
    </xf>
    <xf numFmtId="0" fontId="17" fillId="12" borderId="37" xfId="33" applyFont="1" applyFill="1" applyBorder="1" applyAlignment="1">
      <alignment vertical="center"/>
    </xf>
    <xf numFmtId="0" fontId="10" fillId="12" borderId="96" xfId="33" applyFont="1" applyFill="1" applyBorder="1" applyAlignment="1">
      <alignment vertical="center"/>
    </xf>
    <xf numFmtId="0" fontId="10" fillId="12" borderId="18" xfId="33" applyFont="1" applyFill="1" applyBorder="1" applyAlignment="1">
      <alignment vertical="center"/>
    </xf>
    <xf numFmtId="0" fontId="10" fillId="48" borderId="0" xfId="33" applyFont="1" applyFill="1" applyAlignment="1">
      <alignment vertical="center"/>
    </xf>
    <xf numFmtId="0" fontId="17" fillId="58" borderId="54" xfId="33" applyFont="1" applyFill="1" applyBorder="1" applyAlignment="1">
      <alignment vertical="center"/>
    </xf>
    <xf numFmtId="0" fontId="10" fillId="58" borderId="54" xfId="33" applyFont="1" applyFill="1" applyBorder="1" applyAlignment="1">
      <alignment vertical="center"/>
    </xf>
    <xf numFmtId="0" fontId="10" fillId="58" borderId="59" xfId="33" applyFont="1" applyFill="1" applyBorder="1" applyAlignment="1">
      <alignment vertical="center"/>
    </xf>
    <xf numFmtId="0" fontId="24" fillId="5" borderId="0" xfId="33" applyFont="1" applyFill="1" applyAlignment="1">
      <alignment vertical="center"/>
    </xf>
    <xf numFmtId="0" fontId="10" fillId="5" borderId="0" xfId="33" applyFont="1" applyFill="1" applyAlignment="1">
      <alignment vertical="center"/>
    </xf>
    <xf numFmtId="0" fontId="10" fillId="5" borderId="7" xfId="33" applyFont="1" applyFill="1" applyBorder="1" applyAlignment="1">
      <alignment vertical="center"/>
    </xf>
    <xf numFmtId="0" fontId="17" fillId="26" borderId="37" xfId="33" applyFont="1" applyFill="1" applyBorder="1" applyAlignment="1">
      <alignment vertical="center"/>
    </xf>
    <xf numFmtId="0" fontId="10" fillId="12" borderId="0" xfId="33" applyFont="1" applyFill="1" applyAlignment="1">
      <alignment vertical="center"/>
    </xf>
    <xf numFmtId="0" fontId="24" fillId="58" borderId="54" xfId="33" applyFont="1" applyFill="1" applyBorder="1" applyAlignment="1">
      <alignment vertical="center"/>
    </xf>
    <xf numFmtId="0" fontId="62" fillId="58" borderId="54" xfId="33" applyFont="1" applyFill="1" applyBorder="1" applyAlignment="1">
      <alignment vertical="center"/>
    </xf>
    <xf numFmtId="38" fontId="10" fillId="5" borderId="4" xfId="29" applyFont="1" applyFill="1" applyBorder="1" applyAlignment="1">
      <alignment vertical="center"/>
    </xf>
    <xf numFmtId="0" fontId="10" fillId="12" borderId="7" xfId="33" applyFont="1" applyFill="1" applyBorder="1" applyAlignment="1">
      <alignment vertical="center"/>
    </xf>
    <xf numFmtId="0" fontId="10" fillId="48" borderId="92" xfId="33" applyFont="1" applyFill="1" applyBorder="1" applyAlignment="1">
      <alignment vertical="center"/>
    </xf>
    <xf numFmtId="214" fontId="53" fillId="45" borderId="0" xfId="0" applyNumberFormat="1" applyFont="1" applyFill="1" applyAlignment="1">
      <alignment horizontal="center" vertical="center" readingOrder="1"/>
    </xf>
    <xf numFmtId="214" fontId="53" fillId="22" borderId="0" xfId="0" applyNumberFormat="1" applyFont="1" applyFill="1" applyAlignment="1">
      <alignment horizontal="center" vertical="center" readingOrder="1"/>
    </xf>
    <xf numFmtId="0" fontId="11" fillId="32" borderId="22" xfId="33" applyFont="1" applyFill="1" applyBorder="1" applyAlignment="1">
      <alignment vertical="center" wrapText="1"/>
    </xf>
    <xf numFmtId="0" fontId="92" fillId="8" borderId="0" xfId="31" applyFont="1" applyFill="1"/>
    <xf numFmtId="0" fontId="46" fillId="29" borderId="0" xfId="33" applyFont="1" applyFill="1" applyAlignment="1">
      <alignment vertical="top"/>
    </xf>
    <xf numFmtId="0" fontId="10" fillId="8" borderId="86" xfId="33" applyFont="1" applyFill="1" applyBorder="1" applyAlignment="1">
      <alignment horizontal="left" vertical="center"/>
    </xf>
    <xf numFmtId="0" fontId="10" fillId="29" borderId="1" xfId="0" applyFont="1" applyFill="1" applyBorder="1">
      <alignment vertical="center"/>
    </xf>
    <xf numFmtId="0" fontId="70" fillId="29" borderId="1" xfId="28" applyFont="1" applyFill="1" applyBorder="1" applyAlignment="1" applyProtection="1">
      <alignment vertical="center" wrapText="1"/>
    </xf>
    <xf numFmtId="0" fontId="10" fillId="29" borderId="0" xfId="0" applyFont="1" applyFill="1" applyAlignment="1">
      <alignment vertical="center" wrapText="1"/>
    </xf>
    <xf numFmtId="0" fontId="70" fillId="29" borderId="0" xfId="28" applyFont="1" applyFill="1" applyBorder="1" applyAlignment="1" applyProtection="1">
      <alignment vertical="center" wrapText="1"/>
    </xf>
    <xf numFmtId="176" fontId="26" fillId="20" borderId="53" xfId="33" applyNumberFormat="1" applyFont="1" applyFill="1" applyBorder="1" applyAlignment="1">
      <alignment vertical="center"/>
    </xf>
    <xf numFmtId="183" fontId="26" fillId="30" borderId="20" xfId="33" applyNumberFormat="1" applyFont="1" applyFill="1" applyBorder="1" applyAlignment="1">
      <alignment vertical="center"/>
    </xf>
    <xf numFmtId="176" fontId="26" fillId="30" borderId="1" xfId="33" applyNumberFormat="1" applyFont="1" applyFill="1" applyBorder="1" applyAlignment="1">
      <alignment vertical="center"/>
    </xf>
    <xf numFmtId="176" fontId="26" fillId="30" borderId="33" xfId="33" applyNumberFormat="1" applyFont="1" applyFill="1" applyBorder="1" applyAlignment="1">
      <alignment vertical="center"/>
    </xf>
    <xf numFmtId="176" fontId="26" fillId="20" borderId="148" xfId="33" applyNumberFormat="1" applyFont="1" applyFill="1" applyBorder="1" applyAlignment="1">
      <alignment vertical="center"/>
    </xf>
    <xf numFmtId="0" fontId="10" fillId="29" borderId="68" xfId="33" applyFont="1" applyFill="1" applyBorder="1" applyAlignment="1">
      <alignment vertical="center"/>
    </xf>
    <xf numFmtId="215" fontId="10" fillId="8" borderId="1" xfId="33" applyNumberFormat="1" applyFont="1" applyFill="1" applyBorder="1" applyAlignment="1">
      <alignment vertical="center"/>
    </xf>
    <xf numFmtId="215" fontId="10" fillId="8" borderId="4" xfId="33" applyNumberFormat="1" applyFont="1" applyFill="1" applyBorder="1" applyAlignment="1">
      <alignment vertical="center"/>
    </xf>
    <xf numFmtId="190" fontId="10" fillId="20" borderId="1" xfId="26" applyNumberFormat="1" applyFont="1" applyFill="1" applyBorder="1" applyAlignment="1">
      <alignment vertical="center"/>
    </xf>
    <xf numFmtId="179" fontId="10" fillId="8" borderId="9" xfId="26" applyNumberFormat="1" applyFont="1" applyFill="1" applyBorder="1" applyAlignment="1">
      <alignment vertical="center"/>
    </xf>
    <xf numFmtId="190" fontId="10" fillId="22" borderId="52" xfId="26" applyNumberFormat="1" applyFont="1" applyFill="1" applyBorder="1" applyAlignment="1">
      <alignment vertical="center"/>
    </xf>
    <xf numFmtId="190" fontId="10" fillId="21" borderId="52" xfId="26" applyNumberFormat="1" applyFont="1" applyFill="1" applyBorder="1" applyAlignment="1">
      <alignment vertical="center"/>
    </xf>
    <xf numFmtId="190" fontId="10" fillId="43" borderId="1" xfId="26" applyNumberFormat="1" applyFont="1" applyFill="1" applyBorder="1" applyAlignment="1">
      <alignment vertical="center"/>
    </xf>
    <xf numFmtId="190" fontId="10" fillId="23" borderId="4" xfId="26" applyNumberFormat="1" applyFont="1" applyFill="1" applyBorder="1" applyAlignment="1">
      <alignment vertical="center"/>
    </xf>
    <xf numFmtId="190" fontId="10" fillId="22" borderId="1" xfId="26" applyNumberFormat="1" applyFont="1" applyFill="1" applyBorder="1" applyAlignment="1">
      <alignment vertical="center"/>
    </xf>
    <xf numFmtId="0" fontId="24" fillId="25" borderId="33" xfId="33" applyFont="1" applyFill="1" applyBorder="1" applyAlignment="1">
      <alignment vertical="center"/>
    </xf>
    <xf numFmtId="0" fontId="11" fillId="29" borderId="45" xfId="33" applyFont="1" applyFill="1" applyBorder="1" applyAlignment="1">
      <alignment vertical="center"/>
    </xf>
    <xf numFmtId="0" fontId="11" fillId="29" borderId="22" xfId="33" applyFont="1" applyFill="1" applyBorder="1" applyAlignment="1">
      <alignment vertical="center"/>
    </xf>
    <xf numFmtId="0" fontId="11" fillId="8" borderId="24" xfId="33" applyFont="1" applyFill="1" applyBorder="1" applyAlignment="1">
      <alignment vertical="center"/>
    </xf>
    <xf numFmtId="0" fontId="10" fillId="50" borderId="69" xfId="33" applyFont="1" applyFill="1" applyBorder="1" applyAlignment="1">
      <alignment vertical="center" wrapText="1"/>
    </xf>
    <xf numFmtId="177" fontId="10" fillId="8" borderId="29" xfId="33" applyNumberFormat="1" applyFont="1" applyFill="1" applyBorder="1" applyAlignment="1">
      <alignment vertical="center"/>
    </xf>
    <xf numFmtId="177" fontId="10" fillId="8" borderId="91" xfId="33" applyNumberFormat="1" applyFont="1" applyFill="1" applyBorder="1" applyAlignment="1">
      <alignment vertical="center"/>
    </xf>
    <xf numFmtId="216" fontId="10" fillId="36" borderId="1" xfId="31" applyNumberFormat="1" applyFont="1" applyFill="1" applyBorder="1" applyAlignment="1">
      <alignment vertical="center"/>
    </xf>
    <xf numFmtId="216" fontId="10" fillId="0" borderId="1" xfId="31" applyNumberFormat="1" applyFont="1" applyBorder="1" applyAlignment="1">
      <alignment vertical="center"/>
    </xf>
    <xf numFmtId="9" fontId="10" fillId="20" borderId="1" xfId="27" applyFont="1" applyFill="1" applyBorder="1" applyAlignment="1">
      <alignment vertical="center"/>
    </xf>
    <xf numFmtId="9" fontId="10" fillId="20" borderId="1" xfId="31" applyNumberFormat="1" applyFont="1" applyFill="1" applyBorder="1" applyAlignment="1">
      <alignment vertical="center"/>
    </xf>
    <xf numFmtId="186" fontId="10" fillId="36" borderId="1" xfId="31" applyNumberFormat="1" applyFont="1" applyFill="1" applyBorder="1" applyAlignment="1">
      <alignment vertical="center"/>
    </xf>
    <xf numFmtId="186" fontId="10" fillId="0" borderId="1" xfId="31" applyNumberFormat="1" applyFont="1" applyBorder="1" applyAlignment="1">
      <alignment vertical="center"/>
    </xf>
    <xf numFmtId="217" fontId="10" fillId="35" borderId="29" xfId="29" applyNumberFormat="1" applyFont="1" applyFill="1" applyBorder="1" applyAlignment="1">
      <alignment vertical="center"/>
    </xf>
    <xf numFmtId="217" fontId="10" fillId="35" borderId="43" xfId="29" applyNumberFormat="1" applyFont="1" applyFill="1" applyBorder="1" applyAlignment="1">
      <alignment vertical="center"/>
    </xf>
    <xf numFmtId="198" fontId="10" fillId="35" borderId="56" xfId="29" applyNumberFormat="1" applyFont="1" applyFill="1" applyBorder="1" applyAlignment="1">
      <alignment vertical="center"/>
    </xf>
    <xf numFmtId="198" fontId="10" fillId="20" borderId="43" xfId="29" applyNumberFormat="1" applyFont="1" applyFill="1" applyBorder="1" applyAlignment="1">
      <alignment vertical="center"/>
    </xf>
    <xf numFmtId="177" fontId="10" fillId="32" borderId="9" xfId="33" applyNumberFormat="1" applyFont="1" applyFill="1" applyBorder="1" applyAlignment="1">
      <alignment vertical="center"/>
    </xf>
    <xf numFmtId="210" fontId="10" fillId="8" borderId="72" xfId="26" applyNumberFormat="1" applyFont="1" applyFill="1" applyBorder="1" applyAlignment="1">
      <alignment horizontal="right" vertical="center"/>
    </xf>
    <xf numFmtId="198" fontId="17" fillId="42" borderId="20" xfId="29" applyNumberFormat="1" applyFont="1" applyFill="1" applyBorder="1" applyAlignment="1">
      <alignment vertical="center"/>
    </xf>
    <xf numFmtId="198" fontId="10" fillId="33" borderId="1" xfId="29" applyNumberFormat="1" applyFont="1" applyFill="1" applyBorder="1" applyAlignment="1">
      <alignment vertical="center"/>
    </xf>
    <xf numFmtId="198" fontId="10" fillId="16" borderId="24" xfId="29" applyNumberFormat="1" applyFont="1" applyFill="1" applyBorder="1" applyAlignment="1">
      <alignment vertical="center"/>
    </xf>
    <xf numFmtId="198" fontId="10" fillId="16" borderId="151" xfId="29" applyNumberFormat="1" applyFont="1" applyFill="1" applyBorder="1" applyAlignment="1">
      <alignment vertical="center"/>
    </xf>
    <xf numFmtId="198" fontId="17" fillId="42" borderId="52" xfId="29" applyNumberFormat="1" applyFont="1" applyFill="1" applyBorder="1" applyAlignment="1">
      <alignment vertical="center"/>
    </xf>
    <xf numFmtId="198" fontId="10" fillId="29" borderId="4" xfId="29" applyNumberFormat="1" applyFont="1" applyFill="1" applyBorder="1" applyAlignment="1">
      <alignment vertical="center"/>
    </xf>
    <xf numFmtId="198" fontId="10" fillId="16" borderId="22" xfId="29" applyNumberFormat="1" applyFont="1" applyFill="1" applyBorder="1" applyAlignment="1">
      <alignment vertical="center"/>
    </xf>
    <xf numFmtId="198" fontId="10" fillId="16" borderId="118" xfId="29" applyNumberFormat="1" applyFont="1" applyFill="1" applyBorder="1" applyAlignment="1">
      <alignment vertical="center"/>
    </xf>
    <xf numFmtId="179" fontId="10" fillId="29" borderId="45" xfId="26" applyNumberFormat="1" applyFont="1" applyFill="1" applyBorder="1" applyAlignment="1">
      <alignment vertical="center"/>
    </xf>
    <xf numFmtId="179" fontId="10" fillId="29" borderId="22" xfId="26" applyNumberFormat="1" applyFont="1" applyFill="1" applyBorder="1" applyAlignment="1">
      <alignment vertical="center"/>
    </xf>
    <xf numFmtId="179" fontId="10" fillId="29" borderId="115" xfId="26" applyNumberFormat="1" applyFont="1" applyFill="1" applyBorder="1" applyAlignment="1">
      <alignment vertical="center"/>
    </xf>
    <xf numFmtId="10" fontId="10" fillId="29" borderId="22" xfId="26" applyNumberFormat="1" applyFont="1" applyFill="1" applyBorder="1" applyAlignment="1">
      <alignment vertical="center"/>
    </xf>
    <xf numFmtId="0" fontId="11" fillId="32" borderId="70" xfId="33" applyFont="1" applyFill="1" applyBorder="1" applyAlignment="1">
      <alignment vertical="center" wrapText="1"/>
    </xf>
    <xf numFmtId="0" fontId="11" fillId="32" borderId="69" xfId="33" applyFont="1" applyFill="1" applyBorder="1" applyAlignment="1">
      <alignment vertical="center" wrapText="1"/>
    </xf>
    <xf numFmtId="0" fontId="11" fillId="32" borderId="89" xfId="33" applyFont="1" applyFill="1" applyBorder="1" applyAlignment="1">
      <alignment vertical="center" wrapText="1"/>
    </xf>
    <xf numFmtId="0" fontId="46" fillId="29" borderId="0" xfId="31" applyFont="1" applyFill="1" applyAlignment="1">
      <alignment vertical="top"/>
    </xf>
    <xf numFmtId="0" fontId="10" fillId="38" borderId="93" xfId="31" applyFont="1" applyFill="1" applyBorder="1"/>
    <xf numFmtId="0" fontId="10" fillId="19" borderId="44" xfId="31" applyFont="1" applyFill="1" applyBorder="1"/>
    <xf numFmtId="0" fontId="10" fillId="19" borderId="33" xfId="31" applyFont="1" applyFill="1" applyBorder="1"/>
    <xf numFmtId="0" fontId="10" fillId="19" borderId="20" xfId="31" applyFont="1" applyFill="1" applyBorder="1"/>
    <xf numFmtId="0" fontId="10" fillId="50" borderId="44" xfId="41" applyFont="1" applyFill="1" applyBorder="1"/>
    <xf numFmtId="0" fontId="10" fillId="50" borderId="1" xfId="41" applyFont="1" applyFill="1" applyBorder="1"/>
    <xf numFmtId="0" fontId="10" fillId="50" borderId="20" xfId="41" applyFont="1" applyFill="1" applyBorder="1"/>
    <xf numFmtId="0" fontId="10" fillId="50" borderId="20" xfId="41" applyFont="1" applyFill="1" applyBorder="1" applyAlignment="1">
      <alignment wrapText="1"/>
    </xf>
    <xf numFmtId="0" fontId="10" fillId="50" borderId="1" xfId="31" applyFont="1" applyFill="1" applyBorder="1"/>
    <xf numFmtId="0" fontId="74" fillId="32" borderId="70" xfId="33" applyFont="1" applyFill="1" applyBorder="1" applyAlignment="1">
      <alignment vertical="center" wrapText="1"/>
    </xf>
    <xf numFmtId="0" fontId="11" fillId="29" borderId="118" xfId="33" applyFont="1" applyFill="1" applyBorder="1" applyAlignment="1">
      <alignment vertical="center"/>
    </xf>
    <xf numFmtId="49" fontId="10" fillId="24" borderId="21" xfId="33" applyNumberFormat="1" applyFont="1" applyFill="1" applyBorder="1" applyAlignment="1">
      <alignment horizontal="left" vertical="center" wrapText="1"/>
    </xf>
    <xf numFmtId="0" fontId="24" fillId="58" borderId="35" xfId="33" applyFont="1" applyFill="1" applyBorder="1" applyAlignment="1">
      <alignment vertical="center"/>
    </xf>
    <xf numFmtId="176" fontId="26" fillId="45" borderId="0" xfId="0" applyNumberFormat="1" applyFont="1" applyFill="1" applyAlignment="1">
      <alignment horizontal="center" vertical="center"/>
    </xf>
    <xf numFmtId="0" fontId="97" fillId="29" borderId="0" xfId="34" applyFont="1" applyFill="1" applyAlignment="1">
      <alignment vertical="top"/>
    </xf>
    <xf numFmtId="184" fontId="10" fillId="24" borderId="72" xfId="33" applyNumberFormat="1" applyFont="1" applyFill="1" applyBorder="1" applyAlignment="1">
      <alignment vertical="center"/>
    </xf>
    <xf numFmtId="0" fontId="26" fillId="54" borderId="120" xfId="0" applyFont="1" applyFill="1" applyBorder="1">
      <alignment vertical="center"/>
    </xf>
    <xf numFmtId="0" fontId="10" fillId="20" borderId="0" xfId="33" applyFont="1" applyFill="1" applyAlignment="1">
      <alignment vertical="center"/>
    </xf>
    <xf numFmtId="0" fontId="16" fillId="0" borderId="0" xfId="33" applyFont="1" applyAlignment="1">
      <alignment vertical="center"/>
    </xf>
    <xf numFmtId="0" fontId="16" fillId="0" borderId="0" xfId="39" applyFont="1" applyAlignment="1">
      <alignment horizontal="left" vertical="center" wrapText="1"/>
    </xf>
    <xf numFmtId="0" fontId="10" fillId="8" borderId="0" xfId="39" applyFont="1" applyFill="1" applyAlignment="1">
      <alignment horizontal="left" vertical="center" wrapText="1"/>
    </xf>
    <xf numFmtId="0" fontId="99" fillId="0" borderId="0" xfId="33" applyFont="1" applyAlignment="1">
      <alignment vertical="center"/>
    </xf>
    <xf numFmtId="0" fontId="10" fillId="21" borderId="0" xfId="33" applyFont="1" applyFill="1" applyAlignment="1">
      <alignment vertical="center"/>
    </xf>
    <xf numFmtId="0" fontId="99" fillId="8" borderId="0" xfId="33" applyFont="1" applyFill="1" applyAlignment="1">
      <alignment vertical="center"/>
    </xf>
    <xf numFmtId="0" fontId="16" fillId="8" borderId="0" xfId="33" applyFont="1" applyFill="1" applyAlignment="1">
      <alignment vertical="center"/>
    </xf>
    <xf numFmtId="0" fontId="10" fillId="22" borderId="0" xfId="33" applyFont="1" applyFill="1" applyAlignment="1">
      <alignment vertical="center"/>
    </xf>
    <xf numFmtId="0" fontId="10" fillId="43" borderId="0" xfId="33" applyFont="1" applyFill="1" applyAlignment="1">
      <alignment vertical="center"/>
    </xf>
    <xf numFmtId="0" fontId="102" fillId="0" borderId="0" xfId="0" applyFont="1">
      <alignment vertical="center"/>
    </xf>
    <xf numFmtId="0" fontId="39" fillId="24" borderId="1" xfId="0" applyFont="1" applyFill="1" applyBorder="1">
      <alignment vertical="center"/>
    </xf>
    <xf numFmtId="0" fontId="15" fillId="24" borderId="1" xfId="0" applyFont="1" applyFill="1" applyBorder="1">
      <alignment vertical="center"/>
    </xf>
    <xf numFmtId="0" fontId="106" fillId="0" borderId="1" xfId="0" applyFont="1" applyBorder="1">
      <alignment vertical="center"/>
    </xf>
    <xf numFmtId="49" fontId="0" fillId="0" borderId="1" xfId="0" applyNumberFormat="1" applyBorder="1" applyAlignment="1">
      <alignment horizontal="right" vertical="center"/>
    </xf>
    <xf numFmtId="0" fontId="108" fillId="0" borderId="1" xfId="0" applyFont="1" applyBorder="1">
      <alignment vertical="center"/>
    </xf>
    <xf numFmtId="0" fontId="110" fillId="0" borderId="1" xfId="0" applyFont="1" applyBorder="1">
      <alignment vertical="center"/>
    </xf>
    <xf numFmtId="0" fontId="113" fillId="0" borderId="1" xfId="0" applyFont="1" applyBorder="1">
      <alignment vertical="center"/>
    </xf>
    <xf numFmtId="0" fontId="115" fillId="0" borderId="1" xfId="0" applyFont="1" applyBorder="1">
      <alignment vertical="center"/>
    </xf>
    <xf numFmtId="0" fontId="116" fillId="0" borderId="1" xfId="0" applyFont="1" applyBorder="1">
      <alignment vertical="center"/>
    </xf>
    <xf numFmtId="0" fontId="117" fillId="0" borderId="1" xfId="0" applyFont="1" applyBorder="1">
      <alignment vertical="center"/>
    </xf>
    <xf numFmtId="0" fontId="118" fillId="0" borderId="1" xfId="0" applyFont="1" applyBorder="1">
      <alignment vertical="center"/>
    </xf>
    <xf numFmtId="0" fontId="16" fillId="8" borderId="1" xfId="39" applyFont="1" applyFill="1" applyBorder="1" applyAlignment="1">
      <alignment horizontal="left" vertical="center" wrapText="1"/>
    </xf>
    <xf numFmtId="0" fontId="16" fillId="8" borderId="4" xfId="33" applyFont="1" applyFill="1" applyBorder="1" applyAlignment="1">
      <alignment vertical="center"/>
    </xf>
    <xf numFmtId="176" fontId="10" fillId="29" borderId="1" xfId="33" applyNumberFormat="1" applyFont="1" applyFill="1" applyBorder="1" applyAlignment="1">
      <alignment horizontal="right" vertical="center"/>
    </xf>
    <xf numFmtId="177" fontId="10" fillId="29" borderId="1" xfId="33" applyNumberFormat="1" applyFont="1" applyFill="1" applyBorder="1" applyAlignment="1">
      <alignment horizontal="right" vertical="center"/>
    </xf>
    <xf numFmtId="183" fontId="10" fillId="29" borderId="1" xfId="33" applyNumberFormat="1" applyFont="1" applyFill="1" applyBorder="1" applyAlignment="1">
      <alignment horizontal="right" vertical="center"/>
    </xf>
    <xf numFmtId="176" fontId="10" fillId="8" borderId="1" xfId="33" applyNumberFormat="1" applyFont="1" applyFill="1" applyBorder="1" applyAlignment="1">
      <alignment horizontal="right" vertical="center"/>
    </xf>
    <xf numFmtId="177" fontId="10" fillId="8" borderId="1" xfId="33" applyNumberFormat="1" applyFont="1" applyFill="1" applyBorder="1" applyAlignment="1">
      <alignment horizontal="right" vertical="center"/>
    </xf>
    <xf numFmtId="176" fontId="10" fillId="8" borderId="11" xfId="33" applyNumberFormat="1" applyFont="1" applyFill="1" applyBorder="1" applyAlignment="1">
      <alignment horizontal="right" vertical="center"/>
    </xf>
    <xf numFmtId="177" fontId="10" fillId="8" borderId="11" xfId="33" applyNumberFormat="1" applyFont="1" applyFill="1" applyBorder="1" applyAlignment="1">
      <alignment horizontal="right" vertical="center"/>
    </xf>
    <xf numFmtId="177" fontId="10" fillId="8" borderId="9" xfId="33" applyNumberFormat="1" applyFont="1" applyFill="1" applyBorder="1" applyAlignment="1">
      <alignment horizontal="right" vertical="center"/>
    </xf>
    <xf numFmtId="176" fontId="10" fillId="8" borderId="9" xfId="33" applyNumberFormat="1" applyFont="1" applyFill="1" applyBorder="1" applyAlignment="1">
      <alignment horizontal="right" vertical="center"/>
    </xf>
    <xf numFmtId="184" fontId="10" fillId="24" borderId="11" xfId="33" applyNumberFormat="1" applyFont="1" applyFill="1" applyBorder="1" applyAlignment="1">
      <alignment vertical="center"/>
    </xf>
    <xf numFmtId="218" fontId="26" fillId="54" borderId="120" xfId="0" applyNumberFormat="1" applyFont="1" applyFill="1" applyBorder="1">
      <alignment vertical="center"/>
    </xf>
    <xf numFmtId="218" fontId="15" fillId="20" borderId="120" xfId="0" applyNumberFormat="1" applyFont="1" applyFill="1" applyBorder="1">
      <alignment vertical="center"/>
    </xf>
    <xf numFmtId="218" fontId="15" fillId="53" borderId="120" xfId="0" applyNumberFormat="1" applyFont="1" applyFill="1" applyBorder="1">
      <alignment vertical="center"/>
    </xf>
    <xf numFmtId="219" fontId="15" fillId="22" borderId="120" xfId="29" applyNumberFormat="1" applyFont="1" applyFill="1" applyBorder="1">
      <alignment vertical="center"/>
    </xf>
    <xf numFmtId="0" fontId="78" fillId="45" borderId="0" xfId="0" applyFont="1" applyFill="1" applyAlignment="1">
      <alignment horizontal="center" vertical="center" wrapText="1"/>
    </xf>
    <xf numFmtId="219" fontId="26" fillId="45" borderId="0" xfId="0" applyNumberFormat="1" applyFont="1" applyFill="1" applyAlignment="1">
      <alignment horizontal="center" vertical="center"/>
    </xf>
    <xf numFmtId="220" fontId="15" fillId="53" borderId="120" xfId="0" applyNumberFormat="1" applyFont="1" applyFill="1" applyBorder="1">
      <alignment vertical="center"/>
    </xf>
    <xf numFmtId="0" fontId="63" fillId="29" borderId="0" xfId="34" applyFont="1" applyFill="1" applyAlignment="1">
      <alignment horizontal="center" vertical="center" wrapText="1"/>
    </xf>
    <xf numFmtId="0" fontId="74" fillId="8" borderId="126" xfId="33" applyFont="1" applyFill="1" applyBorder="1" applyAlignment="1">
      <alignment vertical="center" wrapText="1"/>
    </xf>
    <xf numFmtId="179" fontId="10" fillId="8" borderId="110" xfId="33" applyNumberFormat="1" applyFont="1" applyFill="1" applyBorder="1" applyAlignment="1">
      <alignment vertical="center"/>
    </xf>
    <xf numFmtId="179" fontId="10" fillId="8" borderId="133" xfId="33" applyNumberFormat="1" applyFont="1" applyFill="1" applyBorder="1" applyAlignment="1">
      <alignment vertical="center"/>
    </xf>
    <xf numFmtId="179" fontId="10" fillId="29" borderId="21" xfId="33" applyNumberFormat="1" applyFont="1" applyFill="1" applyBorder="1" applyAlignment="1">
      <alignment vertical="center"/>
    </xf>
    <xf numFmtId="179" fontId="10" fillId="8" borderId="21" xfId="33" applyNumberFormat="1" applyFont="1" applyFill="1" applyBorder="1" applyAlignment="1">
      <alignment vertical="center"/>
    </xf>
    <xf numFmtId="0" fontId="1" fillId="54" borderId="0" xfId="33" applyFont="1" applyFill="1" applyAlignment="1">
      <alignment vertical="top" wrapText="1"/>
    </xf>
    <xf numFmtId="190" fontId="10" fillId="8" borderId="11" xfId="26" applyNumberFormat="1" applyFont="1" applyFill="1" applyBorder="1" applyAlignment="1">
      <alignment vertical="center"/>
    </xf>
    <xf numFmtId="190" fontId="10" fillId="23" borderId="72" xfId="26" applyNumberFormat="1" applyFont="1" applyFill="1" applyBorder="1" applyAlignment="1">
      <alignment vertical="center"/>
    </xf>
    <xf numFmtId="0" fontId="122" fillId="48" borderId="37" xfId="33" applyFont="1" applyFill="1" applyBorder="1" applyAlignment="1">
      <alignment vertical="center"/>
    </xf>
    <xf numFmtId="0" fontId="74" fillId="29" borderId="9" xfId="33" applyFont="1" applyFill="1" applyBorder="1" applyAlignment="1">
      <alignment vertical="center"/>
    </xf>
    <xf numFmtId="0" fontId="74" fillId="8" borderId="9" xfId="33" applyFont="1" applyFill="1" applyBorder="1" applyAlignment="1">
      <alignment vertical="center"/>
    </xf>
    <xf numFmtId="0" fontId="74" fillId="29" borderId="106" xfId="33" applyFont="1" applyFill="1" applyBorder="1" applyAlignment="1">
      <alignment vertical="center"/>
    </xf>
    <xf numFmtId="0" fontId="10" fillId="29" borderId="0" xfId="0" applyFont="1" applyFill="1" applyAlignment="1">
      <alignment horizontal="center" vertical="center" wrapText="1"/>
    </xf>
    <xf numFmtId="0" fontId="10" fillId="50" borderId="0" xfId="0" applyFont="1" applyFill="1" applyAlignment="1">
      <alignment horizontal="center" vertical="center" wrapText="1"/>
    </xf>
    <xf numFmtId="187" fontId="10" fillId="19" borderId="0" xfId="33" applyNumberFormat="1" applyFont="1" applyFill="1" applyAlignment="1">
      <alignment vertical="center" wrapText="1"/>
    </xf>
    <xf numFmtId="187" fontId="10" fillId="36" borderId="0" xfId="33" applyNumberFormat="1" applyFont="1" applyFill="1" applyAlignment="1">
      <alignment vertical="center" wrapText="1"/>
    </xf>
    <xf numFmtId="178" fontId="10" fillId="8" borderId="20" xfId="33" applyNumberFormat="1" applyFont="1" applyFill="1" applyBorder="1" applyAlignment="1">
      <alignment vertical="center"/>
    </xf>
    <xf numFmtId="180" fontId="10" fillId="8" borderId="20" xfId="33" applyNumberFormat="1" applyFont="1" applyFill="1" applyBorder="1" applyAlignment="1">
      <alignment vertical="center"/>
    </xf>
    <xf numFmtId="176" fontId="10" fillId="8" borderId="20" xfId="0" applyNumberFormat="1" applyFont="1" applyFill="1" applyBorder="1" applyAlignment="1">
      <alignment vertical="center" wrapText="1"/>
    </xf>
    <xf numFmtId="176" fontId="10" fillId="29" borderId="0" xfId="0" applyNumberFormat="1" applyFont="1" applyFill="1" applyAlignment="1">
      <alignment horizontal="center" vertical="center"/>
    </xf>
    <xf numFmtId="176" fontId="10" fillId="29" borderId="0" xfId="0" applyNumberFormat="1" applyFont="1" applyFill="1">
      <alignment vertical="center"/>
    </xf>
    <xf numFmtId="178" fontId="10" fillId="29" borderId="0" xfId="33" applyNumberFormat="1" applyFont="1" applyFill="1" applyAlignment="1">
      <alignment vertical="center" wrapText="1"/>
    </xf>
    <xf numFmtId="178" fontId="10" fillId="8" borderId="20" xfId="33" applyNumberFormat="1" applyFont="1" applyFill="1" applyBorder="1" applyAlignment="1">
      <alignment vertical="center" wrapText="1"/>
    </xf>
    <xf numFmtId="0" fontId="10" fillId="29" borderId="20" xfId="33" applyFont="1" applyFill="1" applyBorder="1" applyAlignment="1">
      <alignment horizontal="center" vertical="center"/>
    </xf>
    <xf numFmtId="176" fontId="10" fillId="29" borderId="0" xfId="0" applyNumberFormat="1" applyFont="1" applyFill="1" applyAlignment="1">
      <alignment vertical="top"/>
    </xf>
    <xf numFmtId="178" fontId="10" fillId="29" borderId="0" xfId="33" applyNumberFormat="1" applyFont="1" applyFill="1" applyAlignment="1">
      <alignment vertical="top" wrapText="1"/>
    </xf>
    <xf numFmtId="9" fontId="10" fillId="22" borderId="1" xfId="26" applyFont="1" applyFill="1" applyBorder="1" applyAlignment="1">
      <alignment vertical="center"/>
    </xf>
    <xf numFmtId="0" fontId="24" fillId="42" borderId="111" xfId="33" applyFont="1" applyFill="1" applyBorder="1" applyAlignment="1">
      <alignment vertical="center"/>
    </xf>
    <xf numFmtId="0" fontId="11" fillId="29" borderId="20" xfId="31" applyFont="1" applyFill="1" applyBorder="1" applyAlignment="1">
      <alignment vertical="center"/>
    </xf>
    <xf numFmtId="0" fontId="74" fillId="8" borderId="20" xfId="31" applyFont="1" applyFill="1" applyBorder="1" applyAlignment="1">
      <alignment vertical="center"/>
    </xf>
    <xf numFmtId="0" fontId="11" fillId="29" borderId="52" xfId="31" applyFont="1" applyFill="1" applyBorder="1" applyAlignment="1">
      <alignment vertical="center"/>
    </xf>
    <xf numFmtId="0" fontId="74" fillId="8" borderId="52" xfId="31" applyFont="1" applyFill="1" applyBorder="1" applyAlignment="1">
      <alignment vertical="center"/>
    </xf>
    <xf numFmtId="10" fontId="10" fillId="24" borderId="1" xfId="33" applyNumberFormat="1" applyFont="1" applyFill="1" applyBorder="1" applyAlignment="1">
      <alignment vertical="center"/>
    </xf>
    <xf numFmtId="10" fontId="10" fillId="24" borderId="11" xfId="33" applyNumberFormat="1" applyFont="1" applyFill="1" applyBorder="1" applyAlignment="1">
      <alignment vertical="center"/>
    </xf>
    <xf numFmtId="10" fontId="10" fillId="24" borderId="9" xfId="33" applyNumberFormat="1" applyFont="1" applyFill="1" applyBorder="1" applyAlignment="1">
      <alignment vertical="center"/>
    </xf>
    <xf numFmtId="10" fontId="10" fillId="24" borderId="4" xfId="33" applyNumberFormat="1" applyFont="1" applyFill="1" applyBorder="1" applyAlignment="1">
      <alignment vertical="center"/>
    </xf>
    <xf numFmtId="0" fontId="10" fillId="8" borderId="32" xfId="33" applyFont="1" applyFill="1" applyBorder="1" applyAlignment="1">
      <alignment horizontal="left" vertical="center"/>
    </xf>
    <xf numFmtId="184" fontId="49" fillId="24" borderId="1" xfId="33" applyNumberFormat="1" applyFont="1" applyFill="1" applyBorder="1" applyAlignment="1">
      <alignment vertical="center"/>
    </xf>
    <xf numFmtId="190" fontId="10" fillId="24" borderId="1" xfId="26" applyNumberFormat="1" applyFont="1" applyFill="1" applyBorder="1" applyAlignment="1">
      <alignment horizontal="right" vertical="center"/>
    </xf>
    <xf numFmtId="190" fontId="10" fillId="24" borderId="9" xfId="26" applyNumberFormat="1" applyFont="1" applyFill="1" applyBorder="1" applyAlignment="1">
      <alignment horizontal="right" vertical="center"/>
    </xf>
    <xf numFmtId="190" fontId="10" fillId="24" borderId="72" xfId="26" applyNumberFormat="1" applyFont="1" applyFill="1" applyBorder="1" applyAlignment="1">
      <alignment horizontal="right" vertical="center"/>
    </xf>
    <xf numFmtId="190" fontId="10" fillId="24" borderId="1" xfId="33" applyNumberFormat="1" applyFont="1" applyFill="1" applyBorder="1" applyAlignment="1">
      <alignment vertical="center"/>
    </xf>
    <xf numFmtId="190" fontId="10" fillId="24" borderId="62" xfId="26" applyNumberFormat="1" applyFont="1" applyFill="1" applyBorder="1" applyAlignment="1">
      <alignment horizontal="right" vertical="center"/>
    </xf>
    <xf numFmtId="190" fontId="10" fillId="24" borderId="4" xfId="33" applyNumberFormat="1" applyFont="1" applyFill="1" applyBorder="1" applyAlignment="1">
      <alignment vertical="center"/>
    </xf>
    <xf numFmtId="0" fontId="10" fillId="8" borderId="0" xfId="31" applyFont="1" applyFill="1" applyAlignment="1">
      <alignment vertical="center" wrapText="1"/>
    </xf>
    <xf numFmtId="190" fontId="10" fillId="32" borderId="1" xfId="33" applyNumberFormat="1" applyFont="1" applyFill="1" applyBorder="1" applyAlignment="1">
      <alignment vertical="center"/>
    </xf>
    <xf numFmtId="190" fontId="10" fillId="32" borderId="9" xfId="33" applyNumberFormat="1" applyFont="1" applyFill="1" applyBorder="1" applyAlignment="1">
      <alignment vertical="center"/>
    </xf>
    <xf numFmtId="190" fontId="10" fillId="32" borderId="72" xfId="33" applyNumberFormat="1" applyFont="1" applyFill="1" applyBorder="1" applyAlignment="1">
      <alignment vertical="center"/>
    </xf>
    <xf numFmtId="190" fontId="10" fillId="32" borderId="4" xfId="33" applyNumberFormat="1" applyFont="1" applyFill="1" applyBorder="1" applyAlignment="1">
      <alignment vertical="center"/>
    </xf>
    <xf numFmtId="0" fontId="124" fillId="8" borderId="0" xfId="33" applyFont="1" applyFill="1" applyAlignment="1">
      <alignment horizontal="left" vertical="center"/>
    </xf>
    <xf numFmtId="0" fontId="125" fillId="20" borderId="136" xfId="33" applyFont="1" applyFill="1" applyBorder="1" applyAlignment="1">
      <alignment vertical="center"/>
    </xf>
    <xf numFmtId="0" fontId="85" fillId="29" borderId="93" xfId="34" applyFont="1" applyFill="1" applyBorder="1" applyAlignment="1">
      <alignment horizontal="left" vertical="center"/>
    </xf>
    <xf numFmtId="179" fontId="10" fillId="8" borderId="11" xfId="26" applyNumberFormat="1" applyFont="1" applyFill="1" applyBorder="1" applyAlignment="1">
      <alignment horizontal="right" vertical="center"/>
    </xf>
    <xf numFmtId="0" fontId="11" fillId="8" borderId="19" xfId="33" applyFont="1" applyFill="1" applyBorder="1" applyAlignment="1">
      <alignment vertical="center"/>
    </xf>
    <xf numFmtId="38" fontId="17" fillId="56" borderId="33" xfId="29" applyFont="1" applyFill="1" applyBorder="1" applyAlignment="1">
      <alignment vertical="center"/>
    </xf>
    <xf numFmtId="38" fontId="17" fillId="58" borderId="80" xfId="29" applyFont="1" applyFill="1" applyBorder="1" applyAlignment="1">
      <alignment vertical="center"/>
    </xf>
    <xf numFmtId="38" fontId="17" fillId="13" borderId="42" xfId="29" applyFont="1" applyFill="1" applyBorder="1" applyAlignment="1">
      <alignment vertical="center"/>
    </xf>
    <xf numFmtId="38" fontId="17" fillId="3" borderId="48" xfId="29" applyFont="1" applyFill="1" applyBorder="1" applyAlignment="1">
      <alignment vertical="center"/>
    </xf>
    <xf numFmtId="38" fontId="10" fillId="16" borderId="162" xfId="29" applyFont="1" applyFill="1" applyBorder="1" applyAlignment="1">
      <alignment vertical="center"/>
    </xf>
    <xf numFmtId="38" fontId="10" fillId="16" borderId="141" xfId="29" applyFont="1" applyFill="1" applyBorder="1" applyAlignment="1">
      <alignment vertical="center"/>
    </xf>
    <xf numFmtId="198" fontId="10" fillId="16" borderId="171" xfId="29" applyNumberFormat="1" applyFont="1" applyFill="1" applyBorder="1" applyAlignment="1">
      <alignment vertical="center"/>
    </xf>
    <xf numFmtId="38" fontId="10" fillId="33" borderId="48" xfId="29" applyFont="1" applyFill="1" applyBorder="1" applyAlignment="1">
      <alignment vertical="center"/>
    </xf>
    <xf numFmtId="38" fontId="17" fillId="9" borderId="48" xfId="29" applyFont="1" applyFill="1" applyBorder="1" applyAlignment="1">
      <alignment vertical="center"/>
    </xf>
    <xf numFmtId="38" fontId="10" fillId="16" borderId="171" xfId="29" applyFont="1" applyFill="1" applyBorder="1" applyAlignment="1">
      <alignment vertical="center"/>
    </xf>
    <xf numFmtId="38" fontId="10" fillId="16" borderId="172" xfId="29" applyFont="1" applyFill="1" applyBorder="1" applyAlignment="1">
      <alignment vertical="center"/>
    </xf>
    <xf numFmtId="38" fontId="17" fillId="10" borderId="48" xfId="29" applyFont="1" applyFill="1" applyBorder="1" applyAlignment="1">
      <alignment vertical="center"/>
    </xf>
    <xf numFmtId="38" fontId="10" fillId="16" borderId="0" xfId="29" applyFont="1" applyFill="1" applyBorder="1" applyAlignment="1">
      <alignment vertical="center"/>
    </xf>
    <xf numFmtId="38" fontId="17" fillId="4" borderId="48" xfId="29" applyFont="1" applyFill="1" applyBorder="1" applyAlignment="1">
      <alignment vertical="center"/>
    </xf>
    <xf numFmtId="38" fontId="17" fillId="58" borderId="42" xfId="29" applyFont="1" applyFill="1" applyBorder="1" applyAlignment="1">
      <alignment vertical="center"/>
    </xf>
    <xf numFmtId="38" fontId="17" fillId="5" borderId="120" xfId="29" applyFont="1" applyFill="1" applyBorder="1" applyAlignment="1">
      <alignment vertical="center"/>
    </xf>
    <xf numFmtId="38" fontId="17" fillId="20" borderId="48" xfId="29" applyFont="1" applyFill="1" applyBorder="1" applyAlignment="1">
      <alignment vertical="center"/>
    </xf>
    <xf numFmtId="38" fontId="10" fillId="8" borderId="162" xfId="29" applyFont="1" applyFill="1" applyBorder="1" applyAlignment="1">
      <alignment vertical="center"/>
    </xf>
    <xf numFmtId="38" fontId="10" fillId="8" borderId="141" xfId="29" applyFont="1" applyFill="1" applyBorder="1" applyAlignment="1">
      <alignment vertical="center"/>
    </xf>
    <xf numFmtId="38" fontId="10" fillId="8" borderId="171" xfId="29" applyFont="1" applyFill="1" applyBorder="1" applyAlignment="1">
      <alignment vertical="center"/>
    </xf>
    <xf numFmtId="38" fontId="17" fillId="23" borderId="120" xfId="29" applyFont="1" applyFill="1" applyBorder="1" applyAlignment="1">
      <alignment vertical="center"/>
    </xf>
    <xf numFmtId="38" fontId="17" fillId="25" borderId="48" xfId="29" applyFont="1" applyFill="1" applyBorder="1" applyAlignment="1">
      <alignment vertical="center"/>
    </xf>
    <xf numFmtId="38" fontId="17" fillId="41" borderId="120" xfId="29" applyFont="1" applyFill="1" applyBorder="1" applyAlignment="1">
      <alignment vertical="center"/>
    </xf>
    <xf numFmtId="198" fontId="17" fillId="42" borderId="0" xfId="29" applyNumberFormat="1" applyFont="1" applyFill="1" applyBorder="1" applyAlignment="1">
      <alignment vertical="center"/>
    </xf>
    <xf numFmtId="38" fontId="17" fillId="18" borderId="42" xfId="29" applyFont="1" applyFill="1" applyBorder="1" applyAlignment="1">
      <alignment vertical="center"/>
    </xf>
    <xf numFmtId="38" fontId="10" fillId="30" borderId="162" xfId="29" applyFont="1" applyFill="1" applyBorder="1" applyAlignment="1">
      <alignment vertical="center"/>
    </xf>
    <xf numFmtId="38" fontId="10" fillId="30" borderId="141" xfId="29" applyFont="1" applyFill="1" applyBorder="1" applyAlignment="1">
      <alignment vertical="center"/>
    </xf>
    <xf numFmtId="38" fontId="10" fillId="30" borderId="143" xfId="29" applyFont="1" applyFill="1" applyBorder="1" applyAlignment="1">
      <alignment vertical="center"/>
    </xf>
    <xf numFmtId="38" fontId="17" fillId="27" borderId="42" xfId="29" applyFont="1" applyFill="1" applyBorder="1" applyAlignment="1">
      <alignment vertical="center"/>
    </xf>
    <xf numFmtId="38" fontId="17" fillId="43" borderId="48" xfId="29" applyFont="1" applyFill="1" applyBorder="1" applyAlignment="1">
      <alignment vertical="center"/>
    </xf>
    <xf numFmtId="38" fontId="10" fillId="29" borderId="162" xfId="29" applyFont="1" applyFill="1" applyBorder="1" applyAlignment="1">
      <alignment vertical="center"/>
    </xf>
    <xf numFmtId="38" fontId="10" fillId="29" borderId="120" xfId="29" applyFont="1" applyFill="1" applyBorder="1" applyAlignment="1">
      <alignment vertical="center"/>
    </xf>
    <xf numFmtId="38" fontId="10" fillId="30" borderId="164" xfId="29" applyFont="1" applyFill="1" applyBorder="1" applyAlignment="1">
      <alignment vertical="center"/>
    </xf>
    <xf numFmtId="38" fontId="17" fillId="29" borderId="128" xfId="29" applyFont="1" applyFill="1" applyBorder="1" applyAlignment="1">
      <alignment vertical="center"/>
    </xf>
    <xf numFmtId="38" fontId="10" fillId="46" borderId="48" xfId="29" applyFont="1" applyFill="1" applyBorder="1" applyAlignment="1">
      <alignment vertical="center"/>
    </xf>
    <xf numFmtId="38" fontId="10" fillId="0" borderId="141" xfId="29" applyFont="1" applyFill="1" applyBorder="1" applyAlignment="1">
      <alignment vertical="center"/>
    </xf>
    <xf numFmtId="198" fontId="10" fillId="16" borderId="141" xfId="29" applyNumberFormat="1" applyFont="1" applyFill="1" applyBorder="1" applyAlignment="1">
      <alignment vertical="center"/>
    </xf>
    <xf numFmtId="38" fontId="10" fillId="0" borderId="171" xfId="29" applyFont="1" applyFill="1" applyBorder="1" applyAlignment="1">
      <alignment vertical="center"/>
    </xf>
    <xf numFmtId="38" fontId="10" fillId="46" borderId="0" xfId="29" applyFont="1" applyFill="1" applyBorder="1" applyAlignment="1">
      <alignment vertical="center"/>
    </xf>
    <xf numFmtId="38" fontId="10" fillId="46" borderId="172" xfId="29" applyFont="1" applyFill="1" applyBorder="1" applyAlignment="1">
      <alignment vertical="center"/>
    </xf>
    <xf numFmtId="38" fontId="10" fillId="46" borderId="141" xfId="29" applyFont="1" applyFill="1" applyBorder="1" applyAlignment="1">
      <alignment vertical="center"/>
    </xf>
    <xf numFmtId="176" fontId="10" fillId="8" borderId="173" xfId="33" applyNumberFormat="1" applyFont="1" applyFill="1" applyBorder="1" applyAlignment="1">
      <alignment vertical="center"/>
    </xf>
    <xf numFmtId="176" fontId="10" fillId="8" borderId="150" xfId="33" applyNumberFormat="1" applyFont="1" applyFill="1" applyBorder="1" applyAlignment="1">
      <alignment vertical="center"/>
    </xf>
    <xf numFmtId="176" fontId="10" fillId="8" borderId="174" xfId="33" applyNumberFormat="1" applyFont="1" applyFill="1" applyBorder="1" applyAlignment="1">
      <alignment vertical="center"/>
    </xf>
    <xf numFmtId="177" fontId="10" fillId="8" borderId="150" xfId="33" applyNumberFormat="1" applyFont="1" applyFill="1" applyBorder="1" applyAlignment="1">
      <alignment vertical="center"/>
    </xf>
    <xf numFmtId="176" fontId="10" fillId="8" borderId="92" xfId="33" applyNumberFormat="1" applyFont="1" applyFill="1" applyBorder="1" applyAlignment="1">
      <alignment vertical="center"/>
    </xf>
    <xf numFmtId="0" fontId="56" fillId="20" borderId="11" xfId="33" applyFont="1" applyFill="1" applyBorder="1" applyAlignment="1">
      <alignment vertical="center"/>
    </xf>
    <xf numFmtId="38" fontId="11" fillId="16" borderId="99" xfId="29" applyFont="1" applyFill="1" applyBorder="1" applyAlignment="1">
      <alignment vertical="center"/>
    </xf>
    <xf numFmtId="0" fontId="11" fillId="45" borderId="1" xfId="33" applyFont="1" applyFill="1" applyBorder="1" applyAlignment="1">
      <alignment vertical="center"/>
    </xf>
    <xf numFmtId="38" fontId="11" fillId="16" borderId="19" xfId="29" applyFont="1" applyFill="1" applyBorder="1" applyAlignment="1">
      <alignment vertical="center"/>
    </xf>
    <xf numFmtId="38" fontId="11" fillId="15" borderId="24" xfId="29" applyFont="1" applyFill="1" applyBorder="1" applyAlignment="1">
      <alignment horizontal="left" vertical="center"/>
    </xf>
    <xf numFmtId="0" fontId="17" fillId="43" borderId="21" xfId="33" applyFont="1" applyFill="1" applyBorder="1" applyAlignment="1">
      <alignment vertical="center" wrapText="1"/>
    </xf>
    <xf numFmtId="0" fontId="10" fillId="59" borderId="21" xfId="33" applyFont="1" applyFill="1" applyBorder="1" applyAlignment="1">
      <alignment vertical="center" wrapText="1"/>
    </xf>
    <xf numFmtId="0" fontId="17" fillId="40" borderId="47" xfId="33" applyFont="1" applyFill="1" applyBorder="1" applyAlignment="1">
      <alignment vertical="center"/>
    </xf>
    <xf numFmtId="0" fontId="17" fillId="26" borderId="38" xfId="33" applyFont="1" applyFill="1" applyBorder="1" applyAlignment="1">
      <alignment vertical="center"/>
    </xf>
    <xf numFmtId="38" fontId="10" fillId="0" borderId="153" xfId="29" applyFont="1" applyFill="1" applyBorder="1" applyAlignment="1">
      <alignment vertical="center"/>
    </xf>
    <xf numFmtId="38" fontId="10" fillId="0" borderId="50" xfId="29" applyFont="1" applyFill="1" applyBorder="1" applyAlignment="1">
      <alignment vertical="center"/>
    </xf>
    <xf numFmtId="38" fontId="10" fillId="0" borderId="117" xfId="29" applyFont="1" applyFill="1" applyBorder="1" applyAlignment="1">
      <alignment vertical="center"/>
    </xf>
    <xf numFmtId="38" fontId="10" fillId="0" borderId="152" xfId="29" applyFont="1" applyFill="1" applyBorder="1" applyAlignment="1">
      <alignment vertical="center"/>
    </xf>
    <xf numFmtId="38" fontId="17" fillId="27" borderId="96" xfId="29" applyFont="1" applyFill="1" applyBorder="1" applyAlignment="1">
      <alignment vertical="center"/>
    </xf>
    <xf numFmtId="38" fontId="17" fillId="27" borderId="51" xfId="29" applyFont="1" applyFill="1" applyBorder="1" applyAlignment="1">
      <alignment vertical="center"/>
    </xf>
    <xf numFmtId="38" fontId="10" fillId="30" borderId="50" xfId="29" applyFont="1" applyFill="1" applyBorder="1" applyAlignment="1">
      <alignment vertical="center"/>
    </xf>
    <xf numFmtId="38" fontId="10" fillId="30" borderId="23" xfId="29" applyFont="1" applyFill="1" applyBorder="1" applyAlignment="1">
      <alignment vertical="center"/>
    </xf>
    <xf numFmtId="38" fontId="10" fillId="30" borderId="167" xfId="29" applyFont="1" applyFill="1" applyBorder="1" applyAlignment="1">
      <alignment vertical="center"/>
    </xf>
    <xf numFmtId="38" fontId="10" fillId="30" borderId="168" xfId="29" applyFont="1" applyFill="1" applyBorder="1" applyAlignment="1">
      <alignment vertical="center"/>
    </xf>
    <xf numFmtId="38" fontId="17" fillId="27" borderId="4" xfId="29" applyFont="1" applyFill="1" applyBorder="1" applyAlignment="1">
      <alignment vertical="center"/>
    </xf>
    <xf numFmtId="38" fontId="10" fillId="16" borderId="50" xfId="29" applyFont="1" applyFill="1" applyBorder="1" applyAlignment="1">
      <alignment vertical="center"/>
    </xf>
    <xf numFmtId="38" fontId="10" fillId="8" borderId="50" xfId="29" applyFont="1" applyFill="1" applyBorder="1" applyAlignment="1">
      <alignment vertical="center"/>
    </xf>
    <xf numFmtId="38" fontId="10" fillId="8" borderId="25" xfId="29" applyFont="1" applyFill="1" applyBorder="1" applyAlignment="1">
      <alignment vertical="center"/>
    </xf>
    <xf numFmtId="38" fontId="17" fillId="27" borderId="58" xfId="29" applyFont="1" applyFill="1" applyBorder="1" applyAlignment="1">
      <alignment vertical="center"/>
    </xf>
    <xf numFmtId="178" fontId="10" fillId="29" borderId="45" xfId="33" applyNumberFormat="1" applyFont="1" applyFill="1" applyBorder="1" applyAlignment="1">
      <alignment vertical="center"/>
    </xf>
    <xf numFmtId="178" fontId="10" fillId="8" borderId="45" xfId="33" applyNumberFormat="1" applyFont="1" applyFill="1" applyBorder="1" applyAlignment="1">
      <alignment vertical="center"/>
    </xf>
    <xf numFmtId="202" fontId="15" fillId="22" borderId="120" xfId="0" applyNumberFormat="1" applyFont="1" applyFill="1" applyBorder="1">
      <alignment vertical="center"/>
    </xf>
    <xf numFmtId="205" fontId="15" fillId="22" borderId="0" xfId="0" applyNumberFormat="1" applyFont="1" applyFill="1">
      <alignment vertical="center"/>
    </xf>
    <xf numFmtId="0" fontId="17" fillId="58" borderId="35" xfId="33" applyFont="1" applyFill="1" applyBorder="1" applyAlignment="1">
      <alignment vertical="center"/>
    </xf>
    <xf numFmtId="190" fontId="10" fillId="43" borderId="4" xfId="26" applyNumberFormat="1" applyFont="1" applyFill="1" applyBorder="1" applyAlignment="1">
      <alignment horizontal="right" vertical="center"/>
    </xf>
    <xf numFmtId="190" fontId="10" fillId="29" borderId="1" xfId="26" applyNumberFormat="1" applyFont="1" applyFill="1" applyBorder="1" applyAlignment="1">
      <alignment horizontal="right" vertical="center"/>
    </xf>
    <xf numFmtId="190" fontId="10" fillId="29" borderId="9" xfId="26" applyNumberFormat="1" applyFont="1" applyFill="1" applyBorder="1" applyAlignment="1">
      <alignment horizontal="right" vertical="center"/>
    </xf>
    <xf numFmtId="190" fontId="10" fillId="23" borderId="4" xfId="26" applyNumberFormat="1" applyFont="1" applyFill="1" applyBorder="1" applyAlignment="1">
      <alignment horizontal="right" vertical="center"/>
    </xf>
    <xf numFmtId="190" fontId="10" fillId="20" borderId="1" xfId="26" applyNumberFormat="1" applyFont="1" applyFill="1" applyBorder="1" applyAlignment="1">
      <alignment horizontal="right" vertical="center"/>
    </xf>
    <xf numFmtId="190" fontId="10" fillId="21" borderId="52" xfId="26" applyNumberFormat="1" applyFont="1" applyFill="1" applyBorder="1" applyAlignment="1">
      <alignment horizontal="right" vertical="center"/>
    </xf>
    <xf numFmtId="190" fontId="10" fillId="22" borderId="1" xfId="26" applyNumberFormat="1" applyFont="1" applyFill="1" applyBorder="1" applyAlignment="1">
      <alignment horizontal="right" vertical="center"/>
    </xf>
    <xf numFmtId="190" fontId="10" fillId="43" borderId="1" xfId="26" applyNumberFormat="1" applyFont="1" applyFill="1" applyBorder="1" applyAlignment="1">
      <alignment horizontal="right" vertical="center"/>
    </xf>
    <xf numFmtId="190" fontId="10" fillId="8" borderId="11" xfId="26" applyNumberFormat="1" applyFont="1" applyFill="1" applyBorder="1" applyAlignment="1">
      <alignment horizontal="right" vertical="center"/>
    </xf>
    <xf numFmtId="190" fontId="10" fillId="23" borderId="72" xfId="26" applyNumberFormat="1" applyFont="1" applyFill="1" applyBorder="1" applyAlignment="1">
      <alignment horizontal="right" vertical="center"/>
    </xf>
    <xf numFmtId="9" fontId="10" fillId="20" borderId="1" xfId="26" applyFont="1" applyFill="1" applyBorder="1" applyAlignment="1">
      <alignment horizontal="right" vertical="center"/>
    </xf>
    <xf numFmtId="9" fontId="10" fillId="21" borderId="52" xfId="26" applyFont="1" applyFill="1" applyBorder="1" applyAlignment="1">
      <alignment horizontal="right" vertical="center"/>
    </xf>
    <xf numFmtId="9" fontId="10" fillId="22" borderId="1" xfId="26" applyFont="1" applyFill="1" applyBorder="1" applyAlignment="1">
      <alignment horizontal="right" vertical="center"/>
    </xf>
    <xf numFmtId="179" fontId="10" fillId="8" borderId="1" xfId="26" applyNumberFormat="1" applyFont="1" applyFill="1" applyBorder="1" applyAlignment="1">
      <alignment horizontal="right" vertical="center"/>
    </xf>
    <xf numFmtId="9" fontId="10" fillId="43" borderId="4" xfId="26" applyFont="1" applyFill="1" applyBorder="1" applyAlignment="1">
      <alignment horizontal="right" vertical="center"/>
    </xf>
    <xf numFmtId="179" fontId="10" fillId="8" borderId="9" xfId="26" applyNumberFormat="1" applyFont="1" applyFill="1" applyBorder="1" applyAlignment="1">
      <alignment horizontal="right" vertical="center"/>
    </xf>
    <xf numFmtId="0" fontId="10" fillId="60" borderId="0" xfId="33" applyFont="1" applyFill="1" applyAlignment="1">
      <alignment vertical="center"/>
    </xf>
    <xf numFmtId="38" fontId="17" fillId="29" borderId="149" xfId="29" applyFont="1" applyFill="1" applyBorder="1" applyAlignment="1">
      <alignment vertical="center"/>
    </xf>
    <xf numFmtId="38" fontId="10" fillId="29" borderId="3" xfId="29" applyFont="1" applyFill="1" applyBorder="1" applyAlignment="1">
      <alignment vertical="center"/>
    </xf>
    <xf numFmtId="38" fontId="10" fillId="30" borderId="3" xfId="29" applyFont="1" applyFill="1" applyBorder="1" applyAlignment="1">
      <alignment vertical="center"/>
    </xf>
    <xf numFmtId="0" fontId="128" fillId="54" borderId="0" xfId="33" applyFont="1" applyFill="1" applyAlignment="1">
      <alignment wrapText="1"/>
    </xf>
    <xf numFmtId="0" fontId="129" fillId="0" borderId="0" xfId="0" applyFont="1">
      <alignment vertical="center"/>
    </xf>
    <xf numFmtId="205" fontId="13" fillId="22" borderId="172" xfId="0" applyNumberFormat="1" applyFont="1" applyFill="1" applyBorder="1" applyAlignment="1">
      <alignment vertical="center" wrapText="1"/>
    </xf>
    <xf numFmtId="205" fontId="131" fillId="22" borderId="172" xfId="0" applyNumberFormat="1" applyFont="1" applyFill="1" applyBorder="1" applyAlignment="1">
      <alignment vertical="center" wrapText="1"/>
    </xf>
    <xf numFmtId="0" fontId="15" fillId="20" borderId="175" xfId="0" applyFont="1" applyFill="1" applyBorder="1">
      <alignment vertical="center"/>
    </xf>
    <xf numFmtId="0" fontId="15" fillId="54" borderId="175" xfId="0" applyFont="1" applyFill="1" applyBorder="1">
      <alignment vertical="center"/>
    </xf>
    <xf numFmtId="205" fontId="15" fillId="53" borderId="172" xfId="0" applyNumberFormat="1" applyFont="1" applyFill="1" applyBorder="1" applyAlignment="1">
      <alignment vertical="center" wrapText="1"/>
    </xf>
    <xf numFmtId="205" fontId="15" fillId="53" borderId="175" xfId="0" applyNumberFormat="1" applyFont="1" applyFill="1" applyBorder="1" applyAlignment="1">
      <alignment vertical="center" wrapText="1"/>
    </xf>
    <xf numFmtId="208" fontId="10" fillId="8" borderId="9" xfId="26" applyNumberFormat="1" applyFont="1" applyFill="1" applyBorder="1" applyAlignment="1">
      <alignment horizontal="right" vertical="center"/>
    </xf>
    <xf numFmtId="0" fontId="10" fillId="29" borderId="36" xfId="33" applyFont="1" applyFill="1" applyBorder="1" applyAlignment="1">
      <alignment horizontal="center" vertical="center"/>
    </xf>
    <xf numFmtId="40" fontId="10" fillId="29" borderId="36" xfId="29" applyNumberFormat="1" applyFont="1" applyFill="1" applyBorder="1" applyAlignment="1">
      <alignment horizontal="center" vertical="center"/>
    </xf>
    <xf numFmtId="38" fontId="17" fillId="29" borderId="36" xfId="29" applyFont="1" applyFill="1" applyBorder="1" applyAlignment="1">
      <alignment vertical="center"/>
    </xf>
    <xf numFmtId="38" fontId="10" fillId="30" borderId="36" xfId="29" applyFont="1" applyFill="1" applyBorder="1" applyAlignment="1">
      <alignment vertical="center"/>
    </xf>
    <xf numFmtId="38" fontId="10" fillId="29" borderId="36" xfId="29" applyFont="1" applyFill="1" applyBorder="1" applyAlignment="1">
      <alignment vertical="center"/>
    </xf>
    <xf numFmtId="38" fontId="17" fillId="30" borderId="36" xfId="29" applyFont="1" applyFill="1" applyBorder="1" applyAlignment="1">
      <alignment vertical="center"/>
    </xf>
    <xf numFmtId="38" fontId="17" fillId="37" borderId="36" xfId="29" applyFont="1" applyFill="1" applyBorder="1" applyAlignment="1">
      <alignment vertical="center"/>
    </xf>
    <xf numFmtId="221" fontId="10" fillId="8" borderId="9" xfId="26" applyNumberFormat="1" applyFont="1" applyFill="1" applyBorder="1" applyAlignment="1">
      <alignment horizontal="right" vertical="center"/>
    </xf>
    <xf numFmtId="49" fontId="133" fillId="29" borderId="0" xfId="34" applyNumberFormat="1" applyFont="1" applyFill="1" applyAlignment="1">
      <alignment vertical="top"/>
    </xf>
    <xf numFmtId="0" fontId="133" fillId="29" borderId="0" xfId="34" applyFont="1" applyFill="1" applyAlignment="1">
      <alignment vertical="top"/>
    </xf>
    <xf numFmtId="0" fontId="134" fillId="29" borderId="0" xfId="34" applyFont="1" applyFill="1" applyAlignment="1">
      <alignment horizontal="left" vertical="top" indent="1"/>
    </xf>
    <xf numFmtId="177" fontId="11" fillId="0" borderId="101" xfId="33" applyNumberFormat="1" applyFont="1" applyBorder="1" applyAlignment="1">
      <alignment vertical="center"/>
    </xf>
    <xf numFmtId="0" fontId="85" fillId="29" borderId="0" xfId="34" applyFont="1" applyFill="1" applyAlignment="1">
      <alignment horizontal="left" vertical="top" indent="1"/>
    </xf>
    <xf numFmtId="0" fontId="26" fillId="40" borderId="78" xfId="33" applyFont="1" applyFill="1" applyBorder="1" applyAlignment="1">
      <alignment horizontal="left" vertical="center"/>
    </xf>
    <xf numFmtId="0" fontId="10" fillId="40" borderId="42" xfId="33" applyFont="1" applyFill="1" applyBorder="1" applyAlignment="1">
      <alignment vertical="center"/>
    </xf>
    <xf numFmtId="0" fontId="26" fillId="40" borderId="79" xfId="33" applyFont="1" applyFill="1" applyBorder="1" applyAlignment="1">
      <alignment horizontal="center" vertical="center"/>
    </xf>
    <xf numFmtId="0" fontId="10" fillId="40" borderId="147" xfId="33" applyFont="1" applyFill="1" applyBorder="1" applyAlignment="1">
      <alignment vertical="center"/>
    </xf>
    <xf numFmtId="0" fontId="10" fillId="40" borderId="159" xfId="33" applyFont="1" applyFill="1" applyBorder="1" applyAlignment="1">
      <alignment vertical="center"/>
    </xf>
    <xf numFmtId="0" fontId="10" fillId="40" borderId="38" xfId="33" applyFont="1" applyFill="1" applyBorder="1" applyAlignment="1">
      <alignment horizontal="center" vertical="center" wrapText="1"/>
    </xf>
    <xf numFmtId="0" fontId="26" fillId="40" borderId="39" xfId="33" applyFont="1" applyFill="1" applyBorder="1" applyAlignment="1">
      <alignment horizontal="center" vertical="center"/>
    </xf>
    <xf numFmtId="0" fontId="10" fillId="40" borderId="16" xfId="33" applyFont="1" applyFill="1" applyBorder="1" applyAlignment="1">
      <alignment horizontal="center" vertical="center"/>
    </xf>
    <xf numFmtId="0" fontId="10" fillId="40" borderId="16" xfId="33" applyFont="1" applyFill="1" applyBorder="1" applyAlignment="1">
      <alignment horizontal="center" vertical="center" wrapText="1"/>
    </xf>
    <xf numFmtId="0" fontId="10" fillId="40" borderId="57" xfId="33" applyFont="1" applyFill="1" applyBorder="1" applyAlignment="1">
      <alignment horizontal="left" vertical="center"/>
    </xf>
    <xf numFmtId="0" fontId="10" fillId="40" borderId="14" xfId="33" applyFont="1" applyFill="1" applyBorder="1" applyAlignment="1">
      <alignment horizontal="left" vertical="center"/>
    </xf>
    <xf numFmtId="0" fontId="10" fillId="40" borderId="15" xfId="33" applyFont="1" applyFill="1" applyBorder="1" applyAlignment="1">
      <alignment horizontal="center" vertical="center"/>
    </xf>
    <xf numFmtId="0" fontId="10" fillId="40" borderId="75" xfId="33" applyFont="1" applyFill="1" applyBorder="1" applyAlignment="1">
      <alignment horizontal="center" vertical="top" wrapText="1"/>
    </xf>
    <xf numFmtId="0" fontId="10" fillId="40" borderId="74" xfId="33" applyFont="1" applyFill="1" applyBorder="1" applyAlignment="1">
      <alignment horizontal="center" vertical="top" wrapText="1"/>
    </xf>
    <xf numFmtId="0" fontId="10" fillId="40" borderId="131" xfId="33" applyFont="1" applyFill="1" applyBorder="1" applyAlignment="1">
      <alignment horizontal="center" vertical="top" wrapText="1"/>
    </xf>
    <xf numFmtId="0" fontId="10" fillId="40" borderId="104" xfId="33" applyFont="1" applyFill="1" applyBorder="1"/>
    <xf numFmtId="0" fontId="10" fillId="40" borderId="1" xfId="33" applyFont="1" applyFill="1" applyBorder="1" applyAlignment="1">
      <alignment horizontal="center" vertical="center"/>
    </xf>
    <xf numFmtId="0" fontId="10" fillId="40" borderId="33" xfId="33" applyFont="1" applyFill="1" applyBorder="1" applyAlignment="1">
      <alignment vertical="center"/>
    </xf>
    <xf numFmtId="0" fontId="10" fillId="40" borderId="21" xfId="33" applyFont="1" applyFill="1" applyBorder="1" applyAlignment="1">
      <alignment horizontal="center" vertical="center"/>
    </xf>
    <xf numFmtId="38" fontId="10" fillId="29" borderId="146" xfId="29" applyFont="1" applyFill="1" applyBorder="1" applyAlignment="1">
      <alignment vertical="center"/>
    </xf>
    <xf numFmtId="38" fontId="74" fillId="16" borderId="19" xfId="29" applyFont="1" applyFill="1" applyBorder="1" applyAlignment="1">
      <alignment vertical="center"/>
    </xf>
    <xf numFmtId="0" fontId="10" fillId="29" borderId="1" xfId="0" quotePrefix="1" applyFont="1" applyFill="1" applyBorder="1">
      <alignment vertical="center"/>
    </xf>
    <xf numFmtId="0" fontId="101" fillId="29" borderId="0" xfId="34" applyFont="1" applyFill="1" applyAlignment="1">
      <alignment horizontal="right" vertical="top"/>
    </xf>
    <xf numFmtId="0" fontId="11" fillId="45" borderId="11" xfId="33" applyFont="1" applyFill="1" applyBorder="1" applyAlignment="1">
      <alignment vertical="center"/>
    </xf>
    <xf numFmtId="38" fontId="11" fillId="52" borderId="19" xfId="29" applyFont="1" applyFill="1" applyBorder="1" applyAlignment="1">
      <alignment vertical="center"/>
    </xf>
    <xf numFmtId="0" fontId="11" fillId="50" borderId="99" xfId="33" applyFont="1" applyFill="1" applyBorder="1" applyAlignment="1">
      <alignment vertical="center"/>
    </xf>
    <xf numFmtId="186" fontId="10" fillId="24" borderId="1" xfId="33" applyNumberFormat="1" applyFont="1" applyFill="1" applyBorder="1" applyAlignment="1">
      <alignment vertical="center"/>
    </xf>
    <xf numFmtId="176" fontId="10" fillId="24" borderId="1" xfId="0" applyNumberFormat="1" applyFont="1" applyFill="1" applyBorder="1">
      <alignment vertical="center"/>
    </xf>
    <xf numFmtId="184" fontId="10" fillId="24" borderId="1" xfId="26" applyNumberFormat="1" applyFont="1" applyFill="1" applyBorder="1" applyAlignment="1">
      <alignment vertical="center"/>
    </xf>
    <xf numFmtId="0" fontId="10" fillId="43" borderId="21" xfId="33" applyFont="1" applyFill="1" applyBorder="1" applyAlignment="1">
      <alignment vertical="center" wrapText="1"/>
    </xf>
    <xf numFmtId="0" fontId="137" fillId="29" borderId="0" xfId="34" applyFont="1" applyFill="1" applyAlignment="1">
      <alignment vertical="top"/>
    </xf>
    <xf numFmtId="0" fontId="16" fillId="29" borderId="0" xfId="33" applyFont="1" applyFill="1" applyAlignment="1">
      <alignment vertical="center"/>
    </xf>
    <xf numFmtId="0" fontId="139" fillId="0" borderId="0" xfId="0" applyFont="1">
      <alignment vertical="center"/>
    </xf>
    <xf numFmtId="0" fontId="139" fillId="29" borderId="0" xfId="0" applyFont="1" applyFill="1">
      <alignment vertical="center"/>
    </xf>
    <xf numFmtId="195" fontId="138" fillId="29" borderId="0" xfId="0" applyNumberFormat="1" applyFont="1" applyFill="1">
      <alignment vertical="center"/>
    </xf>
    <xf numFmtId="0" fontId="139" fillId="40" borderId="1" xfId="0" applyFont="1" applyFill="1" applyBorder="1">
      <alignment vertical="center"/>
    </xf>
    <xf numFmtId="211" fontId="139" fillId="0" borderId="1" xfId="0" applyNumberFormat="1" applyFont="1" applyBorder="1">
      <alignment vertical="center"/>
    </xf>
    <xf numFmtId="179" fontId="139" fillId="0" borderId="1" xfId="36" applyNumberFormat="1" applyFont="1" applyBorder="1">
      <alignment vertical="center"/>
    </xf>
    <xf numFmtId="2" fontId="139" fillId="0" borderId="1" xfId="0" applyNumberFormat="1" applyFont="1" applyBorder="1">
      <alignment vertical="center"/>
    </xf>
    <xf numFmtId="198" fontId="139" fillId="0" borderId="1" xfId="43" applyNumberFormat="1" applyFont="1" applyFill="1" applyBorder="1" applyAlignment="1">
      <alignment vertical="center"/>
    </xf>
    <xf numFmtId="198" fontId="139" fillId="20" borderId="1" xfId="43" applyNumberFormat="1" applyFont="1" applyFill="1" applyBorder="1" applyAlignment="1">
      <alignment vertical="center"/>
    </xf>
    <xf numFmtId="198" fontId="139" fillId="23" borderId="1" xfId="43" applyNumberFormat="1" applyFont="1" applyFill="1" applyBorder="1" applyAlignment="1">
      <alignment vertical="center"/>
    </xf>
    <xf numFmtId="49" fontId="132" fillId="29" borderId="0" xfId="34" applyNumberFormat="1" applyFont="1" applyFill="1" applyAlignment="1">
      <alignment vertical="top"/>
    </xf>
    <xf numFmtId="0" fontId="42" fillId="29" borderId="0" xfId="34" applyFont="1" applyFill="1">
      <alignment vertical="center"/>
    </xf>
    <xf numFmtId="0" fontId="59" fillId="29" borderId="0" xfId="34" applyFont="1" applyFill="1">
      <alignment vertical="center"/>
    </xf>
    <xf numFmtId="0" fontId="133" fillId="29" borderId="0" xfId="34" applyFont="1" applyFill="1">
      <alignment vertical="center"/>
    </xf>
    <xf numFmtId="0" fontId="10" fillId="29" borderId="0" xfId="34" applyFont="1" applyFill="1">
      <alignment vertical="center"/>
    </xf>
    <xf numFmtId="0" fontId="10" fillId="61" borderId="0" xfId="33" applyFont="1" applyFill="1" applyAlignment="1">
      <alignment vertical="center"/>
    </xf>
    <xf numFmtId="178" fontId="10" fillId="29" borderId="20" xfId="33" applyNumberFormat="1" applyFont="1" applyFill="1" applyBorder="1" applyAlignment="1">
      <alignment vertical="center"/>
    </xf>
    <xf numFmtId="178" fontId="10" fillId="29" borderId="0" xfId="33" applyNumberFormat="1" applyFont="1" applyFill="1" applyAlignment="1">
      <alignment vertical="center"/>
    </xf>
    <xf numFmtId="180" fontId="10" fillId="29" borderId="20" xfId="33" applyNumberFormat="1" applyFont="1" applyFill="1" applyBorder="1" applyAlignment="1">
      <alignment vertical="center"/>
    </xf>
    <xf numFmtId="180" fontId="10" fillId="29" borderId="0" xfId="33" applyNumberFormat="1" applyFont="1" applyFill="1" applyAlignment="1">
      <alignment vertical="center"/>
    </xf>
    <xf numFmtId="0" fontId="10" fillId="29" borderId="1" xfId="33" applyFont="1" applyFill="1" applyBorder="1" applyAlignment="1">
      <alignment vertical="center"/>
    </xf>
    <xf numFmtId="0" fontId="10" fillId="8" borderId="21" xfId="33" applyFont="1" applyFill="1" applyBorder="1" applyAlignment="1">
      <alignment vertical="center"/>
    </xf>
    <xf numFmtId="187" fontId="10" fillId="29" borderId="1" xfId="33" applyNumberFormat="1" applyFont="1" applyFill="1" applyBorder="1" applyAlignment="1">
      <alignment vertical="center"/>
    </xf>
    <xf numFmtId="0" fontId="10" fillId="29" borderId="32" xfId="33" applyFont="1" applyFill="1" applyBorder="1" applyAlignment="1">
      <alignment vertical="center"/>
    </xf>
    <xf numFmtId="186" fontId="10" fillId="29" borderId="1" xfId="33" applyNumberFormat="1" applyFont="1" applyFill="1" applyBorder="1" applyAlignment="1">
      <alignment vertical="center"/>
    </xf>
    <xf numFmtId="0" fontId="10" fillId="29" borderId="11" xfId="33" applyFont="1" applyFill="1" applyBorder="1" applyAlignment="1">
      <alignment vertical="center"/>
    </xf>
    <xf numFmtId="0" fontId="10" fillId="29" borderId="44" xfId="33" applyFont="1" applyFill="1" applyBorder="1" applyAlignment="1">
      <alignment vertical="center"/>
    </xf>
    <xf numFmtId="0" fontId="10" fillId="29" borderId="48" xfId="33" applyFont="1" applyFill="1" applyBorder="1" applyAlignment="1">
      <alignment vertical="center"/>
    </xf>
    <xf numFmtId="0" fontId="10" fillId="29" borderId="21" xfId="33" applyFont="1" applyFill="1" applyBorder="1" applyAlignment="1">
      <alignment vertical="center"/>
    </xf>
    <xf numFmtId="0" fontId="10" fillId="8" borderId="44" xfId="33" applyFont="1" applyFill="1" applyBorder="1" applyAlignment="1">
      <alignment vertical="center"/>
    </xf>
    <xf numFmtId="0" fontId="10" fillId="29" borderId="93" xfId="33" applyFont="1" applyFill="1" applyBorder="1" applyAlignment="1">
      <alignment vertical="center"/>
    </xf>
    <xf numFmtId="0" fontId="10" fillId="29" borderId="49" xfId="33" applyFont="1" applyFill="1" applyBorder="1" applyAlignment="1">
      <alignment vertical="center"/>
    </xf>
    <xf numFmtId="0" fontId="10" fillId="8" borderId="49" xfId="33" applyFont="1" applyFill="1" applyBorder="1" applyAlignment="1">
      <alignment vertical="center"/>
    </xf>
    <xf numFmtId="0" fontId="10" fillId="29" borderId="33" xfId="33" applyFont="1" applyFill="1" applyBorder="1" applyAlignment="1">
      <alignment vertical="center"/>
    </xf>
    <xf numFmtId="179" fontId="10" fillId="29" borderId="49" xfId="33" applyNumberFormat="1" applyFont="1" applyFill="1" applyBorder="1" applyAlignment="1">
      <alignment vertical="center"/>
    </xf>
    <xf numFmtId="0" fontId="10" fillId="8" borderId="93" xfId="33" applyFont="1" applyFill="1" applyBorder="1" applyAlignment="1">
      <alignment vertical="center"/>
    </xf>
    <xf numFmtId="0" fontId="10" fillId="29" borderId="96" xfId="33" applyFont="1" applyFill="1" applyBorder="1" applyAlignment="1">
      <alignment vertical="center"/>
    </xf>
    <xf numFmtId="0" fontId="10" fillId="8" borderId="48" xfId="33" applyFont="1" applyFill="1" applyBorder="1" applyAlignment="1">
      <alignment vertical="center"/>
    </xf>
    <xf numFmtId="179" fontId="10" fillId="8" borderId="33" xfId="33" applyNumberFormat="1" applyFont="1" applyFill="1" applyBorder="1" applyAlignment="1">
      <alignment vertical="center"/>
    </xf>
    <xf numFmtId="179" fontId="10" fillId="29" borderId="44" xfId="33" applyNumberFormat="1" applyFont="1" applyFill="1" applyBorder="1" applyAlignment="1">
      <alignment vertical="center"/>
    </xf>
    <xf numFmtId="179" fontId="10" fillId="8" borderId="44" xfId="33" applyNumberFormat="1" applyFont="1" applyFill="1" applyBorder="1" applyAlignment="1">
      <alignment vertical="center"/>
    </xf>
    <xf numFmtId="179" fontId="10" fillId="8" borderId="48" xfId="33" applyNumberFormat="1" applyFont="1" applyFill="1" applyBorder="1" applyAlignment="1">
      <alignment vertical="center"/>
    </xf>
    <xf numFmtId="179" fontId="10" fillId="29" borderId="48" xfId="33" applyNumberFormat="1" applyFont="1" applyFill="1" applyBorder="1" applyAlignment="1">
      <alignment vertical="center"/>
    </xf>
    <xf numFmtId="0" fontId="46" fillId="29" borderId="0" xfId="33" applyFont="1" applyFill="1" applyAlignment="1">
      <alignment horizontal="left" vertical="top"/>
    </xf>
    <xf numFmtId="0" fontId="16" fillId="29" borderId="0" xfId="33" applyFont="1" applyFill="1"/>
    <xf numFmtId="0" fontId="11" fillId="8" borderId="45" xfId="33" applyFont="1" applyFill="1" applyBorder="1" applyAlignment="1">
      <alignment vertical="center"/>
    </xf>
    <xf numFmtId="0" fontId="42" fillId="29" borderId="0" xfId="34" applyFont="1" applyFill="1" applyAlignment="1">
      <alignment vertical="top"/>
    </xf>
    <xf numFmtId="38" fontId="11" fillId="0" borderId="24" xfId="29" applyFont="1" applyFill="1" applyBorder="1" applyAlignment="1">
      <alignment horizontal="left" vertical="center"/>
    </xf>
    <xf numFmtId="0" fontId="11" fillId="45" borderId="22" xfId="33" applyFont="1" applyFill="1" applyBorder="1" applyAlignment="1">
      <alignment vertical="center"/>
    </xf>
    <xf numFmtId="0" fontId="11" fillId="45" borderId="99" xfId="33" applyFont="1" applyFill="1" applyBorder="1" applyAlignment="1">
      <alignment vertical="center"/>
    </xf>
    <xf numFmtId="0" fontId="17" fillId="23" borderId="44" xfId="33" applyFont="1" applyFill="1" applyBorder="1" applyAlignment="1">
      <alignment vertical="center"/>
    </xf>
    <xf numFmtId="0" fontId="11" fillId="8" borderId="0" xfId="31" applyFont="1" applyFill="1" applyAlignment="1">
      <alignment vertical="top" wrapText="1"/>
    </xf>
    <xf numFmtId="40" fontId="16" fillId="32" borderId="19" xfId="29" applyNumberFormat="1" applyFont="1" applyFill="1" applyBorder="1" applyAlignment="1">
      <alignment vertical="center" wrapText="1"/>
    </xf>
    <xf numFmtId="223" fontId="10" fillId="24" borderId="1" xfId="38" applyNumberFormat="1" applyFont="1" applyFill="1" applyBorder="1" applyAlignment="1">
      <alignment vertical="center"/>
    </xf>
    <xf numFmtId="0" fontId="11" fillId="45" borderId="19" xfId="33" applyFont="1" applyFill="1" applyBorder="1" applyAlignment="1">
      <alignment vertical="center"/>
    </xf>
    <xf numFmtId="0" fontId="10" fillId="45" borderId="99" xfId="33" applyFont="1" applyFill="1" applyBorder="1" applyAlignment="1">
      <alignment vertical="center" wrapText="1"/>
    </xf>
    <xf numFmtId="38" fontId="10" fillId="16" borderId="176" xfId="29" applyFont="1" applyFill="1" applyBorder="1" applyAlignment="1">
      <alignment vertical="center"/>
    </xf>
    <xf numFmtId="0" fontId="10" fillId="45" borderId="21" xfId="33" applyFont="1" applyFill="1" applyBorder="1" applyAlignment="1">
      <alignment vertical="center"/>
    </xf>
    <xf numFmtId="0" fontId="10" fillId="45" borderId="21" xfId="33" applyFont="1" applyFill="1" applyBorder="1" applyAlignment="1">
      <alignment vertical="center" wrapText="1"/>
    </xf>
    <xf numFmtId="0" fontId="10" fillId="45" borderId="1" xfId="33" applyFont="1" applyFill="1" applyBorder="1" applyAlignment="1">
      <alignment vertical="center" wrapText="1"/>
    </xf>
    <xf numFmtId="0" fontId="11" fillId="45" borderId="52" xfId="33" applyFont="1" applyFill="1" applyBorder="1" applyAlignment="1">
      <alignment vertical="center"/>
    </xf>
    <xf numFmtId="0" fontId="10" fillId="45" borderId="11" xfId="33" applyFont="1" applyFill="1" applyBorder="1" applyAlignment="1">
      <alignment horizontal="left" vertical="top"/>
    </xf>
    <xf numFmtId="38" fontId="11" fillId="16" borderId="45" xfId="29" applyFont="1" applyFill="1" applyBorder="1" applyAlignment="1">
      <alignment vertical="center"/>
    </xf>
    <xf numFmtId="0" fontId="17" fillId="8" borderId="153" xfId="33" applyFont="1" applyFill="1" applyBorder="1" applyAlignment="1">
      <alignment vertical="center"/>
    </xf>
    <xf numFmtId="0" fontId="10" fillId="45" borderId="20" xfId="33" applyFont="1" applyFill="1" applyBorder="1" applyAlignment="1">
      <alignment vertical="center"/>
    </xf>
    <xf numFmtId="38" fontId="10" fillId="46" borderId="24" xfId="29" applyFont="1" applyFill="1" applyBorder="1" applyAlignment="1">
      <alignment vertical="center"/>
    </xf>
    <xf numFmtId="38" fontId="10" fillId="46" borderId="151" xfId="29" applyFont="1" applyFill="1" applyBorder="1" applyAlignment="1">
      <alignment vertical="center"/>
    </xf>
    <xf numFmtId="38" fontId="10" fillId="46" borderId="171" xfId="29" applyFont="1" applyFill="1" applyBorder="1" applyAlignment="1">
      <alignment vertical="center"/>
    </xf>
    <xf numFmtId="38" fontId="10" fillId="46" borderId="45" xfId="29" applyFont="1" applyFill="1" applyBorder="1" applyAlignment="1">
      <alignment vertical="center"/>
    </xf>
    <xf numFmtId="0" fontId="133" fillId="29" borderId="0" xfId="0" applyFont="1" applyFill="1" applyAlignment="1">
      <alignment horizontal="justify" vertical="center"/>
    </xf>
    <xf numFmtId="38" fontId="10" fillId="43" borderId="33" xfId="29" applyFont="1" applyFill="1" applyBorder="1" applyAlignment="1">
      <alignment vertical="center"/>
    </xf>
    <xf numFmtId="38" fontId="10" fillId="43" borderId="48" xfId="29" applyFont="1" applyFill="1" applyBorder="1" applyAlignment="1">
      <alignment vertical="center"/>
    </xf>
    <xf numFmtId="38" fontId="10" fillId="51" borderId="33" xfId="29" applyFont="1" applyFill="1" applyBorder="1" applyAlignment="1">
      <alignment vertical="center"/>
    </xf>
    <xf numFmtId="38" fontId="10" fillId="51" borderId="48" xfId="29" applyFont="1" applyFill="1" applyBorder="1" applyAlignment="1">
      <alignment vertical="center"/>
    </xf>
    <xf numFmtId="38" fontId="17" fillId="13" borderId="38" xfId="29" applyFont="1" applyFill="1" applyBorder="1" applyAlignment="1">
      <alignment vertical="center"/>
    </xf>
    <xf numFmtId="38" fontId="10" fillId="16" borderId="153" xfId="29" applyFont="1" applyFill="1" applyBorder="1" applyAlignment="1">
      <alignment vertical="center"/>
    </xf>
    <xf numFmtId="38" fontId="10" fillId="16" borderId="117" xfId="29" applyFont="1" applyFill="1" applyBorder="1" applyAlignment="1">
      <alignment vertical="center"/>
    </xf>
    <xf numFmtId="38" fontId="10" fillId="16" borderId="152" xfId="29" applyFont="1" applyFill="1" applyBorder="1" applyAlignment="1">
      <alignment vertical="center"/>
    </xf>
    <xf numFmtId="38" fontId="10" fillId="33" borderId="21" xfId="29" applyFont="1" applyFill="1" applyBorder="1" applyAlignment="1">
      <alignment vertical="center"/>
    </xf>
    <xf numFmtId="38" fontId="10" fillId="29" borderId="21" xfId="29" applyFont="1" applyFill="1" applyBorder="1" applyAlignment="1">
      <alignment vertical="center"/>
    </xf>
    <xf numFmtId="38" fontId="17" fillId="46" borderId="116" xfId="29" applyFont="1" applyFill="1" applyBorder="1" applyAlignment="1">
      <alignment vertical="center"/>
    </xf>
    <xf numFmtId="38" fontId="10" fillId="30" borderId="21" xfId="29" applyFont="1" applyFill="1" applyBorder="1" applyAlignment="1">
      <alignment vertical="center"/>
    </xf>
    <xf numFmtId="38" fontId="17" fillId="46" borderId="117" xfId="29" applyFont="1" applyFill="1" applyBorder="1" applyAlignment="1">
      <alignment vertical="center"/>
    </xf>
    <xf numFmtId="38" fontId="10" fillId="8" borderId="117" xfId="29" applyFont="1" applyFill="1" applyBorder="1" applyAlignment="1">
      <alignment vertical="center"/>
    </xf>
    <xf numFmtId="38" fontId="10" fillId="8" borderId="96" xfId="29" applyFont="1" applyFill="1" applyBorder="1" applyAlignment="1">
      <alignment vertical="center"/>
    </xf>
    <xf numFmtId="38" fontId="17" fillId="58" borderId="38" xfId="29" applyFont="1" applyFill="1" applyBorder="1" applyAlignment="1">
      <alignment vertical="center"/>
    </xf>
    <xf numFmtId="38" fontId="17" fillId="5" borderId="47" xfId="29" applyFont="1" applyFill="1" applyBorder="1" applyAlignment="1">
      <alignment vertical="center"/>
    </xf>
    <xf numFmtId="38" fontId="10" fillId="8" borderId="153" xfId="29" applyFont="1" applyFill="1" applyBorder="1" applyAlignment="1">
      <alignment vertical="center"/>
    </xf>
    <xf numFmtId="38" fontId="10" fillId="8" borderId="152" xfId="29" applyFont="1" applyFill="1" applyBorder="1" applyAlignment="1">
      <alignment vertical="center"/>
    </xf>
    <xf numFmtId="38" fontId="10" fillId="41" borderId="47" xfId="29" applyFont="1" applyFill="1" applyBorder="1" applyAlignment="1">
      <alignment vertical="center"/>
    </xf>
    <xf numFmtId="38" fontId="10" fillId="30" borderId="153" xfId="29" applyFont="1" applyFill="1" applyBorder="1" applyAlignment="1">
      <alignment vertical="center"/>
    </xf>
    <xf numFmtId="38" fontId="10" fillId="30" borderId="117" xfId="29" applyFont="1" applyFill="1" applyBorder="1" applyAlignment="1">
      <alignment vertical="center"/>
    </xf>
    <xf numFmtId="38" fontId="10" fillId="30" borderId="144" xfId="29" applyFont="1" applyFill="1" applyBorder="1" applyAlignment="1">
      <alignment vertical="center"/>
    </xf>
    <xf numFmtId="38" fontId="10" fillId="30" borderId="165" xfId="29" applyFont="1" applyFill="1" applyBorder="1" applyAlignment="1">
      <alignment vertical="center"/>
    </xf>
    <xf numFmtId="38" fontId="17" fillId="29" borderId="73" xfId="29" applyFont="1" applyFill="1" applyBorder="1" applyAlignment="1">
      <alignment vertical="center"/>
    </xf>
    <xf numFmtId="198" fontId="10" fillId="16" borderId="25" xfId="29" applyNumberFormat="1" applyFont="1" applyFill="1" applyBorder="1" applyAlignment="1">
      <alignment vertical="center"/>
    </xf>
    <xf numFmtId="38" fontId="10" fillId="46" borderId="25" xfId="29" applyFont="1" applyFill="1" applyBorder="1" applyAlignment="1">
      <alignment vertical="center"/>
    </xf>
    <xf numFmtId="198" fontId="10" fillId="16" borderId="23" xfId="29" applyNumberFormat="1" applyFont="1" applyFill="1" applyBorder="1" applyAlignment="1">
      <alignment vertical="center"/>
    </xf>
    <xf numFmtId="38" fontId="10" fillId="46" borderId="50" xfId="29" applyFont="1" applyFill="1" applyBorder="1" applyAlignment="1">
      <alignment vertical="center"/>
    </xf>
    <xf numFmtId="38" fontId="10" fillId="46" borderId="26" xfId="29" applyFont="1" applyFill="1" applyBorder="1" applyAlignment="1">
      <alignment vertical="center"/>
    </xf>
    <xf numFmtId="38" fontId="10" fillId="51" borderId="3" xfId="29" applyFont="1" applyFill="1" applyBorder="1" applyAlignment="1">
      <alignment vertical="center"/>
    </xf>
    <xf numFmtId="38" fontId="10" fillId="46" borderId="23" xfId="29" applyFont="1" applyFill="1" applyBorder="1" applyAlignment="1">
      <alignment vertical="center"/>
    </xf>
    <xf numFmtId="38" fontId="17" fillId="20" borderId="3" xfId="29" applyFont="1" applyFill="1" applyBorder="1" applyAlignment="1">
      <alignment vertical="center"/>
    </xf>
    <xf numFmtId="38" fontId="17" fillId="23" borderId="58" xfId="29" applyFont="1" applyFill="1" applyBorder="1" applyAlignment="1">
      <alignment vertical="center"/>
    </xf>
    <xf numFmtId="38" fontId="17" fillId="25" borderId="3" xfId="29" applyFont="1" applyFill="1" applyBorder="1" applyAlignment="1">
      <alignment vertical="center"/>
    </xf>
    <xf numFmtId="38" fontId="17" fillId="41" borderId="58" xfId="29" applyFont="1" applyFill="1" applyBorder="1" applyAlignment="1">
      <alignment vertical="center"/>
    </xf>
    <xf numFmtId="198" fontId="17" fillId="42" borderId="51" xfId="29" applyNumberFormat="1" applyFont="1" applyFill="1" applyBorder="1" applyAlignment="1">
      <alignment vertical="center"/>
    </xf>
    <xf numFmtId="38" fontId="17" fillId="43" borderId="3" xfId="29" applyFont="1" applyFill="1" applyBorder="1" applyAlignment="1">
      <alignment vertical="center"/>
    </xf>
    <xf numFmtId="38" fontId="10" fillId="29" borderId="58" xfId="29" applyFont="1" applyFill="1" applyBorder="1" applyAlignment="1">
      <alignment vertical="center"/>
    </xf>
    <xf numFmtId="0" fontId="17" fillId="8" borderId="0" xfId="33" applyFont="1" applyFill="1"/>
    <xf numFmtId="0" fontId="86" fillId="29" borderId="0" xfId="33" applyFont="1" applyFill="1"/>
    <xf numFmtId="0" fontId="46" fillId="29" borderId="0" xfId="32" applyFont="1" applyFill="1" applyAlignment="1">
      <alignment horizontal="left" vertical="top"/>
    </xf>
    <xf numFmtId="0" fontId="10" fillId="8" borderId="27" xfId="33" applyFont="1" applyFill="1" applyBorder="1" applyAlignment="1">
      <alignment vertical="center"/>
    </xf>
    <xf numFmtId="0" fontId="10" fillId="40" borderId="39" xfId="33" applyFont="1" applyFill="1" applyBorder="1" applyAlignment="1">
      <alignment horizontal="center" vertical="center"/>
    </xf>
    <xf numFmtId="0" fontId="10" fillId="45" borderId="35" xfId="33" applyFont="1" applyFill="1" applyBorder="1" applyAlignment="1">
      <alignment vertical="center"/>
    </xf>
    <xf numFmtId="0" fontId="10" fillId="45" borderId="0" xfId="33" applyFont="1" applyFill="1"/>
    <xf numFmtId="176" fontId="10" fillId="45" borderId="1" xfId="33" applyNumberFormat="1" applyFont="1" applyFill="1" applyBorder="1" applyAlignment="1">
      <alignment vertical="center"/>
    </xf>
    <xf numFmtId="176" fontId="10" fillId="45" borderId="4" xfId="33" applyNumberFormat="1" applyFont="1" applyFill="1" applyBorder="1" applyAlignment="1">
      <alignment vertical="center"/>
    </xf>
    <xf numFmtId="177" fontId="10" fillId="8" borderId="63" xfId="33" applyNumberFormat="1" applyFont="1" applyFill="1" applyBorder="1" applyAlignment="1">
      <alignment vertical="center"/>
    </xf>
    <xf numFmtId="177" fontId="10" fillId="8" borderId="124" xfId="33" applyNumberFormat="1" applyFont="1" applyFill="1" applyBorder="1" applyAlignment="1">
      <alignment vertical="center"/>
    </xf>
    <xf numFmtId="177" fontId="10" fillId="8" borderId="129" xfId="33" applyNumberFormat="1" applyFont="1" applyFill="1" applyBorder="1" applyAlignment="1">
      <alignment vertical="center"/>
    </xf>
    <xf numFmtId="0" fontId="10" fillId="45" borderId="36" xfId="33" applyFont="1" applyFill="1" applyBorder="1" applyAlignment="1">
      <alignment vertical="center"/>
    </xf>
    <xf numFmtId="0" fontId="10" fillId="45" borderId="47" xfId="33" applyFont="1" applyFill="1" applyBorder="1" applyAlignment="1">
      <alignment vertical="center" wrapText="1"/>
    </xf>
    <xf numFmtId="0" fontId="10" fillId="45" borderId="54" xfId="33" applyFont="1" applyFill="1" applyBorder="1" applyAlignment="1">
      <alignment vertical="center"/>
    </xf>
    <xf numFmtId="0" fontId="10" fillId="45" borderId="55" xfId="33" applyFont="1" applyFill="1" applyBorder="1" applyAlignment="1">
      <alignment vertical="center"/>
    </xf>
    <xf numFmtId="0" fontId="10" fillId="45" borderId="59" xfId="33" applyFont="1" applyFill="1" applyBorder="1" applyAlignment="1">
      <alignment vertical="center"/>
    </xf>
    <xf numFmtId="0" fontId="10" fillId="45" borderId="96" xfId="33" applyFont="1" applyFill="1" applyBorder="1"/>
    <xf numFmtId="0" fontId="10" fillId="45" borderId="177" xfId="33" applyFont="1" applyFill="1" applyBorder="1" applyAlignment="1">
      <alignment vertical="center"/>
    </xf>
    <xf numFmtId="0" fontId="10" fillId="45" borderId="73" xfId="33" applyFont="1" applyFill="1" applyBorder="1"/>
    <xf numFmtId="0" fontId="10" fillId="45" borderId="53" xfId="33" applyFont="1" applyFill="1" applyBorder="1"/>
    <xf numFmtId="176" fontId="10" fillId="45" borderId="53" xfId="33" applyNumberFormat="1" applyFont="1" applyFill="1" applyBorder="1" applyAlignment="1">
      <alignment vertical="center"/>
    </xf>
    <xf numFmtId="176" fontId="10" fillId="29" borderId="0" xfId="0" applyNumberFormat="1" applyFont="1" applyFill="1" applyAlignment="1">
      <alignment vertical="center" wrapText="1"/>
    </xf>
    <xf numFmtId="176" fontId="10" fillId="29" borderId="0" xfId="0" applyNumberFormat="1" applyFont="1" applyFill="1" applyAlignment="1">
      <alignment vertical="center" shrinkToFit="1"/>
    </xf>
    <xf numFmtId="0" fontId="0" fillId="8" borderId="1" xfId="33" applyFont="1" applyFill="1" applyBorder="1" applyAlignment="1">
      <alignment vertical="center"/>
    </xf>
    <xf numFmtId="0" fontId="86" fillId="8" borderId="1" xfId="33" applyFont="1" applyFill="1" applyBorder="1" applyAlignment="1">
      <alignment vertical="center"/>
    </xf>
    <xf numFmtId="0" fontId="86" fillId="8" borderId="1" xfId="33" applyFont="1" applyFill="1" applyBorder="1"/>
    <xf numFmtId="0" fontId="10" fillId="8" borderId="4" xfId="33" applyFont="1" applyFill="1" applyBorder="1"/>
    <xf numFmtId="0" fontId="10" fillId="8" borderId="9" xfId="33" applyFont="1" applyFill="1" applyBorder="1"/>
    <xf numFmtId="0" fontId="0" fillId="8" borderId="4" xfId="33" applyFont="1" applyFill="1" applyBorder="1" applyAlignment="1">
      <alignment vertical="center"/>
    </xf>
    <xf numFmtId="179" fontId="10" fillId="8" borderId="4" xfId="33" applyNumberFormat="1" applyFont="1" applyFill="1" applyBorder="1" applyAlignment="1">
      <alignment vertical="center"/>
    </xf>
    <xf numFmtId="0" fontId="10" fillId="8" borderId="52" xfId="33" applyFont="1" applyFill="1" applyBorder="1"/>
    <xf numFmtId="0" fontId="74" fillId="8" borderId="27" xfId="33" applyFont="1" applyFill="1" applyBorder="1" applyAlignment="1">
      <alignment vertical="center" wrapText="1"/>
    </xf>
    <xf numFmtId="0" fontId="74" fillId="8" borderId="29" xfId="33" applyFont="1" applyFill="1" applyBorder="1" applyAlignment="1">
      <alignment vertical="center" wrapText="1"/>
    </xf>
    <xf numFmtId="0" fontId="74" fillId="50" borderId="29" xfId="33" applyFont="1" applyFill="1" applyBorder="1" applyAlignment="1">
      <alignment vertical="center" wrapText="1"/>
    </xf>
    <xf numFmtId="0" fontId="74" fillId="8" borderId="61" xfId="33" applyFont="1" applyFill="1" applyBorder="1" applyAlignment="1">
      <alignment vertical="center" wrapText="1"/>
    </xf>
    <xf numFmtId="0" fontId="10" fillId="8" borderId="61" xfId="33" applyFont="1" applyFill="1" applyBorder="1" applyAlignment="1">
      <alignment vertical="center"/>
    </xf>
    <xf numFmtId="0" fontId="10" fillId="45" borderId="1" xfId="33" applyFont="1" applyFill="1" applyBorder="1"/>
    <xf numFmtId="0" fontId="10" fillId="45" borderId="11" xfId="33" applyFont="1" applyFill="1" applyBorder="1"/>
    <xf numFmtId="0" fontId="10" fillId="8" borderId="63" xfId="33" applyFont="1" applyFill="1" applyBorder="1" applyAlignment="1">
      <alignment vertical="center"/>
    </xf>
    <xf numFmtId="0" fontId="10" fillId="40" borderId="147" xfId="33" applyFont="1" applyFill="1" applyBorder="1" applyAlignment="1">
      <alignment horizontal="center" vertical="center"/>
    </xf>
    <xf numFmtId="0" fontId="10" fillId="40" borderId="38" xfId="33" applyFont="1" applyFill="1" applyBorder="1" applyAlignment="1">
      <alignment horizontal="center" vertical="center"/>
    </xf>
    <xf numFmtId="0" fontId="10" fillId="45" borderId="178" xfId="33" applyFont="1" applyFill="1" applyBorder="1" applyAlignment="1">
      <alignment vertical="center"/>
    </xf>
    <xf numFmtId="176" fontId="10" fillId="29" borderId="36" xfId="33" applyNumberFormat="1" applyFont="1" applyFill="1" applyBorder="1" applyAlignment="1">
      <alignment vertical="center"/>
    </xf>
    <xf numFmtId="176" fontId="10" fillId="8" borderId="36" xfId="33" applyNumberFormat="1" applyFont="1" applyFill="1" applyBorder="1" applyAlignment="1">
      <alignment vertical="center"/>
    </xf>
    <xf numFmtId="176" fontId="10" fillId="8" borderId="64" xfId="33" applyNumberFormat="1" applyFont="1" applyFill="1" applyBorder="1" applyAlignment="1">
      <alignment vertical="center"/>
    </xf>
    <xf numFmtId="0" fontId="10" fillId="45" borderId="18" xfId="33" applyFont="1" applyFill="1" applyBorder="1"/>
    <xf numFmtId="176" fontId="10" fillId="45" borderId="43" xfId="33" applyNumberFormat="1" applyFont="1" applyFill="1" applyBorder="1" applyAlignment="1">
      <alignment vertical="center"/>
    </xf>
    <xf numFmtId="176" fontId="10" fillId="8" borderId="29" xfId="33" applyNumberFormat="1" applyFont="1" applyFill="1" applyBorder="1" applyAlignment="1">
      <alignment horizontal="right" vertical="center"/>
    </xf>
    <xf numFmtId="0" fontId="74" fillId="8" borderId="27" xfId="33" applyFont="1" applyFill="1" applyBorder="1" applyAlignment="1">
      <alignment vertical="center"/>
    </xf>
    <xf numFmtId="0" fontId="74" fillId="8" borderId="29" xfId="33" applyFont="1" applyFill="1" applyBorder="1" applyAlignment="1">
      <alignment vertical="center"/>
    </xf>
    <xf numFmtId="176" fontId="10" fillId="29" borderId="36" xfId="0" applyNumberFormat="1" applyFont="1" applyFill="1" applyBorder="1" applyAlignment="1">
      <alignment vertical="center" wrapText="1"/>
    </xf>
    <xf numFmtId="184" fontId="11" fillId="8" borderId="27" xfId="33" applyNumberFormat="1" applyFont="1" applyFill="1" applyBorder="1" applyAlignment="1">
      <alignment vertical="center" wrapText="1"/>
    </xf>
    <xf numFmtId="184" fontId="11" fillId="8" borderId="29" xfId="33" applyNumberFormat="1" applyFont="1" applyFill="1" applyBorder="1" applyAlignment="1">
      <alignment vertical="center" wrapText="1"/>
    </xf>
    <xf numFmtId="184" fontId="11" fillId="8" borderId="64" xfId="33" applyNumberFormat="1" applyFont="1" applyFill="1" applyBorder="1" applyAlignment="1">
      <alignment vertical="center" wrapText="1"/>
    </xf>
    <xf numFmtId="0" fontId="11" fillId="8" borderId="29" xfId="33" applyFont="1" applyFill="1" applyBorder="1" applyAlignment="1">
      <alignment vertical="center" wrapText="1"/>
    </xf>
    <xf numFmtId="0" fontId="11" fillId="8" borderId="71" xfId="33" applyFont="1" applyFill="1" applyBorder="1" applyAlignment="1">
      <alignment vertical="center" wrapText="1"/>
    </xf>
    <xf numFmtId="0" fontId="86" fillId="45" borderId="1" xfId="33" applyFont="1" applyFill="1" applyBorder="1" applyAlignment="1">
      <alignment vertical="center"/>
    </xf>
    <xf numFmtId="0" fontId="86" fillId="45" borderId="4" xfId="33" applyFont="1" applyFill="1" applyBorder="1"/>
    <xf numFmtId="0" fontId="0" fillId="45" borderId="1" xfId="33" applyFont="1" applyFill="1" applyBorder="1" applyAlignment="1">
      <alignment vertical="center"/>
    </xf>
    <xf numFmtId="0" fontId="0" fillId="45" borderId="4" xfId="33" applyFont="1" applyFill="1" applyBorder="1" applyAlignment="1">
      <alignment vertical="center"/>
    </xf>
    <xf numFmtId="0" fontId="0" fillId="45" borderId="11" xfId="33" applyFont="1" applyFill="1" applyBorder="1" applyAlignment="1">
      <alignment vertical="center"/>
    </xf>
    <xf numFmtId="0" fontId="10" fillId="8" borderId="27" xfId="33" applyFont="1" applyFill="1" applyBorder="1"/>
    <xf numFmtId="0" fontId="10" fillId="8" borderId="64" xfId="33" applyFont="1" applyFill="1" applyBorder="1" applyAlignment="1">
      <alignment vertical="center"/>
    </xf>
    <xf numFmtId="0" fontId="10" fillId="8" borderId="64" xfId="33" applyFont="1" applyFill="1" applyBorder="1"/>
    <xf numFmtId="0" fontId="10" fillId="45" borderId="4" xfId="33" applyFont="1" applyFill="1" applyBorder="1"/>
    <xf numFmtId="0" fontId="10" fillId="8" borderId="69" xfId="33" applyFont="1" applyFill="1" applyBorder="1" applyAlignment="1">
      <alignment vertical="center"/>
    </xf>
    <xf numFmtId="0" fontId="10" fillId="8" borderId="71" xfId="33" applyFont="1" applyFill="1" applyBorder="1" applyAlignment="1">
      <alignment vertical="center"/>
    </xf>
    <xf numFmtId="0" fontId="10" fillId="8" borderId="67" xfId="33" applyFont="1" applyFill="1" applyBorder="1" applyAlignment="1">
      <alignment vertical="center"/>
    </xf>
    <xf numFmtId="0" fontId="10" fillId="8" borderId="29" xfId="33" applyFont="1" applyFill="1" applyBorder="1"/>
    <xf numFmtId="184" fontId="10" fillId="24" borderId="27" xfId="33" applyNumberFormat="1" applyFont="1" applyFill="1" applyBorder="1" applyAlignment="1">
      <alignment vertical="center"/>
    </xf>
    <xf numFmtId="184" fontId="10" fillId="8" borderId="27" xfId="33" applyNumberFormat="1" applyFont="1" applyFill="1" applyBorder="1" applyAlignment="1">
      <alignment vertical="center"/>
    </xf>
    <xf numFmtId="184" fontId="10" fillId="24" borderId="64" xfId="33" applyNumberFormat="1" applyFont="1" applyFill="1" applyBorder="1" applyAlignment="1">
      <alignment vertical="center"/>
    </xf>
    <xf numFmtId="184" fontId="10" fillId="8" borderId="64" xfId="33" applyNumberFormat="1" applyFont="1" applyFill="1" applyBorder="1" applyAlignment="1">
      <alignment vertical="center"/>
    </xf>
    <xf numFmtId="184" fontId="10" fillId="24" borderId="29" xfId="33" applyNumberFormat="1" applyFont="1" applyFill="1" applyBorder="1" applyAlignment="1">
      <alignment vertical="center"/>
    </xf>
    <xf numFmtId="184" fontId="10" fillId="24" borderId="71" xfId="33" applyNumberFormat="1" applyFont="1" applyFill="1" applyBorder="1" applyAlignment="1">
      <alignment vertical="center"/>
    </xf>
    <xf numFmtId="184" fontId="10" fillId="8" borderId="29" xfId="33" applyNumberFormat="1" applyFont="1" applyFill="1" applyBorder="1" applyAlignment="1">
      <alignment vertical="center"/>
    </xf>
    <xf numFmtId="184" fontId="10" fillId="45" borderId="1" xfId="33" applyNumberFormat="1" applyFont="1" applyFill="1" applyBorder="1" applyAlignment="1">
      <alignment vertical="center"/>
    </xf>
    <xf numFmtId="184" fontId="10" fillId="45" borderId="4" xfId="33" applyNumberFormat="1" applyFont="1" applyFill="1" applyBorder="1" applyAlignment="1">
      <alignment vertical="center"/>
    </xf>
    <xf numFmtId="184" fontId="10" fillId="29" borderId="20" xfId="33" applyNumberFormat="1" applyFont="1" applyFill="1" applyBorder="1" applyAlignment="1">
      <alignment vertical="center"/>
    </xf>
    <xf numFmtId="176" fontId="10" fillId="8" borderId="20" xfId="0" applyNumberFormat="1" applyFont="1" applyFill="1" applyBorder="1" applyAlignment="1">
      <alignment vertical="center" shrinkToFit="1"/>
    </xf>
    <xf numFmtId="176" fontId="10" fillId="8" borderId="0" xfId="0" applyNumberFormat="1" applyFont="1" applyFill="1" applyAlignment="1">
      <alignment vertical="center" shrinkToFit="1"/>
    </xf>
    <xf numFmtId="0" fontId="10" fillId="29" borderId="21" xfId="33" applyFont="1" applyFill="1" applyBorder="1"/>
    <xf numFmtId="0" fontId="10" fillId="29" borderId="72" xfId="33" applyFont="1" applyFill="1" applyBorder="1"/>
    <xf numFmtId="0" fontId="10" fillId="8" borderId="72" xfId="33" applyFont="1" applyFill="1" applyBorder="1"/>
    <xf numFmtId="0" fontId="10" fillId="29" borderId="47" xfId="33" applyFont="1" applyFill="1" applyBorder="1"/>
    <xf numFmtId="0" fontId="11" fillId="29" borderId="27" xfId="33" applyFont="1" applyFill="1" applyBorder="1" applyAlignment="1">
      <alignment vertical="center"/>
    </xf>
    <xf numFmtId="0" fontId="11" fillId="29" borderId="29" xfId="33" applyFont="1" applyFill="1" applyBorder="1" applyAlignment="1">
      <alignment vertical="center"/>
    </xf>
    <xf numFmtId="0" fontId="11" fillId="29" borderId="61" xfId="33" applyFont="1" applyFill="1" applyBorder="1" applyAlignment="1">
      <alignment vertical="center"/>
    </xf>
    <xf numFmtId="0" fontId="10" fillId="8" borderId="69" xfId="33" applyFont="1" applyFill="1" applyBorder="1"/>
    <xf numFmtId="0" fontId="10" fillId="8" borderId="71" xfId="33" applyFont="1" applyFill="1" applyBorder="1"/>
    <xf numFmtId="0" fontId="10" fillId="45" borderId="72" xfId="33" applyFont="1" applyFill="1" applyBorder="1"/>
    <xf numFmtId="0" fontId="10" fillId="29" borderId="64" xfId="33" applyFont="1" applyFill="1" applyBorder="1"/>
    <xf numFmtId="0" fontId="10" fillId="29" borderId="67" xfId="33" applyFont="1" applyFill="1" applyBorder="1"/>
    <xf numFmtId="0" fontId="10" fillId="29" borderId="69" xfId="33" applyFont="1" applyFill="1" applyBorder="1"/>
    <xf numFmtId="0" fontId="10" fillId="29" borderId="71" xfId="33" applyFont="1" applyFill="1" applyBorder="1"/>
    <xf numFmtId="0" fontId="74" fillId="8" borderId="64" xfId="33" applyFont="1" applyFill="1" applyBorder="1" applyAlignment="1">
      <alignment vertical="center" wrapText="1"/>
    </xf>
    <xf numFmtId="176" fontId="10" fillId="8" borderId="64" xfId="33" applyNumberFormat="1" applyFont="1" applyFill="1" applyBorder="1" applyAlignment="1">
      <alignment horizontal="right" vertical="center"/>
    </xf>
    <xf numFmtId="183" fontId="10" fillId="45" borderId="1" xfId="33" applyNumberFormat="1" applyFont="1" applyFill="1" applyBorder="1" applyAlignment="1">
      <alignment vertical="center"/>
    </xf>
    <xf numFmtId="0" fontId="10" fillId="0" borderId="67" xfId="33" applyFont="1" applyBorder="1"/>
    <xf numFmtId="0" fontId="10" fillId="0" borderId="27" xfId="33" applyFont="1" applyBorder="1" applyAlignment="1">
      <alignment vertical="center"/>
    </xf>
    <xf numFmtId="184" fontId="10" fillId="45" borderId="72" xfId="33" applyNumberFormat="1" applyFont="1" applyFill="1" applyBorder="1" applyAlignment="1">
      <alignment vertical="center"/>
    </xf>
    <xf numFmtId="184" fontId="10" fillId="45" borderId="11" xfId="33" applyNumberFormat="1" applyFont="1" applyFill="1" applyBorder="1" applyAlignment="1">
      <alignment vertical="center"/>
    </xf>
    <xf numFmtId="38" fontId="10" fillId="29" borderId="0" xfId="29" applyFont="1" applyFill="1" applyBorder="1" applyAlignment="1">
      <alignment horizontal="right" vertical="center"/>
    </xf>
    <xf numFmtId="0" fontId="11" fillId="45" borderId="54" xfId="33" applyFont="1" applyFill="1" applyBorder="1" applyAlignment="1">
      <alignment vertical="center"/>
    </xf>
    <xf numFmtId="0" fontId="10" fillId="45" borderId="158" xfId="33" applyFont="1" applyFill="1" applyBorder="1" applyAlignment="1">
      <alignment vertical="center"/>
    </xf>
    <xf numFmtId="0" fontId="10" fillId="8" borderId="64" xfId="33" applyFont="1" applyFill="1" applyBorder="1" applyAlignment="1">
      <alignment vertical="center" wrapText="1"/>
    </xf>
    <xf numFmtId="177" fontId="10" fillId="8" borderId="64" xfId="33" applyNumberFormat="1" applyFont="1" applyFill="1" applyBorder="1" applyAlignment="1">
      <alignment vertical="center"/>
    </xf>
    <xf numFmtId="0" fontId="10" fillId="29" borderId="71" xfId="33" applyFont="1" applyFill="1" applyBorder="1" applyAlignment="1">
      <alignment vertical="center"/>
    </xf>
    <xf numFmtId="184" fontId="10" fillId="8" borderId="71" xfId="33" applyNumberFormat="1" applyFont="1" applyFill="1" applyBorder="1" applyAlignment="1">
      <alignment vertical="center"/>
    </xf>
    <xf numFmtId="184" fontId="10" fillId="29" borderId="27" xfId="33" applyNumberFormat="1" applyFont="1" applyFill="1" applyBorder="1" applyAlignment="1">
      <alignment vertical="center"/>
    </xf>
    <xf numFmtId="184" fontId="10" fillId="29" borderId="29" xfId="33" applyNumberFormat="1" applyFont="1" applyFill="1" applyBorder="1" applyAlignment="1">
      <alignment vertical="center"/>
    </xf>
    <xf numFmtId="184" fontId="10" fillId="29" borderId="64" xfId="33" applyNumberFormat="1" applyFont="1" applyFill="1" applyBorder="1" applyAlignment="1">
      <alignment vertical="center"/>
    </xf>
    <xf numFmtId="177" fontId="10" fillId="45" borderId="4" xfId="33" applyNumberFormat="1" applyFont="1" applyFill="1" applyBorder="1" applyAlignment="1">
      <alignment vertical="center"/>
    </xf>
    <xf numFmtId="0" fontId="10" fillId="50" borderId="64" xfId="33" applyFont="1" applyFill="1" applyBorder="1" applyAlignment="1">
      <alignment vertical="center" wrapText="1"/>
    </xf>
    <xf numFmtId="176" fontId="10" fillId="8" borderId="179" xfId="33" applyNumberFormat="1" applyFont="1" applyFill="1" applyBorder="1" applyAlignment="1">
      <alignment vertical="center"/>
    </xf>
    <xf numFmtId="176" fontId="10" fillId="8" borderId="166" xfId="33" applyNumberFormat="1" applyFont="1" applyFill="1" applyBorder="1" applyAlignment="1">
      <alignment vertical="center"/>
    </xf>
    <xf numFmtId="177" fontId="10" fillId="8" borderId="179" xfId="33" applyNumberFormat="1" applyFont="1" applyFill="1" applyBorder="1" applyAlignment="1">
      <alignment vertical="center"/>
    </xf>
    <xf numFmtId="177" fontId="10" fillId="8" borderId="166" xfId="33" applyNumberFormat="1" applyFont="1" applyFill="1" applyBorder="1" applyAlignment="1">
      <alignment vertical="center"/>
    </xf>
    <xf numFmtId="0" fontId="10" fillId="8" borderId="146" xfId="33" applyFont="1" applyFill="1" applyBorder="1" applyAlignment="1">
      <alignment vertical="center"/>
    </xf>
    <xf numFmtId="0" fontId="46" fillId="29" borderId="0" xfId="33" applyFont="1" applyFill="1" applyAlignment="1">
      <alignment horizontal="left" vertical="center" wrapText="1"/>
    </xf>
    <xf numFmtId="0" fontId="46" fillId="8" borderId="0" xfId="31" applyFont="1" applyFill="1" applyAlignment="1">
      <alignment horizontal="left" vertical="top" wrapText="1"/>
    </xf>
    <xf numFmtId="0" fontId="46" fillId="29" borderId="0" xfId="31" applyFont="1" applyFill="1" applyAlignment="1">
      <alignment horizontal="left" vertical="top" wrapText="1"/>
    </xf>
    <xf numFmtId="0" fontId="76" fillId="29" borderId="0" xfId="33" applyFont="1" applyFill="1" applyAlignment="1">
      <alignment horizontal="left" vertical="center" wrapText="1"/>
    </xf>
    <xf numFmtId="0" fontId="46" fillId="29" borderId="0" xfId="30" applyFont="1" applyFill="1">
      <alignment vertical="center"/>
    </xf>
    <xf numFmtId="38" fontId="10" fillId="8" borderId="168" xfId="29" applyFont="1" applyFill="1" applyBorder="1" applyAlignment="1">
      <alignment vertical="center"/>
    </xf>
    <xf numFmtId="38" fontId="11" fillId="16" borderId="52" xfId="29" applyFont="1" applyFill="1" applyBorder="1" applyAlignment="1">
      <alignment vertical="center"/>
    </xf>
    <xf numFmtId="0" fontId="11" fillId="29" borderId="20" xfId="33" applyFont="1" applyFill="1" applyBorder="1" applyAlignment="1">
      <alignment horizontal="center" vertical="center"/>
    </xf>
    <xf numFmtId="0" fontId="16" fillId="19" borderId="20" xfId="31" applyFont="1" applyFill="1" applyBorder="1" applyAlignment="1">
      <alignment vertical="center"/>
    </xf>
    <xf numFmtId="0" fontId="70" fillId="29" borderId="1" xfId="28" applyFont="1" applyFill="1" applyBorder="1" applyAlignment="1" applyProtection="1">
      <alignment vertical="center"/>
    </xf>
    <xf numFmtId="0" fontId="143" fillId="29" borderId="0" xfId="0" applyFont="1" applyFill="1">
      <alignment vertical="center"/>
    </xf>
    <xf numFmtId="38" fontId="10" fillId="46" borderId="51" xfId="29" applyFont="1" applyFill="1" applyBorder="1" applyAlignment="1">
      <alignment vertical="center"/>
    </xf>
    <xf numFmtId="0" fontId="74" fillId="8" borderId="64" xfId="33" applyFont="1" applyFill="1" applyBorder="1" applyAlignment="1">
      <alignment vertical="center"/>
    </xf>
    <xf numFmtId="176" fontId="10" fillId="8" borderId="179" xfId="33" applyNumberFormat="1" applyFont="1" applyFill="1" applyBorder="1" applyAlignment="1">
      <alignment horizontal="right" vertical="center"/>
    </xf>
    <xf numFmtId="176" fontId="10" fillId="8" borderId="166" xfId="33" applyNumberFormat="1" applyFont="1" applyFill="1" applyBorder="1" applyAlignment="1">
      <alignment horizontal="right" vertical="center"/>
    </xf>
    <xf numFmtId="0" fontId="139" fillId="63" borderId="1" xfId="0" applyFont="1" applyFill="1" applyBorder="1" applyAlignment="1">
      <alignment horizontal="center" vertical="center"/>
    </xf>
    <xf numFmtId="0" fontId="11" fillId="0" borderId="1" xfId="33" applyFont="1" applyBorder="1" applyAlignment="1">
      <alignment vertical="center" wrapText="1"/>
    </xf>
    <xf numFmtId="38" fontId="10" fillId="44" borderId="16" xfId="29" applyFont="1" applyFill="1" applyBorder="1" applyAlignment="1">
      <alignment horizontal="center" vertical="center"/>
    </xf>
    <xf numFmtId="38" fontId="10" fillId="44" borderId="17" xfId="29" applyFont="1" applyFill="1" applyBorder="1" applyAlignment="1">
      <alignment horizontal="center" vertical="center"/>
    </xf>
    <xf numFmtId="184" fontId="10" fillId="29" borderId="0" xfId="33" applyNumberFormat="1" applyFont="1" applyFill="1"/>
    <xf numFmtId="0" fontId="10" fillId="29" borderId="52" xfId="33" applyFont="1" applyFill="1" applyBorder="1" applyAlignment="1">
      <alignment horizontal="center" vertical="center" wrapText="1"/>
    </xf>
    <xf numFmtId="176" fontId="10" fillId="29" borderId="52" xfId="33" applyNumberFormat="1" applyFont="1" applyFill="1" applyBorder="1" applyAlignment="1">
      <alignment vertical="center"/>
    </xf>
    <xf numFmtId="176" fontId="10" fillId="29" borderId="52" xfId="33" applyNumberFormat="1" applyFont="1" applyFill="1" applyBorder="1" applyAlignment="1">
      <alignment horizontal="right" vertical="center"/>
    </xf>
    <xf numFmtId="9" fontId="10" fillId="29" borderId="52" xfId="33" applyNumberFormat="1" applyFont="1" applyFill="1" applyBorder="1" applyAlignment="1">
      <alignment vertical="center"/>
    </xf>
    <xf numFmtId="184" fontId="10" fillId="29" borderId="52" xfId="33" applyNumberFormat="1" applyFont="1" applyFill="1" applyBorder="1" applyAlignment="1">
      <alignment vertical="center"/>
    </xf>
    <xf numFmtId="199" fontId="10" fillId="29" borderId="52" xfId="29" applyNumberFormat="1" applyFont="1" applyFill="1" applyBorder="1" applyAlignment="1">
      <alignment vertical="center"/>
    </xf>
    <xf numFmtId="0" fontId="27" fillId="29" borderId="52" xfId="33" applyFont="1" applyFill="1" applyBorder="1" applyAlignment="1">
      <alignment horizontal="center" vertical="center" wrapText="1"/>
    </xf>
    <xf numFmtId="177" fontId="10" fillId="29" borderId="52" xfId="33" applyNumberFormat="1" applyFont="1" applyFill="1" applyBorder="1" applyAlignment="1">
      <alignment vertical="center"/>
    </xf>
    <xf numFmtId="189" fontId="10" fillId="29" borderId="0" xfId="33" applyNumberFormat="1" applyFont="1" applyFill="1"/>
    <xf numFmtId="188" fontId="10" fillId="29" borderId="0" xfId="33" applyNumberFormat="1" applyFont="1" applyFill="1"/>
    <xf numFmtId="38" fontId="10" fillId="29" borderId="52" xfId="29" applyFont="1" applyFill="1" applyBorder="1" applyAlignment="1">
      <alignment vertical="center"/>
    </xf>
    <xf numFmtId="3" fontId="10" fillId="8" borderId="0" xfId="33" applyNumberFormat="1" applyFont="1" applyFill="1"/>
    <xf numFmtId="196" fontId="10" fillId="8" borderId="0" xfId="33" applyNumberFormat="1" applyFont="1" applyFill="1"/>
    <xf numFmtId="195" fontId="10" fillId="8" borderId="0" xfId="33" applyNumberFormat="1" applyFont="1" applyFill="1"/>
    <xf numFmtId="0" fontId="16" fillId="8" borderId="0" xfId="33" applyFont="1" applyFill="1"/>
    <xf numFmtId="224" fontId="10" fillId="8" borderId="0" xfId="33" applyNumberFormat="1" applyFont="1" applyFill="1"/>
    <xf numFmtId="11" fontId="10" fillId="8" borderId="0" xfId="33" applyNumberFormat="1" applyFont="1" applyFill="1"/>
    <xf numFmtId="0" fontId="26" fillId="40" borderId="40" xfId="33" applyFont="1" applyFill="1" applyBorder="1" applyAlignment="1">
      <alignment horizontal="center" vertical="center"/>
    </xf>
    <xf numFmtId="183" fontId="26" fillId="30" borderId="62" xfId="33" applyNumberFormat="1" applyFont="1" applyFill="1" applyBorder="1" applyAlignment="1">
      <alignment vertical="center"/>
    </xf>
    <xf numFmtId="0" fontId="144" fillId="8" borderId="0" xfId="33" applyFont="1" applyFill="1"/>
    <xf numFmtId="176" fontId="10" fillId="45" borderId="181" xfId="33" applyNumberFormat="1" applyFont="1" applyFill="1" applyBorder="1" applyAlignment="1">
      <alignment vertical="center"/>
    </xf>
    <xf numFmtId="176" fontId="10" fillId="8" borderId="182" xfId="33" applyNumberFormat="1" applyFont="1" applyFill="1" applyBorder="1" applyAlignment="1">
      <alignment vertical="center"/>
    </xf>
    <xf numFmtId="176" fontId="10" fillId="8" borderId="183" xfId="33" applyNumberFormat="1" applyFont="1" applyFill="1" applyBorder="1" applyAlignment="1">
      <alignment vertical="center"/>
    </xf>
    <xf numFmtId="176" fontId="10" fillId="8" borderId="184" xfId="33" applyNumberFormat="1" applyFont="1" applyFill="1" applyBorder="1" applyAlignment="1">
      <alignment vertical="center"/>
    </xf>
    <xf numFmtId="176" fontId="10" fillId="8" borderId="185" xfId="33" applyNumberFormat="1" applyFont="1" applyFill="1" applyBorder="1" applyAlignment="1">
      <alignment horizontal="right" vertical="center"/>
    </xf>
    <xf numFmtId="176" fontId="10" fillId="8" borderId="185" xfId="33" applyNumberFormat="1" applyFont="1" applyFill="1" applyBorder="1" applyAlignment="1">
      <alignment vertical="center"/>
    </xf>
    <xf numFmtId="177" fontId="10" fillId="45" borderId="181" xfId="33" applyNumberFormat="1" applyFont="1" applyFill="1" applyBorder="1" applyAlignment="1">
      <alignment vertical="center"/>
    </xf>
    <xf numFmtId="177" fontId="10" fillId="8" borderId="186" xfId="33" applyNumberFormat="1" applyFont="1" applyFill="1" applyBorder="1" applyAlignment="1">
      <alignment vertical="center"/>
    </xf>
    <xf numFmtId="177" fontId="10" fillId="8" borderId="185" xfId="33" applyNumberFormat="1" applyFont="1" applyFill="1" applyBorder="1" applyAlignment="1">
      <alignment vertical="center"/>
    </xf>
    <xf numFmtId="177" fontId="10" fillId="8" borderId="183" xfId="33" applyNumberFormat="1" applyFont="1" applyFill="1" applyBorder="1" applyAlignment="1">
      <alignment vertical="center"/>
    </xf>
    <xf numFmtId="176" fontId="10" fillId="8" borderId="187" xfId="33" applyNumberFormat="1" applyFont="1" applyFill="1" applyBorder="1" applyAlignment="1">
      <alignment vertical="center"/>
    </xf>
    <xf numFmtId="176" fontId="10" fillId="45" borderId="180" xfId="33" applyNumberFormat="1" applyFont="1" applyFill="1" applyBorder="1" applyAlignment="1">
      <alignment vertical="center"/>
    </xf>
    <xf numFmtId="0" fontId="10" fillId="40" borderId="17" xfId="33" applyFont="1" applyFill="1" applyBorder="1" applyAlignment="1">
      <alignment horizontal="center" vertical="center"/>
    </xf>
    <xf numFmtId="176" fontId="10" fillId="8" borderId="89" xfId="33" applyNumberFormat="1" applyFont="1" applyFill="1" applyBorder="1" applyAlignment="1">
      <alignment horizontal="right" vertical="center"/>
    </xf>
    <xf numFmtId="176" fontId="10" fillId="45" borderId="47" xfId="33" applyNumberFormat="1" applyFont="1" applyFill="1" applyBorder="1" applyAlignment="1">
      <alignment vertical="center"/>
    </xf>
    <xf numFmtId="176" fontId="26" fillId="30" borderId="3" xfId="33" applyNumberFormat="1" applyFont="1" applyFill="1" applyBorder="1" applyAlignment="1">
      <alignment vertical="center"/>
    </xf>
    <xf numFmtId="0" fontId="146" fillId="29" borderId="20" xfId="34" applyFont="1" applyFill="1" applyBorder="1">
      <alignment vertical="center"/>
    </xf>
    <xf numFmtId="177" fontId="33" fillId="29" borderId="0" xfId="33" applyNumberFormat="1" applyFont="1" applyFill="1" applyAlignment="1">
      <alignment vertical="center"/>
    </xf>
    <xf numFmtId="205" fontId="27" fillId="22" borderId="172" xfId="0" applyNumberFormat="1" applyFont="1" applyFill="1" applyBorder="1" applyAlignment="1">
      <alignment vertical="center" wrapText="1"/>
    </xf>
    <xf numFmtId="205" fontId="15" fillId="20" borderId="172" xfId="0" applyNumberFormat="1" applyFont="1" applyFill="1" applyBorder="1">
      <alignment vertical="center"/>
    </xf>
    <xf numFmtId="176" fontId="33" fillId="29" borderId="0" xfId="0" applyNumberFormat="1" applyFont="1" applyFill="1" applyAlignment="1">
      <alignment horizontal="left" vertical="top"/>
    </xf>
    <xf numFmtId="9" fontId="10" fillId="8" borderId="52" xfId="26" applyFont="1" applyFill="1" applyBorder="1" applyAlignment="1">
      <alignment vertical="center"/>
    </xf>
    <xf numFmtId="197" fontId="10" fillId="29" borderId="0" xfId="0" quotePrefix="1" applyNumberFormat="1" applyFont="1" applyFill="1" applyAlignment="1">
      <alignment horizontal="right" vertical="center"/>
    </xf>
    <xf numFmtId="203" fontId="53" fillId="45" borderId="120" xfId="0" applyNumberFormat="1" applyFont="1" applyFill="1" applyBorder="1" applyAlignment="1">
      <alignment horizontal="center" vertical="center" readingOrder="1"/>
    </xf>
    <xf numFmtId="0" fontId="11" fillId="29" borderId="0" xfId="34" applyFont="1" applyFill="1" applyAlignment="1">
      <alignment vertical="top"/>
    </xf>
    <xf numFmtId="40" fontId="10" fillId="8" borderId="52" xfId="29" applyNumberFormat="1" applyFont="1" applyFill="1" applyBorder="1" applyAlignment="1">
      <alignment horizontal="right" vertical="center"/>
    </xf>
    <xf numFmtId="190" fontId="10" fillId="24" borderId="52" xfId="26" applyNumberFormat="1" applyFont="1" applyFill="1" applyBorder="1" applyAlignment="1">
      <alignment vertical="center"/>
    </xf>
    <xf numFmtId="38" fontId="10" fillId="8" borderId="52" xfId="29" applyFont="1" applyFill="1" applyBorder="1" applyAlignment="1">
      <alignment horizontal="right" vertical="center"/>
    </xf>
    <xf numFmtId="179" fontId="10" fillId="8" borderId="11" xfId="26" applyNumberFormat="1" applyFont="1" applyFill="1" applyBorder="1" applyAlignment="1">
      <alignment horizontal="center" vertical="center"/>
    </xf>
    <xf numFmtId="190" fontId="10" fillId="50" borderId="1" xfId="26" applyNumberFormat="1" applyFont="1" applyFill="1" applyBorder="1" applyAlignment="1">
      <alignment horizontal="center" vertical="center"/>
    </xf>
    <xf numFmtId="0" fontId="147" fillId="29" borderId="1" xfId="28" applyFont="1" applyFill="1" applyBorder="1" applyAlignment="1" applyProtection="1">
      <alignment vertical="center" wrapText="1"/>
    </xf>
    <xf numFmtId="0" fontId="17" fillId="29" borderId="0" xfId="0" applyFont="1" applyFill="1">
      <alignment vertical="center"/>
    </xf>
    <xf numFmtId="0" fontId="25" fillId="29" borderId="0" xfId="33" applyFont="1" applyFill="1" applyAlignment="1">
      <alignment horizontal="left" vertical="top"/>
    </xf>
    <xf numFmtId="0" fontId="125" fillId="20" borderId="140" xfId="33" applyFont="1" applyFill="1" applyBorder="1" applyAlignment="1">
      <alignment vertical="center"/>
    </xf>
    <xf numFmtId="0" fontId="125" fillId="20" borderId="142" xfId="33" applyFont="1" applyFill="1" applyBorder="1" applyAlignment="1">
      <alignment vertical="center"/>
    </xf>
    <xf numFmtId="187" fontId="26" fillId="20" borderId="180" xfId="29" applyNumberFormat="1" applyFont="1" applyFill="1" applyBorder="1" applyAlignment="1">
      <alignment vertical="center"/>
    </xf>
    <xf numFmtId="177" fontId="26" fillId="30" borderId="3" xfId="33" applyNumberFormat="1" applyFont="1" applyFill="1" applyBorder="1" applyAlignment="1">
      <alignment vertical="center"/>
    </xf>
    <xf numFmtId="183" fontId="26" fillId="30" borderId="157" xfId="33" applyNumberFormat="1" applyFont="1" applyFill="1" applyBorder="1" applyAlignment="1">
      <alignment vertical="center"/>
    </xf>
    <xf numFmtId="200" fontId="10" fillId="8" borderId="1" xfId="26" applyNumberFormat="1" applyFont="1" applyFill="1" applyBorder="1" applyAlignment="1">
      <alignment horizontal="center" vertical="center"/>
    </xf>
    <xf numFmtId="200" fontId="10" fillId="8" borderId="1" xfId="26" applyNumberFormat="1" applyFont="1" applyFill="1" applyBorder="1" applyAlignment="1">
      <alignment horizontal="right" vertical="center"/>
    </xf>
    <xf numFmtId="223" fontId="10" fillId="64" borderId="1" xfId="38" applyNumberFormat="1" applyFont="1" applyFill="1" applyBorder="1" applyAlignment="1">
      <alignment vertical="center"/>
    </xf>
    <xf numFmtId="0" fontId="10" fillId="64" borderId="21" xfId="0" applyFont="1" applyFill="1" applyBorder="1" applyAlignment="1">
      <alignment vertical="center" wrapText="1"/>
    </xf>
    <xf numFmtId="223" fontId="10" fillId="64" borderId="1" xfId="38" quotePrefix="1" applyNumberFormat="1" applyFont="1" applyFill="1" applyBorder="1" applyAlignment="1">
      <alignment vertical="center"/>
    </xf>
    <xf numFmtId="0" fontId="10" fillId="64" borderId="21" xfId="0" applyFont="1" applyFill="1" applyBorder="1" applyAlignment="1">
      <alignment horizontal="center" vertical="center" wrapText="1"/>
    </xf>
    <xf numFmtId="223" fontId="10" fillId="64" borderId="1" xfId="0" applyNumberFormat="1" applyFont="1" applyFill="1" applyBorder="1">
      <alignment vertical="center"/>
    </xf>
    <xf numFmtId="0" fontId="10" fillId="65" borderId="49" xfId="0" applyFont="1" applyFill="1" applyBorder="1" applyAlignment="1">
      <alignment horizontal="center" vertical="center" wrapText="1"/>
    </xf>
    <xf numFmtId="0" fontId="10" fillId="65" borderId="96" xfId="0" applyFont="1" applyFill="1" applyBorder="1" applyAlignment="1">
      <alignment horizontal="center" vertical="center" wrapText="1"/>
    </xf>
    <xf numFmtId="0" fontId="10" fillId="65" borderId="11" xfId="0" applyFont="1" applyFill="1" applyBorder="1" applyAlignment="1">
      <alignment horizontal="center" vertical="center" wrapText="1"/>
    </xf>
    <xf numFmtId="0" fontId="10" fillId="65" borderId="52" xfId="0" applyFont="1" applyFill="1" applyBorder="1" applyAlignment="1">
      <alignment vertical="center" wrapText="1"/>
    </xf>
    <xf numFmtId="0" fontId="10" fillId="64" borderId="21" xfId="0" applyFont="1" applyFill="1" applyBorder="1">
      <alignment vertical="center"/>
    </xf>
    <xf numFmtId="223" fontId="10" fillId="64" borderId="4" xfId="38" applyNumberFormat="1" applyFont="1" applyFill="1" applyBorder="1" applyAlignment="1">
      <alignment vertical="center"/>
    </xf>
    <xf numFmtId="0" fontId="10" fillId="62" borderId="46" xfId="0" applyFont="1" applyFill="1" applyBorder="1" applyAlignment="1">
      <alignment horizontal="left" vertical="center"/>
    </xf>
    <xf numFmtId="223" fontId="10" fillId="62" borderId="9" xfId="38" applyNumberFormat="1" applyFont="1" applyFill="1" applyBorder="1" applyAlignment="1">
      <alignment vertical="center"/>
    </xf>
    <xf numFmtId="223" fontId="10" fillId="64" borderId="9" xfId="38" applyNumberFormat="1" applyFont="1" applyFill="1" applyBorder="1" applyAlignment="1">
      <alignment vertical="center"/>
    </xf>
    <xf numFmtId="222" fontId="10" fillId="64" borderId="188" xfId="26" applyNumberFormat="1" applyFont="1" applyFill="1" applyBorder="1" applyAlignment="1">
      <alignment vertical="center"/>
    </xf>
    <xf numFmtId="0" fontId="15" fillId="66" borderId="1" xfId="0" applyFont="1" applyFill="1" applyBorder="1" applyAlignment="1">
      <alignment horizontal="center" vertical="center" wrapText="1"/>
    </xf>
    <xf numFmtId="0" fontId="28" fillId="67" borderId="96" xfId="30" applyFont="1" applyFill="1" applyBorder="1" applyAlignment="1">
      <alignment vertical="center" wrapText="1"/>
    </xf>
    <xf numFmtId="0" fontId="28" fillId="67" borderId="47" xfId="0" applyFont="1" applyFill="1" applyBorder="1">
      <alignment vertical="center"/>
    </xf>
    <xf numFmtId="0" fontId="28" fillId="67" borderId="20" xfId="0" applyFont="1" applyFill="1" applyBorder="1">
      <alignment vertical="center"/>
    </xf>
    <xf numFmtId="0" fontId="28" fillId="67" borderId="32" xfId="0" applyFont="1" applyFill="1" applyBorder="1">
      <alignment vertical="center"/>
    </xf>
    <xf numFmtId="179" fontId="10" fillId="64" borderId="9" xfId="38" applyNumberFormat="1" applyFont="1" applyFill="1" applyBorder="1" applyAlignment="1">
      <alignment vertical="center"/>
    </xf>
    <xf numFmtId="179" fontId="10" fillId="64" borderId="4" xfId="38" applyNumberFormat="1" applyFont="1" applyFill="1" applyBorder="1" applyAlignment="1">
      <alignment vertical="center"/>
    </xf>
    <xf numFmtId="179" fontId="10" fillId="64" borderId="1" xfId="38" applyNumberFormat="1" applyFont="1" applyFill="1" applyBorder="1" applyAlignment="1">
      <alignment vertical="center"/>
    </xf>
    <xf numFmtId="0" fontId="17" fillId="63" borderId="1" xfId="30" applyFont="1" applyFill="1" applyBorder="1" applyAlignment="1">
      <alignment horizontal="center" vertical="center" wrapText="1"/>
    </xf>
    <xf numFmtId="0" fontId="17" fillId="63" borderId="1" xfId="0" applyFont="1" applyFill="1" applyBorder="1" applyAlignment="1">
      <alignment horizontal="center" vertical="center"/>
    </xf>
    <xf numFmtId="0" fontId="152" fillId="29" borderId="0" xfId="0" applyFont="1" applyFill="1">
      <alignment vertical="center"/>
    </xf>
    <xf numFmtId="0" fontId="10" fillId="29" borderId="1" xfId="33" applyFont="1" applyFill="1" applyBorder="1" applyAlignment="1">
      <alignment horizontal="left" vertical="center" wrapText="1"/>
    </xf>
    <xf numFmtId="0" fontId="10" fillId="0" borderId="1" xfId="33" applyFont="1" applyBorder="1" applyAlignment="1">
      <alignment vertical="center" wrapText="1"/>
    </xf>
    <xf numFmtId="0" fontId="10" fillId="0" borderId="1" xfId="33" applyFont="1" applyBorder="1" applyAlignment="1">
      <alignment vertical="center"/>
    </xf>
    <xf numFmtId="0" fontId="10" fillId="29" borderId="1" xfId="33" applyFont="1" applyFill="1" applyBorder="1" applyAlignment="1">
      <alignment horizontal="left" vertical="center"/>
    </xf>
    <xf numFmtId="176" fontId="33" fillId="29" borderId="0" xfId="33" applyNumberFormat="1" applyFont="1" applyFill="1" applyAlignment="1">
      <alignment vertical="center"/>
    </xf>
    <xf numFmtId="0" fontId="151" fillId="29" borderId="0" xfId="33" applyFont="1" applyFill="1" applyAlignment="1">
      <alignment vertical="center"/>
    </xf>
    <xf numFmtId="0" fontId="152" fillId="29" borderId="0" xfId="33" applyFont="1" applyFill="1" applyAlignment="1">
      <alignment vertical="center"/>
    </xf>
    <xf numFmtId="183" fontId="146" fillId="29" borderId="0" xfId="33" applyNumberFormat="1" applyFont="1" applyFill="1" applyAlignment="1">
      <alignment vertical="center"/>
    </xf>
    <xf numFmtId="0" fontId="145" fillId="29" borderId="0" xfId="33" applyFont="1" applyFill="1"/>
    <xf numFmtId="0" fontId="153" fillId="29" borderId="0" xfId="33" applyFont="1" applyFill="1" applyAlignment="1">
      <alignment vertical="center"/>
    </xf>
    <xf numFmtId="0" fontId="154" fillId="29" borderId="0" xfId="33" applyFont="1" applyFill="1"/>
    <xf numFmtId="176" fontId="74" fillId="29" borderId="0" xfId="0" applyNumberFormat="1" applyFont="1" applyFill="1">
      <alignment vertical="center"/>
    </xf>
    <xf numFmtId="176" fontId="16" fillId="29" borderId="0" xfId="0" applyNumberFormat="1" applyFont="1" applyFill="1" applyAlignment="1">
      <alignment vertical="center" wrapText="1"/>
    </xf>
    <xf numFmtId="176" fontId="10" fillId="8" borderId="28" xfId="33" applyNumberFormat="1" applyFont="1" applyFill="1" applyBorder="1" applyAlignment="1">
      <alignment vertical="center"/>
    </xf>
    <xf numFmtId="176" fontId="10" fillId="8" borderId="30" xfId="33" applyNumberFormat="1" applyFont="1" applyFill="1" applyBorder="1" applyAlignment="1">
      <alignment vertical="center"/>
    </xf>
    <xf numFmtId="0" fontId="74" fillId="8" borderId="1" xfId="31" applyFont="1" applyFill="1" applyBorder="1" applyAlignment="1">
      <alignment vertical="center"/>
    </xf>
    <xf numFmtId="0" fontId="68" fillId="8" borderId="20" xfId="41" applyFont="1" applyFill="1" applyBorder="1" applyAlignment="1">
      <alignment wrapText="1"/>
    </xf>
    <xf numFmtId="176" fontId="33" fillId="29" borderId="0" xfId="0" applyNumberFormat="1" applyFont="1" applyFill="1">
      <alignment vertical="center"/>
    </xf>
    <xf numFmtId="0" fontId="11" fillId="8" borderId="20" xfId="31" applyFont="1" applyFill="1" applyBorder="1" applyAlignment="1">
      <alignment vertical="center"/>
    </xf>
    <xf numFmtId="0" fontId="10" fillId="29" borderId="0" xfId="31" applyFont="1" applyFill="1" applyAlignment="1">
      <alignment vertical="center" wrapText="1"/>
    </xf>
    <xf numFmtId="0" fontId="10" fillId="0" borderId="0" xfId="31" applyFont="1" applyAlignment="1">
      <alignment vertical="center" wrapText="1"/>
    </xf>
    <xf numFmtId="0" fontId="10" fillId="40" borderId="189" xfId="33" applyFont="1" applyFill="1" applyBorder="1" applyAlignment="1">
      <alignment horizontal="center" vertical="center"/>
    </xf>
    <xf numFmtId="38" fontId="10" fillId="16" borderId="190" xfId="29" applyFont="1" applyFill="1" applyBorder="1" applyAlignment="1">
      <alignment vertical="center"/>
    </xf>
    <xf numFmtId="38" fontId="17" fillId="47" borderId="33" xfId="29" applyFont="1" applyFill="1" applyBorder="1" applyAlignment="1">
      <alignment vertical="center"/>
    </xf>
    <xf numFmtId="38" fontId="10" fillId="46" borderId="94" xfId="29" applyFont="1" applyFill="1" applyBorder="1" applyAlignment="1">
      <alignment vertical="center"/>
    </xf>
    <xf numFmtId="38" fontId="10" fillId="8" borderId="154" xfId="29" applyFont="1" applyFill="1" applyBorder="1" applyAlignment="1">
      <alignment vertical="center"/>
    </xf>
    <xf numFmtId="38" fontId="17" fillId="27" borderId="32" xfId="29" applyFont="1" applyFill="1" applyBorder="1" applyAlignment="1">
      <alignment vertical="center"/>
    </xf>
    <xf numFmtId="222" fontId="10" fillId="64" borderId="72" xfId="26" applyNumberFormat="1" applyFont="1" applyFill="1" applyBorder="1" applyAlignment="1">
      <alignment vertical="center"/>
    </xf>
    <xf numFmtId="222" fontId="10" fillId="64" borderId="1" xfId="26" applyNumberFormat="1" applyFont="1" applyFill="1" applyBorder="1" applyAlignment="1">
      <alignment vertical="center"/>
    </xf>
    <xf numFmtId="38" fontId="10" fillId="64" borderId="1" xfId="29" applyFont="1" applyFill="1" applyBorder="1" applyAlignment="1">
      <alignment horizontal="center" vertical="center"/>
    </xf>
    <xf numFmtId="0" fontId="10" fillId="65" borderId="21" xfId="0" applyFont="1" applyFill="1" applyBorder="1" applyAlignment="1">
      <alignment horizontal="center" vertical="center" wrapText="1"/>
    </xf>
    <xf numFmtId="0" fontId="74" fillId="29" borderId="163" xfId="33" applyFont="1" applyFill="1" applyBorder="1" applyAlignment="1">
      <alignment vertical="center"/>
    </xf>
    <xf numFmtId="0" fontId="10" fillId="8" borderId="42" xfId="33" applyFont="1" applyFill="1" applyBorder="1" applyAlignment="1">
      <alignment vertical="center"/>
    </xf>
    <xf numFmtId="177" fontId="10" fillId="8" borderId="131" xfId="33" applyNumberFormat="1" applyFont="1" applyFill="1" applyBorder="1" applyAlignment="1">
      <alignment horizontal="center" vertical="center"/>
    </xf>
    <xf numFmtId="0" fontId="26" fillId="40" borderId="35" xfId="33" applyFont="1" applyFill="1" applyBorder="1" applyAlignment="1">
      <alignment horizontal="left" vertical="center"/>
    </xf>
    <xf numFmtId="0" fontId="26" fillId="40" borderId="65" xfId="33" applyFont="1" applyFill="1" applyBorder="1" applyAlignment="1">
      <alignment horizontal="center" vertical="center"/>
    </xf>
    <xf numFmtId="0" fontId="10" fillId="40" borderId="14" xfId="33" applyFont="1" applyFill="1" applyBorder="1" applyAlignment="1">
      <alignment vertical="center"/>
    </xf>
    <xf numFmtId="0" fontId="26" fillId="40" borderId="38" xfId="33" applyFont="1" applyFill="1" applyBorder="1" applyAlignment="1">
      <alignment horizontal="center" vertical="center"/>
    </xf>
    <xf numFmtId="177" fontId="10" fillId="8" borderId="1" xfId="33" applyNumberFormat="1" applyFont="1" applyFill="1" applyBorder="1" applyAlignment="1">
      <alignment horizontal="center" vertical="center"/>
    </xf>
    <xf numFmtId="177" fontId="10" fillId="24" borderId="1" xfId="33" applyNumberFormat="1" applyFont="1" applyFill="1" applyBorder="1" applyAlignment="1">
      <alignment vertical="center"/>
    </xf>
    <xf numFmtId="0" fontId="10" fillId="20" borderId="7" xfId="33" applyFont="1" applyFill="1" applyBorder="1" applyAlignment="1">
      <alignment vertical="center"/>
    </xf>
    <xf numFmtId="177" fontId="10" fillId="20" borderId="134" xfId="33" applyNumberFormat="1" applyFont="1" applyFill="1" applyBorder="1" applyAlignment="1">
      <alignment horizontal="center" vertical="center"/>
    </xf>
    <xf numFmtId="0" fontId="10" fillId="8" borderId="87" xfId="33" applyFont="1" applyFill="1" applyBorder="1" applyAlignment="1">
      <alignment vertical="center"/>
    </xf>
    <xf numFmtId="177" fontId="10" fillId="8" borderId="133" xfId="33" applyNumberFormat="1" applyFont="1" applyFill="1" applyBorder="1" applyAlignment="1">
      <alignment horizontal="center" vertical="center"/>
    </xf>
    <xf numFmtId="177" fontId="10" fillId="8" borderId="5" xfId="33" applyNumberFormat="1" applyFont="1" applyFill="1" applyBorder="1" applyAlignment="1">
      <alignment vertical="center"/>
    </xf>
    <xf numFmtId="177" fontId="10" fillId="8" borderId="11" xfId="33" applyNumberFormat="1" applyFont="1" applyFill="1" applyBorder="1" applyAlignment="1">
      <alignment horizontal="center" vertical="center"/>
    </xf>
    <xf numFmtId="177" fontId="10" fillId="24" borderId="11" xfId="33" applyNumberFormat="1" applyFont="1" applyFill="1" applyBorder="1" applyAlignment="1">
      <alignment vertical="center"/>
    </xf>
    <xf numFmtId="177" fontId="10" fillId="8" borderId="11" xfId="33" applyNumberFormat="1" applyFont="1" applyFill="1" applyBorder="1" applyAlignment="1">
      <alignment vertical="center"/>
    </xf>
    <xf numFmtId="177" fontId="10" fillId="8" borderId="191" xfId="33" applyNumberFormat="1" applyFont="1" applyFill="1" applyBorder="1" applyAlignment="1">
      <alignment vertical="center"/>
    </xf>
    <xf numFmtId="177" fontId="10" fillId="8" borderId="53" xfId="33" applyNumberFormat="1" applyFont="1" applyFill="1" applyBorder="1" applyAlignment="1">
      <alignment horizontal="center" vertical="center"/>
    </xf>
    <xf numFmtId="177" fontId="10" fillId="24" borderId="53" xfId="33" applyNumberFormat="1" applyFont="1" applyFill="1" applyBorder="1" applyAlignment="1">
      <alignment vertical="center"/>
    </xf>
    <xf numFmtId="176" fontId="10" fillId="20" borderId="53" xfId="33" applyNumberFormat="1" applyFont="1" applyFill="1" applyBorder="1" applyAlignment="1">
      <alignment vertical="center"/>
    </xf>
    <xf numFmtId="176" fontId="10" fillId="20" borderId="149" xfId="33" applyNumberFormat="1" applyFont="1" applyFill="1" applyBorder="1" applyAlignment="1">
      <alignment vertical="center"/>
    </xf>
    <xf numFmtId="176" fontId="10" fillId="8" borderId="3" xfId="33" applyNumberFormat="1" applyFont="1" applyFill="1" applyBorder="1" applyAlignment="1">
      <alignment vertical="center"/>
    </xf>
    <xf numFmtId="177" fontId="10" fillId="8" borderId="0" xfId="33" applyNumberFormat="1" applyFont="1" applyFill="1" applyAlignment="1">
      <alignment horizontal="center" vertical="center" wrapText="1"/>
    </xf>
    <xf numFmtId="177" fontId="10" fillId="20" borderId="85" xfId="33" applyNumberFormat="1" applyFont="1" applyFill="1" applyBorder="1" applyAlignment="1">
      <alignment vertical="center"/>
    </xf>
    <xf numFmtId="177" fontId="10" fillId="20" borderId="128" xfId="33" applyNumberFormat="1" applyFont="1" applyFill="1" applyBorder="1" applyAlignment="1">
      <alignment vertical="center"/>
    </xf>
    <xf numFmtId="0" fontId="74" fillId="8" borderId="44" xfId="33" applyFont="1" applyFill="1" applyBorder="1" applyAlignment="1">
      <alignment vertical="center"/>
    </xf>
    <xf numFmtId="0" fontId="74" fillId="8" borderId="1" xfId="33" applyFont="1" applyFill="1" applyBorder="1" applyAlignment="1">
      <alignment vertical="center"/>
    </xf>
    <xf numFmtId="0" fontId="74" fillId="29" borderId="44" xfId="33" applyFont="1" applyFill="1" applyBorder="1" applyAlignment="1">
      <alignment vertical="center"/>
    </xf>
    <xf numFmtId="0" fontId="74" fillId="29" borderId="1" xfId="33" applyFont="1" applyFill="1" applyBorder="1" applyAlignment="1">
      <alignment vertical="center"/>
    </xf>
    <xf numFmtId="0" fontId="46" fillId="29" borderId="0" xfId="32" applyFont="1" applyFill="1" applyAlignment="1">
      <alignment vertical="top" wrapText="1"/>
    </xf>
    <xf numFmtId="179" fontId="10" fillId="29" borderId="0" xfId="0" applyNumberFormat="1" applyFont="1" applyFill="1">
      <alignment vertical="center"/>
    </xf>
    <xf numFmtId="177" fontId="10" fillId="29" borderId="0" xfId="0" applyNumberFormat="1" applyFont="1" applyFill="1">
      <alignment vertical="center"/>
    </xf>
    <xf numFmtId="0" fontId="157" fillId="29" borderId="0" xfId="0" applyFont="1" applyFill="1" applyAlignment="1">
      <alignment horizontal="left" vertical="top" indent="1"/>
    </xf>
    <xf numFmtId="0" fontId="43" fillId="29" borderId="0" xfId="0" applyFont="1" applyFill="1" applyAlignment="1">
      <alignment horizontal="left" vertical="top" indent="1"/>
    </xf>
    <xf numFmtId="0" fontId="44" fillId="8" borderId="44" xfId="33" applyFont="1" applyFill="1" applyBorder="1" applyAlignment="1">
      <alignment vertical="center"/>
    </xf>
    <xf numFmtId="177" fontId="10" fillId="20" borderId="41" xfId="33" applyNumberFormat="1" applyFont="1" applyFill="1" applyBorder="1" applyAlignment="1">
      <alignment horizontal="left" vertical="center"/>
    </xf>
    <xf numFmtId="177" fontId="10" fillId="8" borderId="135" xfId="33" applyNumberFormat="1" applyFont="1" applyFill="1" applyBorder="1" applyAlignment="1">
      <alignment horizontal="left" vertical="center"/>
    </xf>
    <xf numFmtId="177" fontId="10" fillId="8" borderId="147" xfId="33" applyNumberFormat="1" applyFont="1" applyFill="1" applyBorder="1" applyAlignment="1">
      <alignment horizontal="left" vertical="center"/>
    </xf>
    <xf numFmtId="0" fontId="10" fillId="29" borderId="0" xfId="30" applyFont="1" applyFill="1">
      <alignment vertical="center"/>
    </xf>
    <xf numFmtId="0" fontId="10" fillId="64" borderId="47" xfId="0" applyFont="1" applyFill="1" applyBorder="1" applyAlignment="1">
      <alignment vertical="center" wrapText="1"/>
    </xf>
    <xf numFmtId="0" fontId="150" fillId="67" borderId="20" xfId="0" applyFont="1" applyFill="1" applyBorder="1">
      <alignment vertical="center"/>
    </xf>
    <xf numFmtId="0" fontId="150" fillId="67" borderId="96" xfId="0" applyFont="1" applyFill="1" applyBorder="1" applyAlignment="1">
      <alignment vertical="center" wrapText="1"/>
    </xf>
    <xf numFmtId="0" fontId="10" fillId="24" borderId="21" xfId="0" applyFont="1" applyFill="1" applyBorder="1" applyAlignment="1">
      <alignment vertical="center" wrapText="1"/>
    </xf>
    <xf numFmtId="0" fontId="150" fillId="67" borderId="32" xfId="0" applyFont="1" applyFill="1" applyBorder="1">
      <alignment vertical="center"/>
    </xf>
    <xf numFmtId="0" fontId="150" fillId="67" borderId="47" xfId="0" applyFont="1" applyFill="1" applyBorder="1">
      <alignment vertical="center"/>
    </xf>
    <xf numFmtId="0" fontId="17" fillId="63" borderId="21" xfId="0" applyFont="1" applyFill="1" applyBorder="1" applyAlignment="1">
      <alignment horizontal="center" vertical="center"/>
    </xf>
    <xf numFmtId="0" fontId="10" fillId="24" borderId="21" xfId="0" applyFont="1" applyFill="1" applyBorder="1">
      <alignment vertical="center"/>
    </xf>
    <xf numFmtId="0" fontId="10" fillId="64" borderId="49" xfId="0" applyFont="1" applyFill="1" applyBorder="1">
      <alignment vertical="center"/>
    </xf>
    <xf numFmtId="0" fontId="10" fillId="8" borderId="0" xfId="32" applyFont="1" applyFill="1" applyAlignment="1">
      <alignment horizontal="left"/>
    </xf>
    <xf numFmtId="0" fontId="10" fillId="8" borderId="0" xfId="32" applyFont="1" applyFill="1" applyAlignment="1">
      <alignment horizontal="left" vertical="top" wrapText="1"/>
    </xf>
    <xf numFmtId="0" fontId="46" fillId="8" borderId="0" xfId="32" applyFont="1" applyFill="1" applyAlignment="1">
      <alignment vertical="center"/>
    </xf>
    <xf numFmtId="0" fontId="89" fillId="29" borderId="0" xfId="33" applyFont="1" applyFill="1" applyAlignment="1">
      <alignment horizontal="left" vertical="center"/>
    </xf>
    <xf numFmtId="0" fontId="70" fillId="0" borderId="1" xfId="28" applyFont="1" applyFill="1" applyBorder="1" applyAlignment="1" applyProtection="1">
      <alignment vertical="center" wrapText="1"/>
    </xf>
    <xf numFmtId="0" fontId="70" fillId="29" borderId="33" xfId="28" applyFont="1" applyFill="1" applyBorder="1" applyAlignment="1" applyProtection="1">
      <alignment vertical="center" wrapText="1"/>
    </xf>
    <xf numFmtId="0" fontId="28" fillId="29" borderId="20" xfId="0" applyFont="1" applyFill="1" applyBorder="1">
      <alignment vertical="center"/>
    </xf>
    <xf numFmtId="0" fontId="70" fillId="29" borderId="0" xfId="28" applyFont="1" applyFill="1" applyAlignment="1" applyProtection="1">
      <alignment vertical="center"/>
    </xf>
    <xf numFmtId="177" fontId="10" fillId="8" borderId="0" xfId="33" applyNumberFormat="1" applyFont="1" applyFill="1" applyAlignment="1">
      <alignment horizontal="left" vertical="top" wrapText="1"/>
    </xf>
    <xf numFmtId="177" fontId="10" fillId="29" borderId="135" xfId="33" applyNumberFormat="1" applyFont="1" applyFill="1" applyBorder="1" applyAlignment="1">
      <alignment horizontal="left" vertical="top" wrapText="1"/>
    </xf>
    <xf numFmtId="177" fontId="10" fillId="29" borderId="87" xfId="33" applyNumberFormat="1" applyFont="1" applyFill="1" applyBorder="1" applyAlignment="1">
      <alignment horizontal="left" vertical="top" wrapText="1"/>
    </xf>
    <xf numFmtId="177" fontId="10" fillId="29" borderId="46" xfId="33" applyNumberFormat="1" applyFont="1" applyFill="1" applyBorder="1" applyAlignment="1">
      <alignment horizontal="left" vertical="top" wrapText="1"/>
    </xf>
    <xf numFmtId="0" fontId="127" fillId="29" borderId="0" xfId="33" applyFont="1" applyFill="1" applyAlignment="1">
      <alignment horizontal="left" vertical="top" wrapText="1"/>
    </xf>
    <xf numFmtId="0" fontId="46" fillId="29" borderId="0" xfId="33" applyFont="1" applyFill="1" applyAlignment="1">
      <alignment horizontal="left" vertical="top" wrapText="1"/>
    </xf>
    <xf numFmtId="0" fontId="46" fillId="29" borderId="0" xfId="33" applyFont="1" applyFill="1" applyAlignment="1">
      <alignment horizontal="left" vertical="top"/>
    </xf>
    <xf numFmtId="0" fontId="17" fillId="9" borderId="44" xfId="33" applyFont="1" applyFill="1" applyBorder="1" applyAlignment="1">
      <alignment horizontal="left" vertical="center" wrapText="1"/>
    </xf>
    <xf numFmtId="0" fontId="17" fillId="9" borderId="49" xfId="33" applyFont="1" applyFill="1" applyBorder="1" applyAlignment="1">
      <alignment horizontal="left" vertical="center" wrapText="1"/>
    </xf>
    <xf numFmtId="49" fontId="17" fillId="24" borderId="33" xfId="33" applyNumberFormat="1" applyFont="1" applyFill="1" applyBorder="1" applyAlignment="1">
      <alignment horizontal="left" vertical="center" wrapText="1"/>
    </xf>
    <xf numFmtId="49" fontId="17" fillId="24" borderId="21" xfId="33" applyNumberFormat="1" applyFont="1" applyFill="1" applyBorder="1" applyAlignment="1">
      <alignment horizontal="left" vertical="center" wrapText="1"/>
    </xf>
    <xf numFmtId="0" fontId="17" fillId="9" borderId="44" xfId="33" applyFont="1" applyFill="1" applyBorder="1" applyAlignment="1">
      <alignment horizontal="left" vertical="center"/>
    </xf>
    <xf numFmtId="0" fontId="17" fillId="9" borderId="49" xfId="33" applyFont="1" applyFill="1" applyBorder="1" applyAlignment="1">
      <alignment horizontal="left" vertical="center"/>
    </xf>
    <xf numFmtId="0" fontId="17" fillId="24" borderId="33" xfId="33" applyFont="1" applyFill="1" applyBorder="1" applyAlignment="1">
      <alignment horizontal="left" vertical="center"/>
    </xf>
    <xf numFmtId="0" fontId="17" fillId="24" borderId="21" xfId="33" applyFont="1" applyFill="1" applyBorder="1" applyAlignment="1">
      <alignment horizontal="left" vertical="center"/>
    </xf>
    <xf numFmtId="0" fontId="17" fillId="41" borderId="48" xfId="33" applyFont="1" applyFill="1" applyBorder="1" applyAlignment="1">
      <alignment horizontal="left" vertical="center" wrapText="1"/>
    </xf>
    <xf numFmtId="0" fontId="17" fillId="41" borderId="21" xfId="33" applyFont="1" applyFill="1" applyBorder="1" applyAlignment="1">
      <alignment horizontal="left" vertical="center" wrapText="1"/>
    </xf>
    <xf numFmtId="0" fontId="10" fillId="50" borderId="94" xfId="33" applyFont="1" applyFill="1" applyBorder="1" applyAlignment="1">
      <alignment horizontal="left" vertical="center" wrapText="1"/>
    </xf>
    <xf numFmtId="0" fontId="10" fillId="50" borderId="153" xfId="33" applyFont="1" applyFill="1" applyBorder="1" applyAlignment="1">
      <alignment horizontal="left" vertical="center" wrapText="1"/>
    </xf>
    <xf numFmtId="0" fontId="10" fillId="50" borderId="118" xfId="33" applyFont="1" applyFill="1" applyBorder="1" applyAlignment="1">
      <alignment horizontal="left" vertical="center" wrapText="1"/>
    </xf>
    <xf numFmtId="0" fontId="10" fillId="50" borderId="117" xfId="33" applyFont="1" applyFill="1" applyBorder="1" applyAlignment="1">
      <alignment horizontal="left" vertical="center" wrapText="1"/>
    </xf>
    <xf numFmtId="0" fontId="11" fillId="8" borderId="94" xfId="33" applyFont="1" applyFill="1" applyBorder="1" applyAlignment="1">
      <alignment horizontal="left" vertical="center" wrapText="1"/>
    </xf>
    <xf numFmtId="0" fontId="10" fillId="8" borderId="153" xfId="33" applyFont="1" applyFill="1" applyBorder="1" applyAlignment="1">
      <alignment horizontal="left" vertical="center" wrapText="1"/>
    </xf>
    <xf numFmtId="0" fontId="10" fillId="8" borderId="151" xfId="33" applyFont="1" applyFill="1" applyBorder="1" applyAlignment="1">
      <alignment horizontal="left" vertical="center"/>
    </xf>
    <xf numFmtId="0" fontId="10" fillId="8" borderId="152" xfId="33" applyFont="1" applyFill="1" applyBorder="1" applyAlignment="1">
      <alignment horizontal="left" vertical="center"/>
    </xf>
    <xf numFmtId="0" fontId="11" fillId="8" borderId="118" xfId="33" applyFont="1" applyFill="1" applyBorder="1" applyAlignment="1">
      <alignment horizontal="left" vertical="center" wrapText="1"/>
    </xf>
    <xf numFmtId="0" fontId="10" fillId="8" borderId="117" xfId="33" applyFont="1" applyFill="1" applyBorder="1" applyAlignment="1">
      <alignment horizontal="left" vertical="center" wrapText="1"/>
    </xf>
    <xf numFmtId="0" fontId="10" fillId="8" borderId="118" xfId="33" applyFont="1" applyFill="1" applyBorder="1" applyAlignment="1">
      <alignment horizontal="left" vertical="center"/>
    </xf>
    <xf numFmtId="0" fontId="10" fillId="8" borderId="117" xfId="33" applyFont="1" applyFill="1" applyBorder="1" applyAlignment="1">
      <alignment horizontal="left" vertical="center"/>
    </xf>
    <xf numFmtId="0" fontId="10" fillId="8" borderId="94" xfId="33" applyFont="1" applyFill="1" applyBorder="1" applyAlignment="1">
      <alignment horizontal="left" vertical="center" wrapText="1"/>
    </xf>
    <xf numFmtId="0" fontId="10" fillId="8" borderId="118" xfId="33" applyFont="1" applyFill="1" applyBorder="1" applyAlignment="1">
      <alignment horizontal="left" vertical="center" wrapText="1"/>
    </xf>
    <xf numFmtId="0" fontId="36" fillId="41" borderId="33" xfId="33" applyFont="1" applyFill="1" applyBorder="1" applyAlignment="1">
      <alignment horizontal="left" vertical="center" wrapText="1"/>
    </xf>
    <xf numFmtId="0" fontId="36" fillId="41" borderId="21" xfId="33" applyFont="1" applyFill="1" applyBorder="1" applyAlignment="1">
      <alignment horizontal="left" vertical="center" wrapText="1"/>
    </xf>
    <xf numFmtId="0" fontId="11" fillId="29" borderId="94" xfId="33" applyFont="1" applyFill="1" applyBorder="1" applyAlignment="1">
      <alignment horizontal="left" vertical="center" wrapText="1"/>
    </xf>
    <xf numFmtId="0" fontId="11" fillId="29" borderId="153" xfId="33" applyFont="1" applyFill="1" applyBorder="1" applyAlignment="1">
      <alignment horizontal="left" vertical="center" wrapText="1"/>
    </xf>
    <xf numFmtId="0" fontId="17" fillId="41" borderId="33" xfId="33" applyFont="1" applyFill="1" applyBorder="1" applyAlignment="1">
      <alignment horizontal="left" vertical="center" wrapText="1"/>
    </xf>
    <xf numFmtId="0" fontId="24" fillId="20" borderId="33" xfId="33" applyFont="1" applyFill="1" applyBorder="1" applyAlignment="1">
      <alignment horizontal="left" vertical="center"/>
    </xf>
    <xf numFmtId="0" fontId="17" fillId="20" borderId="21" xfId="33" applyFont="1" applyFill="1" applyBorder="1" applyAlignment="1">
      <alignment horizontal="left" vertical="center"/>
    </xf>
    <xf numFmtId="0" fontId="10" fillId="45" borderId="44" xfId="33" applyFont="1" applyFill="1" applyBorder="1" applyAlignment="1">
      <alignment horizontal="left" vertical="center" wrapText="1"/>
    </xf>
    <xf numFmtId="0" fontId="10" fillId="45" borderId="153" xfId="33" applyFont="1" applyFill="1" applyBorder="1" applyAlignment="1">
      <alignment horizontal="left" vertical="center" wrapText="1"/>
    </xf>
    <xf numFmtId="0" fontId="10" fillId="45" borderId="21" xfId="33" applyFont="1" applyFill="1" applyBorder="1" applyAlignment="1">
      <alignment horizontal="left" vertical="center" wrapText="1"/>
    </xf>
    <xf numFmtId="0" fontId="10" fillId="45" borderId="49" xfId="33" applyFont="1" applyFill="1" applyBorder="1" applyAlignment="1">
      <alignment horizontal="left" vertical="center" wrapText="1"/>
    </xf>
    <xf numFmtId="0" fontId="17" fillId="53" borderId="33" xfId="33" applyFont="1" applyFill="1" applyBorder="1" applyAlignment="1">
      <alignment horizontal="left" vertical="center"/>
    </xf>
    <xf numFmtId="0" fontId="17" fillId="53" borderId="21" xfId="33" applyFont="1" applyFill="1" applyBorder="1" applyAlignment="1">
      <alignment horizontal="left" vertical="center"/>
    </xf>
    <xf numFmtId="0" fontId="11" fillId="45" borderId="44" xfId="33" applyFont="1" applyFill="1" applyBorder="1" applyAlignment="1">
      <alignment horizontal="left" vertical="center" wrapText="1"/>
    </xf>
    <xf numFmtId="0" fontId="17" fillId="20" borderId="33" xfId="33" applyFont="1" applyFill="1" applyBorder="1" applyAlignment="1">
      <alignment horizontal="left" vertical="top" wrapText="1"/>
    </xf>
    <xf numFmtId="0" fontId="17" fillId="20" borderId="21" xfId="33" applyFont="1" applyFill="1" applyBorder="1" applyAlignment="1">
      <alignment horizontal="left" vertical="top" wrapText="1"/>
    </xf>
    <xf numFmtId="0" fontId="17" fillId="9" borderId="33" xfId="33" applyFont="1" applyFill="1" applyBorder="1" applyAlignment="1">
      <alignment horizontal="left" vertical="center"/>
    </xf>
    <xf numFmtId="0" fontId="17" fillId="9" borderId="21" xfId="33" applyFont="1" applyFill="1" applyBorder="1" applyAlignment="1">
      <alignment horizontal="left" vertical="center"/>
    </xf>
    <xf numFmtId="0" fontId="24" fillId="41" borderId="33" xfId="33" applyFont="1" applyFill="1" applyBorder="1" applyAlignment="1">
      <alignment horizontal="left" vertical="center" wrapText="1"/>
    </xf>
    <xf numFmtId="0" fontId="24" fillId="41" borderId="21" xfId="33" applyFont="1" applyFill="1" applyBorder="1" applyAlignment="1">
      <alignment horizontal="left" vertical="center" wrapText="1"/>
    </xf>
    <xf numFmtId="0" fontId="76" fillId="29" borderId="0" xfId="33" applyFont="1" applyFill="1" applyAlignment="1">
      <alignment horizontal="left" vertical="top" wrapText="1"/>
    </xf>
    <xf numFmtId="0" fontId="0" fillId="0" borderId="0" xfId="0" applyAlignment="1">
      <alignment horizontal="left" vertical="top"/>
    </xf>
    <xf numFmtId="0" fontId="10" fillId="45" borderId="44" xfId="33" applyFont="1" applyFill="1" applyBorder="1" applyAlignment="1">
      <alignment horizontal="left" vertical="center"/>
    </xf>
    <xf numFmtId="0" fontId="10" fillId="45" borderId="21" xfId="33" applyFont="1" applyFill="1" applyBorder="1" applyAlignment="1">
      <alignment horizontal="left" vertical="center"/>
    </xf>
    <xf numFmtId="0" fontId="46" fillId="8" borderId="0" xfId="33" applyFont="1" applyFill="1" applyAlignment="1">
      <alignment horizontal="left" vertical="top" wrapText="1"/>
    </xf>
    <xf numFmtId="0" fontId="0" fillId="0" borderId="0" xfId="0" applyAlignment="1">
      <alignment horizontal="left" vertical="top" wrapText="1"/>
    </xf>
    <xf numFmtId="0" fontId="51" fillId="24" borderId="57" xfId="33" applyFont="1" applyFill="1" applyBorder="1" applyAlignment="1">
      <alignment horizontal="center"/>
    </xf>
    <xf numFmtId="0" fontId="51" fillId="24" borderId="130" xfId="33" applyFont="1" applyFill="1" applyBorder="1" applyAlignment="1">
      <alignment horizontal="center"/>
    </xf>
    <xf numFmtId="0" fontId="51" fillId="40" borderId="57" xfId="33" applyFont="1" applyFill="1" applyBorder="1" applyAlignment="1">
      <alignment horizontal="center" vertical="center"/>
    </xf>
    <xf numFmtId="0" fontId="51" fillId="40" borderId="130" xfId="33" applyFont="1" applyFill="1" applyBorder="1" applyAlignment="1">
      <alignment horizontal="center" vertical="center"/>
    </xf>
    <xf numFmtId="0" fontId="51" fillId="40" borderId="57" xfId="33" applyFont="1" applyFill="1" applyBorder="1" applyAlignment="1">
      <alignment horizontal="center" vertical="center" wrapText="1"/>
    </xf>
    <xf numFmtId="0" fontId="10" fillId="8" borderId="91" xfId="33" applyFont="1" applyFill="1" applyBorder="1" applyAlignment="1">
      <alignment vertical="center" wrapText="1"/>
    </xf>
    <xf numFmtId="0" fontId="10" fillId="8" borderId="69" xfId="33" applyFont="1" applyFill="1" applyBorder="1" applyAlignment="1">
      <alignment vertical="center"/>
    </xf>
    <xf numFmtId="0" fontId="17" fillId="8" borderId="0" xfId="33" applyFont="1" applyFill="1" applyAlignment="1">
      <alignment horizontal="left"/>
    </xf>
    <xf numFmtId="0" fontId="46" fillId="29" borderId="0" xfId="32" applyFont="1" applyFill="1" applyAlignment="1">
      <alignment vertical="top" wrapText="1"/>
    </xf>
    <xf numFmtId="0" fontId="10" fillId="8" borderId="91" xfId="33" applyFont="1" applyFill="1" applyBorder="1" applyAlignment="1">
      <alignment horizontal="left" vertical="center" wrapText="1"/>
    </xf>
    <xf numFmtId="0" fontId="10" fillId="8" borderId="69" xfId="33" applyFont="1" applyFill="1" applyBorder="1" applyAlignment="1">
      <alignment horizontal="left" vertical="center"/>
    </xf>
    <xf numFmtId="0" fontId="46" fillId="29" borderId="0" xfId="33" applyFont="1" applyFill="1" applyAlignment="1">
      <alignment horizontal="left" vertical="center" wrapText="1"/>
    </xf>
    <xf numFmtId="0" fontId="10" fillId="8" borderId="33" xfId="33" applyFont="1" applyFill="1" applyBorder="1" applyAlignment="1">
      <alignment vertical="center"/>
    </xf>
    <xf numFmtId="0" fontId="10" fillId="8" borderId="48" xfId="33" applyFont="1" applyFill="1" applyBorder="1" applyAlignment="1">
      <alignment vertical="center"/>
    </xf>
    <xf numFmtId="0" fontId="10" fillId="8" borderId="21" xfId="33" applyFont="1" applyFill="1" applyBorder="1" applyAlignment="1">
      <alignment vertical="center"/>
    </xf>
    <xf numFmtId="0" fontId="10" fillId="29" borderId="93" xfId="33" applyFont="1" applyFill="1" applyBorder="1" applyAlignment="1">
      <alignment vertical="top" wrapText="1"/>
    </xf>
    <xf numFmtId="0" fontId="10" fillId="5" borderId="33" xfId="33" applyFont="1" applyFill="1" applyBorder="1" applyAlignment="1">
      <alignment vertical="center"/>
    </xf>
    <xf numFmtId="0" fontId="10" fillId="5" borderId="48" xfId="33" applyFont="1" applyFill="1" applyBorder="1" applyAlignment="1">
      <alignment vertical="center"/>
    </xf>
    <xf numFmtId="0" fontId="10" fillId="5" borderId="21" xfId="33" applyFont="1" applyFill="1" applyBorder="1" applyAlignment="1">
      <alignment vertical="center"/>
    </xf>
    <xf numFmtId="0" fontId="74" fillId="29" borderId="93" xfId="33" applyFont="1" applyFill="1" applyBorder="1" applyAlignment="1">
      <alignment vertical="top" wrapText="1"/>
    </xf>
    <xf numFmtId="0" fontId="10" fillId="8" borderId="33" xfId="33" applyFont="1" applyFill="1" applyBorder="1" applyAlignment="1">
      <alignment vertical="center" wrapText="1"/>
    </xf>
    <xf numFmtId="0" fontId="10" fillId="8" borderId="48" xfId="33" applyFont="1" applyFill="1" applyBorder="1" applyAlignment="1">
      <alignment vertical="center" wrapText="1"/>
    </xf>
    <xf numFmtId="0" fontId="10" fillId="8" borderId="21" xfId="33" applyFont="1" applyFill="1" applyBorder="1" applyAlignment="1">
      <alignment vertical="center" wrapText="1"/>
    </xf>
    <xf numFmtId="0" fontId="11" fillId="29" borderId="93" xfId="33" applyFont="1" applyFill="1" applyBorder="1" applyAlignment="1">
      <alignment vertical="top" wrapText="1"/>
    </xf>
    <xf numFmtId="0" fontId="10" fillId="29" borderId="93" xfId="33" applyFont="1" applyFill="1" applyBorder="1" applyAlignment="1">
      <alignment vertical="top"/>
    </xf>
    <xf numFmtId="0" fontId="10" fillId="50" borderId="33" xfId="33" applyFont="1" applyFill="1" applyBorder="1" applyAlignment="1">
      <alignment vertical="center" wrapText="1"/>
    </xf>
    <xf numFmtId="0" fontId="10" fillId="50" borderId="48" xfId="33" applyFont="1" applyFill="1" applyBorder="1" applyAlignment="1">
      <alignment vertical="center" wrapText="1"/>
    </xf>
    <xf numFmtId="0" fontId="10" fillId="50" borderId="21" xfId="33" applyFont="1" applyFill="1" applyBorder="1" applyAlignment="1">
      <alignment vertical="center" wrapText="1"/>
    </xf>
    <xf numFmtId="0" fontId="76" fillId="29" borderId="0" xfId="31" applyFont="1" applyFill="1" applyAlignment="1">
      <alignment horizontal="left" vertical="top" wrapText="1"/>
    </xf>
    <xf numFmtId="0" fontId="46" fillId="8" borderId="0" xfId="31" applyFont="1" applyFill="1" applyAlignment="1">
      <alignment horizontal="left" vertical="top" wrapText="1"/>
    </xf>
    <xf numFmtId="0" fontId="11" fillId="8" borderId="93" xfId="31" applyFont="1" applyFill="1" applyBorder="1" applyAlignment="1">
      <alignment vertical="top" wrapText="1"/>
    </xf>
    <xf numFmtId="0" fontId="10" fillId="8" borderId="93" xfId="31" applyFont="1" applyFill="1" applyBorder="1" applyAlignment="1">
      <alignment horizontal="left" vertical="top" wrapText="1"/>
    </xf>
    <xf numFmtId="0" fontId="10" fillId="8" borderId="0" xfId="31" applyFont="1" applyFill="1" applyAlignment="1">
      <alignment horizontal="left" vertical="top" wrapText="1"/>
    </xf>
    <xf numFmtId="0" fontId="46" fillId="29" borderId="0" xfId="31" applyFont="1" applyFill="1" applyAlignment="1">
      <alignment horizontal="left" vertical="top" wrapText="1"/>
    </xf>
    <xf numFmtId="0" fontId="74" fillId="8" borderId="93" xfId="31" applyFont="1" applyFill="1" applyBorder="1" applyAlignment="1">
      <alignment horizontal="left" wrapText="1"/>
    </xf>
    <xf numFmtId="0" fontId="10" fillId="8" borderId="93" xfId="31" applyFont="1" applyFill="1" applyBorder="1" applyAlignment="1">
      <alignment horizontal="left" wrapText="1"/>
    </xf>
    <xf numFmtId="0" fontId="10" fillId="8" borderId="0" xfId="31" applyFont="1" applyFill="1" applyAlignment="1">
      <alignment horizontal="left" wrapText="1"/>
    </xf>
    <xf numFmtId="0" fontId="10" fillId="50" borderId="0" xfId="33" applyFont="1" applyFill="1" applyAlignment="1">
      <alignment horizontal="left" vertical="top" wrapText="1"/>
    </xf>
    <xf numFmtId="0" fontId="10" fillId="65" borderId="11" xfId="0" applyFont="1" applyFill="1" applyBorder="1" applyAlignment="1">
      <alignment horizontal="center" vertical="center" wrapText="1"/>
    </xf>
    <xf numFmtId="0" fontId="10" fillId="65" borderId="4" xfId="0" applyFont="1" applyFill="1" applyBorder="1" applyAlignment="1">
      <alignment horizontal="center" vertical="center" wrapText="1"/>
    </xf>
    <xf numFmtId="0" fontId="150" fillId="67" borderId="33" xfId="0" applyFont="1" applyFill="1" applyBorder="1" applyAlignment="1">
      <alignment horizontal="center" vertical="center"/>
    </xf>
    <xf numFmtId="0" fontId="150" fillId="67" borderId="48" xfId="0" applyFont="1" applyFill="1" applyBorder="1" applyAlignment="1">
      <alignment horizontal="center" vertical="center"/>
    </xf>
    <xf numFmtId="0" fontId="150" fillId="67" borderId="21" xfId="0" applyFont="1" applyFill="1" applyBorder="1" applyAlignment="1">
      <alignment horizontal="center" vertical="center"/>
    </xf>
    <xf numFmtId="0" fontId="150" fillId="67" borderId="32" xfId="0" applyFont="1" applyFill="1" applyBorder="1" applyAlignment="1">
      <alignment horizontal="center" vertical="center"/>
    </xf>
    <xf numFmtId="0" fontId="150" fillId="67" borderId="120" xfId="0" applyFont="1" applyFill="1" applyBorder="1" applyAlignment="1">
      <alignment horizontal="center" vertical="center"/>
    </xf>
    <xf numFmtId="0" fontId="150" fillId="67" borderId="47" xfId="0" applyFont="1" applyFill="1" applyBorder="1" applyAlignment="1">
      <alignment horizontal="center" vertical="center"/>
    </xf>
    <xf numFmtId="0" fontId="150" fillId="67" borderId="44" xfId="0" applyFont="1" applyFill="1" applyBorder="1" applyAlignment="1">
      <alignment horizontal="center" vertical="center"/>
    </xf>
    <xf numFmtId="0" fontId="150" fillId="67" borderId="93" xfId="0" applyFont="1" applyFill="1" applyBorder="1" applyAlignment="1">
      <alignment horizontal="center" vertical="center"/>
    </xf>
    <xf numFmtId="0" fontId="150" fillId="67" borderId="49" xfId="0" applyFont="1" applyFill="1" applyBorder="1" applyAlignment="1">
      <alignment horizontal="center" vertical="center"/>
    </xf>
    <xf numFmtId="0" fontId="150" fillId="67" borderId="86" xfId="0" applyFont="1" applyFill="1" applyBorder="1" applyAlignment="1">
      <alignment horizontal="center" vertical="center" wrapText="1"/>
    </xf>
    <xf numFmtId="0" fontId="150" fillId="67" borderId="103" xfId="0" applyFont="1" applyFill="1" applyBorder="1" applyAlignment="1">
      <alignment horizontal="center" vertical="center" wrapText="1"/>
    </xf>
    <xf numFmtId="0" fontId="150" fillId="67" borderId="84" xfId="0" applyFont="1" applyFill="1" applyBorder="1" applyAlignment="1">
      <alignment horizontal="center" vertical="center" wrapText="1"/>
    </xf>
    <xf numFmtId="0" fontId="150" fillId="67" borderId="33" xfId="0" applyFont="1" applyFill="1" applyBorder="1" applyAlignment="1">
      <alignment horizontal="center" vertical="center" wrapText="1"/>
    </xf>
    <xf numFmtId="0" fontId="150" fillId="67" borderId="48" xfId="0" applyFont="1" applyFill="1" applyBorder="1" applyAlignment="1">
      <alignment horizontal="center" vertical="center" wrapText="1"/>
    </xf>
    <xf numFmtId="0" fontId="150" fillId="67" borderId="21" xfId="0" applyFont="1" applyFill="1" applyBorder="1" applyAlignment="1">
      <alignment horizontal="center" vertical="center" wrapText="1"/>
    </xf>
    <xf numFmtId="0" fontId="10" fillId="65" borderId="44" xfId="0" applyFont="1" applyFill="1" applyBorder="1" applyAlignment="1">
      <alignment horizontal="center" vertical="center" wrapText="1"/>
    </xf>
    <xf numFmtId="0" fontId="10" fillId="65" borderId="93" xfId="0" applyFont="1" applyFill="1" applyBorder="1" applyAlignment="1">
      <alignment horizontal="center" vertical="center" wrapText="1"/>
    </xf>
    <xf numFmtId="0" fontId="10" fillId="65" borderId="49" xfId="0" applyFont="1" applyFill="1" applyBorder="1" applyAlignment="1">
      <alignment horizontal="center" vertical="center" wrapText="1"/>
    </xf>
    <xf numFmtId="0" fontId="10" fillId="65" borderId="32" xfId="0" applyFont="1" applyFill="1" applyBorder="1" applyAlignment="1">
      <alignment horizontal="center" vertical="center" wrapText="1"/>
    </xf>
    <xf numFmtId="0" fontId="10" fillId="65" borderId="120" xfId="0" applyFont="1" applyFill="1" applyBorder="1" applyAlignment="1">
      <alignment horizontal="center" vertical="center" wrapText="1"/>
    </xf>
    <xf numFmtId="0" fontId="10" fillId="65" borderId="47" xfId="0" applyFont="1" applyFill="1" applyBorder="1" applyAlignment="1">
      <alignment horizontal="center" vertical="center" wrapText="1"/>
    </xf>
    <xf numFmtId="0" fontId="150" fillId="67" borderId="44" xfId="30" applyFont="1" applyFill="1" applyBorder="1" applyAlignment="1">
      <alignment horizontal="center" vertical="center" wrapText="1"/>
    </xf>
    <xf numFmtId="0" fontId="150" fillId="67" borderId="93" xfId="30" applyFont="1" applyFill="1" applyBorder="1" applyAlignment="1">
      <alignment horizontal="center" vertical="center" wrapText="1"/>
    </xf>
    <xf numFmtId="0" fontId="150" fillId="67" borderId="49" xfId="30" applyFont="1" applyFill="1" applyBorder="1" applyAlignment="1">
      <alignment horizontal="center" vertical="center" wrapText="1"/>
    </xf>
    <xf numFmtId="0" fontId="10" fillId="39" borderId="83" xfId="0" applyFont="1" applyFill="1" applyBorder="1" applyAlignment="1">
      <alignment horizontal="center" vertical="center"/>
    </xf>
    <xf numFmtId="0" fontId="10" fillId="39" borderId="87" xfId="0" applyFont="1" applyFill="1" applyBorder="1" applyAlignment="1">
      <alignment horizontal="center" vertical="center"/>
    </xf>
    <xf numFmtId="0" fontId="10" fillId="39" borderId="46" xfId="0" applyFont="1" applyFill="1" applyBorder="1" applyAlignment="1">
      <alignment horizontal="center" vertical="center"/>
    </xf>
    <xf numFmtId="0" fontId="150" fillId="39" borderId="83" xfId="0" applyFont="1" applyFill="1" applyBorder="1" applyAlignment="1">
      <alignment horizontal="center" vertical="center"/>
    </xf>
    <xf numFmtId="0" fontId="150" fillId="39" borderId="87" xfId="0" applyFont="1" applyFill="1" applyBorder="1" applyAlignment="1">
      <alignment horizontal="center" vertical="center"/>
    </xf>
    <xf numFmtId="0" fontId="150" fillId="39" borderId="46" xfId="0" applyFont="1" applyFill="1" applyBorder="1" applyAlignment="1">
      <alignment horizontal="center" vertical="center"/>
    </xf>
    <xf numFmtId="0" fontId="10" fillId="8" borderId="0" xfId="33" applyFont="1" applyFill="1" applyAlignment="1">
      <alignment horizontal="left" vertical="top" wrapText="1"/>
    </xf>
    <xf numFmtId="0" fontId="74" fillId="8" borderId="0" xfId="33" applyFont="1" applyFill="1" applyAlignment="1">
      <alignment horizontal="left" vertical="top" wrapText="1"/>
    </xf>
    <xf numFmtId="0" fontId="76" fillId="29" borderId="0" xfId="33" applyFont="1" applyFill="1" applyAlignment="1">
      <alignment horizontal="left" vertical="center" wrapText="1"/>
    </xf>
    <xf numFmtId="0" fontId="74" fillId="8" borderId="37" xfId="33" applyFont="1" applyFill="1" applyBorder="1" applyAlignment="1">
      <alignment horizontal="left" vertical="top" wrapText="1"/>
    </xf>
    <xf numFmtId="0" fontId="10" fillId="8" borderId="37" xfId="33" applyFont="1" applyFill="1" applyBorder="1" applyAlignment="1">
      <alignment horizontal="left" vertical="top" wrapText="1"/>
    </xf>
    <xf numFmtId="0" fontId="10" fillId="32" borderId="90" xfId="33" applyFont="1" applyFill="1" applyBorder="1" applyAlignment="1">
      <alignment horizontal="left" vertical="center" wrapText="1"/>
    </xf>
    <xf numFmtId="0" fontId="10" fillId="32" borderId="67" xfId="33" applyFont="1" applyFill="1" applyBorder="1" applyAlignment="1">
      <alignment horizontal="left" vertical="center" wrapText="1"/>
    </xf>
  </cellXfs>
  <cellStyles count="44">
    <cellStyle name="2x indented GHG Textfiels" xfId="1" xr:uid="{00000000-0005-0000-0000-000000000000}"/>
    <cellStyle name="5x indented GHG Textfiels" xfId="2" xr:uid="{00000000-0005-0000-0000-000001000000}"/>
    <cellStyle name="AggblueCels_1x" xfId="3" xr:uid="{00000000-0005-0000-0000-000002000000}"/>
    <cellStyle name="AggBoldCells" xfId="4" xr:uid="{00000000-0005-0000-0000-000003000000}"/>
    <cellStyle name="AggCels" xfId="5" xr:uid="{00000000-0005-0000-0000-000004000000}"/>
    <cellStyle name="AggOrange" xfId="6" xr:uid="{00000000-0005-0000-0000-000005000000}"/>
    <cellStyle name="AggOrange9" xfId="7" xr:uid="{00000000-0005-0000-0000-000006000000}"/>
    <cellStyle name="AggOrangeRBorder" xfId="8" xr:uid="{00000000-0005-0000-0000-000007000000}"/>
    <cellStyle name="Bold GHG Numbers (0.00)" xfId="9" xr:uid="{00000000-0005-0000-0000-000008000000}"/>
    <cellStyle name="Constants" xfId="10" xr:uid="{00000000-0005-0000-0000-000009000000}"/>
    <cellStyle name="CustomizationCells" xfId="11" xr:uid="{00000000-0005-0000-0000-00000A000000}"/>
    <cellStyle name="CustomizationGreenCells" xfId="12" xr:uid="{00000000-0005-0000-0000-00000B000000}"/>
    <cellStyle name="DocBox_EmptyRow" xfId="13" xr:uid="{00000000-0005-0000-0000-00000C000000}"/>
    <cellStyle name="Empty_B_border" xfId="14" xr:uid="{00000000-0005-0000-0000-00000D000000}"/>
    <cellStyle name="Headline" xfId="15" xr:uid="{00000000-0005-0000-0000-00000E000000}"/>
    <cellStyle name="InputCells" xfId="16" xr:uid="{00000000-0005-0000-0000-00000F000000}"/>
    <cellStyle name="InputCells12_RBBorder" xfId="17" xr:uid="{00000000-0005-0000-0000-000010000000}"/>
    <cellStyle name="Normal GHG Numbers (0.00)" xfId="18" xr:uid="{00000000-0005-0000-0000-000011000000}"/>
    <cellStyle name="Normal GHG Textfiels Bold" xfId="19" xr:uid="{00000000-0005-0000-0000-000012000000}"/>
    <cellStyle name="Normal GHG whole table" xfId="20" xr:uid="{00000000-0005-0000-0000-000013000000}"/>
    <cellStyle name="Normal GHG-Shade" xfId="21" xr:uid="{00000000-0005-0000-0000-000014000000}"/>
    <cellStyle name="Normal_HELP" xfId="22" xr:uid="{00000000-0005-0000-0000-000015000000}"/>
    <cellStyle name="Pattern" xfId="23" xr:uid="{00000000-0005-0000-0000-000016000000}"/>
    <cellStyle name="Shade_R_border" xfId="24" xr:uid="{00000000-0005-0000-0000-000017000000}"/>
    <cellStyle name="Обычный_2++_CRFReport-template" xfId="25" xr:uid="{00000000-0005-0000-0000-000018000000}"/>
    <cellStyle name="パーセント" xfId="26" builtinId="5"/>
    <cellStyle name="パーセント 2" xfId="27" xr:uid="{00000000-0005-0000-0000-00001A000000}"/>
    <cellStyle name="パーセント 4" xfId="36" xr:uid="{00000000-0005-0000-0000-00001B000000}"/>
    <cellStyle name="パーセント 5" xfId="37" xr:uid="{00000000-0005-0000-0000-00001C000000}"/>
    <cellStyle name="ハイパーリンク" xfId="28" builtinId="8"/>
    <cellStyle name="桁区切り" xfId="29" builtinId="6"/>
    <cellStyle name="桁区切り 11" xfId="43" xr:uid="{3057BC19-C4CF-4C29-B286-2D32403D5AE4}"/>
    <cellStyle name="桁区切り 2 2" xfId="40" xr:uid="{00000000-0005-0000-0000-00001F000000}"/>
    <cellStyle name="桁区切り 5" xfId="38" xr:uid="{00000000-0005-0000-0000-000020000000}"/>
    <cellStyle name="標準" xfId="0" builtinId="0"/>
    <cellStyle name="標準 2" xfId="30" xr:uid="{00000000-0005-0000-0000-000022000000}"/>
    <cellStyle name="標準 3" xfId="31" xr:uid="{00000000-0005-0000-0000-000023000000}"/>
    <cellStyle name="標準 3 2" xfId="42" xr:uid="{F793E9A7-1124-4303-8EC3-BA2159C75F1D}"/>
    <cellStyle name="標準 6" xfId="39" xr:uid="{00000000-0005-0000-0000-000024000000}"/>
    <cellStyle name="標準_6gasデータ2001p" xfId="32" xr:uid="{00000000-0005-0000-0000-000025000000}"/>
    <cellStyle name="標準_6gasデータ2001q" xfId="33" xr:uid="{00000000-0005-0000-0000-000026000000}"/>
    <cellStyle name="標準_家庭排出量（除バイオマス）-2006ver0.0" xfId="41" xr:uid="{00000000-0005-0000-0000-000027000000}"/>
    <cellStyle name="標準_単位" xfId="34" xr:uid="{00000000-0005-0000-0000-000028000000}"/>
    <cellStyle name="未定義" xfId="35" xr:uid="{00000000-0005-0000-0000-000029000000}"/>
  </cellStyles>
  <dxfs count="0"/>
  <tableStyles count="0" defaultTableStyle="TableStyleMedium9" defaultPivotStyle="PivotStyleLight16"/>
  <colors>
    <mruColors>
      <color rgb="FFCCFFCC"/>
      <color rgb="FF009C89"/>
      <color rgb="FF38BEE2"/>
      <color rgb="FF1C9475"/>
      <color rgb="FF00FFFF"/>
      <color rgb="FF33CCCC"/>
      <color rgb="FF00FFCC"/>
      <color rgb="FF009999"/>
      <color rgb="FF3D96AE"/>
      <color rgb="FFF796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5.xml"/><Relationship Id="rId1" Type="http://schemas.microsoft.com/office/2011/relationships/chartStyle" Target="style25.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4.xml"/><Relationship Id="rId1" Type="http://schemas.microsoft.com/office/2011/relationships/chartStyle" Target="style34.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6.xml"/><Relationship Id="rId1" Type="http://schemas.microsoft.com/office/2011/relationships/chartStyle" Target="style36.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10.xml"/></Relationships>
</file>

<file path=xl/charts/_rels/chart44.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11.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1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13.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1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59.xml"/><Relationship Id="rId1" Type="http://schemas.openxmlformats.org/officeDocument/2006/relationships/themeOverride" Target="../theme/themeOverride15.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5.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themeOverride" Target="../theme/themeOverride16.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66.xml"/><Relationship Id="rId1" Type="http://schemas.openxmlformats.org/officeDocument/2006/relationships/themeOverride" Target="../theme/themeOverride17.xml"/></Relationships>
</file>

<file path=xl/charts/_rels/chart57.xml.rels><?xml version="1.0" encoding="UTF-8" standalone="yes"?>
<Relationships xmlns="http://schemas.openxmlformats.org/package/2006/relationships"><Relationship Id="rId2" Type="http://schemas.openxmlformats.org/officeDocument/2006/relationships/chartUserShapes" Target="../drawings/drawing67.xml"/><Relationship Id="rId1" Type="http://schemas.openxmlformats.org/officeDocument/2006/relationships/themeOverride" Target="../theme/themeOverride1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63.xml.rels><?xml version="1.0" encoding="UTF-8" standalone="yes"?>
<Relationships xmlns="http://schemas.openxmlformats.org/package/2006/relationships"><Relationship Id="rId2" Type="http://schemas.openxmlformats.org/officeDocument/2006/relationships/chartUserShapes" Target="../drawings/drawing74.xml"/><Relationship Id="rId1" Type="http://schemas.openxmlformats.org/officeDocument/2006/relationships/themeOverride" Target="../theme/themeOverride19.xml"/></Relationships>
</file>

<file path=xl/charts/_rels/chart64.xml.rels><?xml version="1.0" encoding="UTF-8" standalone="yes"?>
<Relationships xmlns="http://schemas.openxmlformats.org/package/2006/relationships"><Relationship Id="rId2" Type="http://schemas.openxmlformats.org/officeDocument/2006/relationships/chartUserShapes" Target="../drawings/drawing75.xml"/><Relationship Id="rId1" Type="http://schemas.openxmlformats.org/officeDocument/2006/relationships/themeOverride" Target="../theme/themeOverride20.xml"/></Relationships>
</file>

<file path=xl/charts/_rels/chart65.xml.rels><?xml version="1.0" encoding="UTF-8" standalone="yes"?>
<Relationships xmlns="http://schemas.openxmlformats.org/package/2006/relationships"><Relationship Id="rId2" Type="http://schemas.openxmlformats.org/officeDocument/2006/relationships/chartUserShapes" Target="../drawings/drawing76.xml"/><Relationship Id="rId1" Type="http://schemas.openxmlformats.org/officeDocument/2006/relationships/themeOverride" Target="../theme/themeOverride21.xml"/></Relationships>
</file>

<file path=xl/charts/_rels/chart66.xml.rels><?xml version="1.0" encoding="UTF-8" standalone="yes"?>
<Relationships xmlns="http://schemas.openxmlformats.org/package/2006/relationships"><Relationship Id="rId2" Type="http://schemas.openxmlformats.org/officeDocument/2006/relationships/chartUserShapes" Target="../drawings/drawing77.xml"/><Relationship Id="rId1" Type="http://schemas.openxmlformats.org/officeDocument/2006/relationships/themeOverride" Target="../theme/themeOverride22.xml"/></Relationships>
</file>

<file path=xl/charts/_rels/chart6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5915445263772"/>
          <c:y val="0.16372939689294219"/>
          <c:w val="0.67999514475359146"/>
          <c:h val="0.65610520012007234"/>
        </c:manualLayout>
      </c:layout>
      <c:lineChart>
        <c:grouping val="standard"/>
        <c:varyColors val="0"/>
        <c:ser>
          <c:idx val="0"/>
          <c:order val="0"/>
          <c:tx>
            <c:strRef>
              <c:f>'リンク切公表時非表示（グラフの添え物）'!$W$16</c:f>
              <c:strCache>
                <c:ptCount val="1"/>
                <c:pt idx="0">
                  <c:v>非エネルギー起源CO₂</c:v>
                </c:pt>
              </c:strCache>
            </c:strRef>
          </c:tx>
          <c:spPr>
            <a:ln w="28575" cap="rnd">
              <a:solidFill>
                <a:srgbClr val="4F81BD">
                  <a:lumMod val="75000"/>
                </a:srgbClr>
              </a:solidFill>
              <a:round/>
            </a:ln>
            <a:effectLst/>
          </c:spPr>
          <c:marker>
            <c:symbol val="circle"/>
            <c:size val="5"/>
            <c:spPr>
              <a:solidFill>
                <a:srgbClr val="4F81BD">
                  <a:lumMod val="75000"/>
                </a:srgbClr>
              </a:solidFill>
              <a:ln w="9525">
                <a:solidFill>
                  <a:srgbClr val="4F81BD">
                    <a:lumMod val="75000"/>
                  </a:srgbClr>
                </a:solidFill>
              </a:ln>
              <a:effectLst/>
            </c:spPr>
          </c:marker>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'1.Summary'!$AA$7:$BF$7</c:f>
              <c:numCache>
                <c:formatCode>#,##0.0_ </c:formatCode>
                <c:ptCount val="32"/>
                <c:pt idx="0">
                  <c:v>95.115210606310498</c:v>
                </c:pt>
                <c:pt idx="1">
                  <c:v>96.387577832557156</c:v>
                </c:pt>
                <c:pt idx="2">
                  <c:v>97.877247673151061</c:v>
                </c:pt>
                <c:pt idx="3">
                  <c:v>95.476396954999373</c:v>
                </c:pt>
                <c:pt idx="4">
                  <c:v>100.58017653052794</c:v>
                </c:pt>
                <c:pt idx="5">
                  <c:v>101.59031180218327</c:v>
                </c:pt>
                <c:pt idx="6">
                  <c:v>102.7139567818128</c:v>
                </c:pt>
                <c:pt idx="7">
                  <c:v>101.70097666141427</c:v>
                </c:pt>
                <c:pt idx="8">
                  <c:v>95.411633743067995</c:v>
                </c:pt>
                <c:pt idx="9">
                  <c:v>95.71949243779018</c:v>
                </c:pt>
                <c:pt idx="10">
                  <c:v>97.687391008710193</c:v>
                </c:pt>
                <c:pt idx="11">
                  <c:v>95.596349980735326</c:v>
                </c:pt>
                <c:pt idx="12">
                  <c:v>93.348890041586728</c:v>
                </c:pt>
                <c:pt idx="13">
                  <c:v>93.406608758920214</c:v>
                </c:pt>
                <c:pt idx="14">
                  <c:v>92.579459559083546</c:v>
                </c:pt>
                <c:pt idx="15">
                  <c:v>92.863539991650612</c:v>
                </c:pt>
                <c:pt idx="16">
                  <c:v>91.563631559912693</c:v>
                </c:pt>
                <c:pt idx="17">
                  <c:v>91.356635948636239</c:v>
                </c:pt>
                <c:pt idx="18">
                  <c:v>87.803003629933244</c:v>
                </c:pt>
                <c:pt idx="19">
                  <c:v>78.426975919893067</c:v>
                </c:pt>
                <c:pt idx="20">
                  <c:v>80.107916337036414</c:v>
                </c:pt>
                <c:pt idx="21">
                  <c:v>78.988835624592511</c:v>
                </c:pt>
                <c:pt idx="22">
                  <c:v>80.840411739597641</c:v>
                </c:pt>
                <c:pt idx="23">
                  <c:v>82.077431072264844</c:v>
                </c:pt>
                <c:pt idx="24">
                  <c:v>80.656867423758342</c:v>
                </c:pt>
                <c:pt idx="25">
                  <c:v>79.441198058755674</c:v>
                </c:pt>
                <c:pt idx="26">
                  <c:v>79.139761949610133</c:v>
                </c:pt>
                <c:pt idx="27">
                  <c:v>80.080984543816953</c:v>
                </c:pt>
                <c:pt idx="28">
                  <c:v>79.927179525630493</c:v>
                </c:pt>
                <c:pt idx="29">
                  <c:v>78.723647410176682</c:v>
                </c:pt>
                <c:pt idx="30">
                  <c:v>74.226671662088975</c:v>
                </c:pt>
                <c:pt idx="31">
                  <c:v>75.784783040358718</c:v>
                </c:pt>
              </c:numCache>
            </c:numRef>
          </c:val>
          <c:smooth val="0"/>
          <c:extLst>
            <c:ext xmlns:c16="http://schemas.microsoft.com/office/drawing/2014/chart" uri="{C3380CC4-5D6E-409C-BE32-E72D297353CC}">
              <c16:uniqueId val="{00000000-33AE-4DB0-8707-4A0DD538BA66}"/>
            </c:ext>
          </c:extLst>
        </c:ser>
        <c:ser>
          <c:idx val="1"/>
          <c:order val="1"/>
          <c:tx>
            <c:strRef>
              <c:f>'リンク切公表時非表示（グラフの添え物）'!$W$17</c:f>
              <c:strCache>
                <c:ptCount val="1"/>
                <c:pt idx="0">
                  <c:v>CH₄</c:v>
                </c:pt>
              </c:strCache>
            </c:strRef>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'1.Summary'!$AA$8:$BF$8</c:f>
              <c:numCache>
                <c:formatCode>#,##0.0_ </c:formatCode>
                <c:ptCount val="32"/>
                <c:pt idx="0">
                  <c:v>44.542026094346475</c:v>
                </c:pt>
                <c:pt idx="1">
                  <c:v>43.880709274967998</c:v>
                </c:pt>
                <c:pt idx="2">
                  <c:v>43.812148831899329</c:v>
                </c:pt>
                <c:pt idx="3">
                  <c:v>42.911717616368868</c:v>
                </c:pt>
                <c:pt idx="4">
                  <c:v>42.944680323406281</c:v>
                </c:pt>
                <c:pt idx="5">
                  <c:v>41.755930594858071</c:v>
                </c:pt>
                <c:pt idx="6">
                  <c:v>40.490291110362598</c:v>
                </c:pt>
                <c:pt idx="7">
                  <c:v>40.014546369932617</c:v>
                </c:pt>
                <c:pt idx="8">
                  <c:v>38.321574916956074</c:v>
                </c:pt>
                <c:pt idx="9">
                  <c:v>37.937031659027468</c:v>
                </c:pt>
                <c:pt idx="10">
                  <c:v>37.285676625163738</c:v>
                </c:pt>
                <c:pt idx="11">
                  <c:v>36.115446093537152</c:v>
                </c:pt>
                <c:pt idx="12">
                  <c:v>35.288379382311724</c:v>
                </c:pt>
                <c:pt idx="13">
                  <c:v>34.381516991425798</c:v>
                </c:pt>
                <c:pt idx="14">
                  <c:v>34.068299303876373</c:v>
                </c:pt>
                <c:pt idx="15">
                  <c:v>34.053751547775903</c:v>
                </c:pt>
                <c:pt idx="16">
                  <c:v>33.481783473508123</c:v>
                </c:pt>
                <c:pt idx="17">
                  <c:v>32.854323110474247</c:v>
                </c:pt>
                <c:pt idx="18">
                  <c:v>32.056308041674022</c:v>
                </c:pt>
                <c:pt idx="19">
                  <c:v>31.519618849843482</c:v>
                </c:pt>
                <c:pt idx="20">
                  <c:v>31.072985051965027</c:v>
                </c:pt>
                <c:pt idx="21">
                  <c:v>29.857227280664251</c:v>
                </c:pt>
                <c:pt idx="22">
                  <c:v>29.202063029975861</c:v>
                </c:pt>
                <c:pt idx="23">
                  <c:v>29.143257680045433</c:v>
                </c:pt>
                <c:pt idx="24">
                  <c:v>28.644669241236937</c:v>
                </c:pt>
                <c:pt idx="25">
                  <c:v>28.273038754272957</c:v>
                </c:pt>
                <c:pt idx="26">
                  <c:v>28.233912576062146</c:v>
                </c:pt>
                <c:pt idx="27">
                  <c:v>28.043839521153334</c:v>
                </c:pt>
                <c:pt idx="28">
                  <c:v>27.660343593968829</c:v>
                </c:pt>
                <c:pt idx="29">
                  <c:v>27.483882213974997</c:v>
                </c:pt>
                <c:pt idx="30">
                  <c:v>27.37988975054283</c:v>
                </c:pt>
                <c:pt idx="31">
                  <c:v>27.361363317728049</c:v>
                </c:pt>
              </c:numCache>
            </c:numRef>
          </c:val>
          <c:smooth val="0"/>
          <c:extLst>
            <c:ext xmlns:c16="http://schemas.microsoft.com/office/drawing/2014/chart" uri="{C3380CC4-5D6E-409C-BE32-E72D297353CC}">
              <c16:uniqueId val="{00000001-33AE-4DB0-8707-4A0DD538BA66}"/>
            </c:ext>
          </c:extLst>
        </c:ser>
        <c:ser>
          <c:idx val="2"/>
          <c:order val="2"/>
          <c:tx>
            <c:strRef>
              <c:f>'リンク切公表時非表示（グラフの添え物）'!$W$18</c:f>
              <c:strCache>
                <c:ptCount val="1"/>
                <c:pt idx="0">
                  <c:v>N₂O</c:v>
                </c:pt>
              </c:strCache>
            </c:strRef>
          </c:tx>
          <c:spPr>
            <a:ln w="28575" cap="rnd">
              <a:solidFill>
                <a:srgbClr val="1F497D">
                  <a:lumMod val="60000"/>
                  <a:lumOff val="40000"/>
                </a:srgbClr>
              </a:solidFill>
              <a:round/>
            </a:ln>
            <a:effectLst/>
          </c:spPr>
          <c:marker>
            <c:symbol val="circle"/>
            <c:size val="5"/>
            <c:spPr>
              <a:solidFill>
                <a:srgbClr val="1F497D">
                  <a:lumMod val="60000"/>
                  <a:lumOff val="40000"/>
                </a:srgbClr>
              </a:solidFill>
              <a:ln w="9525">
                <a:solidFill>
                  <a:srgbClr val="1F497D">
                    <a:lumMod val="60000"/>
                    <a:lumOff val="40000"/>
                  </a:srgbClr>
                </a:solidFill>
              </a:ln>
              <a:effectLst/>
            </c:spPr>
          </c:marker>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'1.Summary'!$AA$9:$BF$9</c:f>
              <c:numCache>
                <c:formatCode>#,##0.0_ </c:formatCode>
                <c:ptCount val="32"/>
                <c:pt idx="0">
                  <c:v>32.21822349950326</c:v>
                </c:pt>
                <c:pt idx="1">
                  <c:v>31.900875560699081</c:v>
                </c:pt>
                <c:pt idx="2">
                  <c:v>32.053835716284979</c:v>
                </c:pt>
                <c:pt idx="3">
                  <c:v>31.959192616300573</c:v>
                </c:pt>
                <c:pt idx="4">
                  <c:v>33.174406695675899</c:v>
                </c:pt>
                <c:pt idx="5">
                  <c:v>33.455726885477468</c:v>
                </c:pt>
                <c:pt idx="6">
                  <c:v>34.557596109197696</c:v>
                </c:pt>
                <c:pt idx="7">
                  <c:v>35.360220988415733</c:v>
                </c:pt>
                <c:pt idx="8">
                  <c:v>33.78617753575142</c:v>
                </c:pt>
                <c:pt idx="9">
                  <c:v>27.659817297743032</c:v>
                </c:pt>
                <c:pt idx="10">
                  <c:v>30.181019077670104</c:v>
                </c:pt>
                <c:pt idx="11">
                  <c:v>26.551656120758608</c:v>
                </c:pt>
                <c:pt idx="12">
                  <c:v>25.969859018167966</c:v>
                </c:pt>
                <c:pt idx="13">
                  <c:v>25.84787113626443</c:v>
                </c:pt>
                <c:pt idx="14">
                  <c:v>25.669952223947085</c:v>
                </c:pt>
                <c:pt idx="15">
                  <c:v>25.339120594646221</c:v>
                </c:pt>
                <c:pt idx="16">
                  <c:v>25.226227700523754</c:v>
                </c:pt>
                <c:pt idx="17">
                  <c:v>24.662459431642034</c:v>
                </c:pt>
                <c:pt idx="18">
                  <c:v>23.771939683018722</c:v>
                </c:pt>
                <c:pt idx="19">
                  <c:v>23.207172338490874</c:v>
                </c:pt>
                <c:pt idx="20">
                  <c:v>22.728856478754896</c:v>
                </c:pt>
                <c:pt idx="21">
                  <c:v>22.332925818989509</c:v>
                </c:pt>
                <c:pt idx="22">
                  <c:v>21.955260432283257</c:v>
                </c:pt>
                <c:pt idx="23">
                  <c:v>21.901370281521643</c:v>
                </c:pt>
                <c:pt idx="24">
                  <c:v>21.45867541944655</c:v>
                </c:pt>
                <c:pt idx="25">
                  <c:v>21.150920243374067</c:v>
                </c:pt>
                <c:pt idx="26">
                  <c:v>20.638619947547596</c:v>
                </c:pt>
                <c:pt idx="27">
                  <c:v>20.891969406782202</c:v>
                </c:pt>
                <c:pt idx="28">
                  <c:v>20.43112239546091</c:v>
                </c:pt>
                <c:pt idx="29">
                  <c:v>20.011074912149805</c:v>
                </c:pt>
                <c:pt idx="30">
                  <c:v>19.680288171208058</c:v>
                </c:pt>
                <c:pt idx="31">
                  <c:v>19.459726016397301</c:v>
                </c:pt>
              </c:numCache>
            </c:numRef>
          </c:val>
          <c:smooth val="0"/>
          <c:extLst>
            <c:ext xmlns:c16="http://schemas.microsoft.com/office/drawing/2014/chart" uri="{C3380CC4-5D6E-409C-BE32-E72D297353CC}">
              <c16:uniqueId val="{00000002-33AE-4DB0-8707-4A0DD538BA66}"/>
            </c:ext>
          </c:extLst>
        </c:ser>
        <c:ser>
          <c:idx val="3"/>
          <c:order val="3"/>
          <c:tx>
            <c:strRef>
              <c:f>'リンク切公表時非表示（グラフの添え物）'!$W$19</c:f>
              <c:strCache>
                <c:ptCount val="1"/>
                <c:pt idx="0">
                  <c:v>HFCs</c:v>
                </c:pt>
              </c:strCache>
            </c:strRef>
          </c:tx>
          <c:spPr>
            <a:ln w="28575" cap="rnd">
              <a:solidFill>
                <a:srgbClr val="9BBB59">
                  <a:lumMod val="75000"/>
                </a:srgbClr>
              </a:solidFill>
              <a:round/>
            </a:ln>
            <a:effectLst/>
          </c:spPr>
          <c:marker>
            <c:symbol val="circle"/>
            <c:size val="5"/>
            <c:spPr>
              <a:solidFill>
                <a:srgbClr val="9BBB59">
                  <a:lumMod val="75000"/>
                </a:srgbClr>
              </a:solidFill>
              <a:ln w="9525">
                <a:solidFill>
                  <a:srgbClr val="9BBB59">
                    <a:lumMod val="75000"/>
                  </a:srgbClr>
                </a:solidFill>
              </a:ln>
              <a:effectLst/>
            </c:spPr>
          </c:marker>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'1.Summary'!$AA$11:$BF$11</c:f>
              <c:numCache>
                <c:formatCode>#,##0.0_ </c:formatCode>
                <c:ptCount val="32"/>
                <c:pt idx="0">
                  <c:v>15.940023373810551</c:v>
                </c:pt>
                <c:pt idx="1">
                  <c:v>17.356794476754168</c:v>
                </c:pt>
                <c:pt idx="2">
                  <c:v>17.773138745901562</c:v>
                </c:pt>
                <c:pt idx="3">
                  <c:v>18.13459447508907</c:v>
                </c:pt>
                <c:pt idx="4">
                  <c:v>21.057226749185705</c:v>
                </c:pt>
                <c:pt idx="5">
                  <c:v>25.219348804735031</c:v>
                </c:pt>
                <c:pt idx="6">
                  <c:v>24.604215826774308</c:v>
                </c:pt>
                <c:pt idx="7">
                  <c:v>24.444489660702086</c:v>
                </c:pt>
                <c:pt idx="8">
                  <c:v>23.749430269680605</c:v>
                </c:pt>
                <c:pt idx="9">
                  <c:v>24.375035791541993</c:v>
                </c:pt>
                <c:pt idx="10">
                  <c:v>22.858356899573057</c:v>
                </c:pt>
                <c:pt idx="11">
                  <c:v>19.46597160567428</c:v>
                </c:pt>
                <c:pt idx="12">
                  <c:v>16.23640478260339</c:v>
                </c:pt>
                <c:pt idx="13">
                  <c:v>16.228080733517448</c:v>
                </c:pt>
                <c:pt idx="14">
                  <c:v>12.418368101688444</c:v>
                </c:pt>
                <c:pt idx="15">
                  <c:v>12.778809711884287</c:v>
                </c:pt>
                <c:pt idx="16">
                  <c:v>14.62624173724962</c:v>
                </c:pt>
                <c:pt idx="17">
                  <c:v>16.709812962491071</c:v>
                </c:pt>
                <c:pt idx="18">
                  <c:v>19.265318500624051</c:v>
                </c:pt>
                <c:pt idx="19">
                  <c:v>20.927106001019869</c:v>
                </c:pt>
                <c:pt idx="20">
                  <c:v>23.331815539590195</c:v>
                </c:pt>
                <c:pt idx="21">
                  <c:v>26.12454040982982</c:v>
                </c:pt>
                <c:pt idx="22">
                  <c:v>29.381772417681024</c:v>
                </c:pt>
                <c:pt idx="23">
                  <c:v>32.129236564593967</c:v>
                </c:pt>
                <c:pt idx="24">
                  <c:v>35.805260087298386</c:v>
                </c:pt>
                <c:pt idx="25">
                  <c:v>39.283250340090426</c:v>
                </c:pt>
                <c:pt idx="26">
                  <c:v>42.645361094030882</c:v>
                </c:pt>
                <c:pt idx="27">
                  <c:v>44.956352738435626</c:v>
                </c:pt>
                <c:pt idx="28">
                  <c:v>47.087142184417843</c:v>
                </c:pt>
                <c:pt idx="29">
                  <c:v>49.968007523873347</c:v>
                </c:pt>
                <c:pt idx="30">
                  <c:v>52.210280536947032</c:v>
                </c:pt>
                <c:pt idx="31">
                  <c:v>53.561038045284995</c:v>
                </c:pt>
              </c:numCache>
            </c:numRef>
          </c:val>
          <c:smooth val="0"/>
          <c:extLst>
            <c:ext xmlns:c16="http://schemas.microsoft.com/office/drawing/2014/chart" uri="{C3380CC4-5D6E-409C-BE32-E72D297353CC}">
              <c16:uniqueId val="{00000003-33AE-4DB0-8707-4A0DD538BA66}"/>
            </c:ext>
          </c:extLst>
        </c:ser>
        <c:ser>
          <c:idx val="4"/>
          <c:order val="4"/>
          <c:tx>
            <c:strRef>
              <c:f>'リンク切公表時非表示（グラフの添え物）'!$W$20</c:f>
              <c:strCache>
                <c:ptCount val="1"/>
                <c:pt idx="0">
                  <c:v>PFCs</c:v>
                </c:pt>
              </c:strCache>
            </c:strRef>
          </c:tx>
          <c:spPr>
            <a:ln w="28575" cap="rnd">
              <a:solidFill>
                <a:srgbClr val="4BACC6">
                  <a:lumMod val="60000"/>
                  <a:lumOff val="40000"/>
                </a:srgbClr>
              </a:solidFill>
              <a:round/>
            </a:ln>
            <a:effectLst/>
          </c:spPr>
          <c:marker>
            <c:symbol val="circle"/>
            <c:size val="5"/>
            <c:spPr>
              <a:solidFill>
                <a:srgbClr val="4BACC6">
                  <a:lumMod val="60000"/>
                  <a:lumOff val="40000"/>
                </a:srgbClr>
              </a:solidFill>
              <a:ln w="9525">
                <a:solidFill>
                  <a:srgbClr val="4BACC6">
                    <a:lumMod val="60000"/>
                    <a:lumOff val="40000"/>
                  </a:srgbClr>
                </a:solidFill>
              </a:ln>
              <a:effectLst/>
            </c:spPr>
          </c:marker>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'1.Summary'!$AA$12:$BF$12</c:f>
              <c:numCache>
                <c:formatCode>#,##0.0_ </c:formatCode>
                <c:ptCount val="32"/>
                <c:pt idx="0">
                  <c:v>6.5554803371722326</c:v>
                </c:pt>
                <c:pt idx="1">
                  <c:v>7.5219871305103094</c:v>
                </c:pt>
                <c:pt idx="2">
                  <c:v>7.6297006778125827</c:v>
                </c:pt>
                <c:pt idx="3">
                  <c:v>10.954489018843969</c:v>
                </c:pt>
                <c:pt idx="4">
                  <c:v>13.455176345514481</c:v>
                </c:pt>
                <c:pt idx="5">
                  <c:v>17.690561913510763</c:v>
                </c:pt>
                <c:pt idx="6">
                  <c:v>18.33504118478027</c:v>
                </c:pt>
                <c:pt idx="7">
                  <c:v>20.058342341079289</c:v>
                </c:pt>
                <c:pt idx="8">
                  <c:v>16.632229805483313</c:v>
                </c:pt>
                <c:pt idx="9">
                  <c:v>13.162144059914279</c:v>
                </c:pt>
                <c:pt idx="10">
                  <c:v>11.90643517158199</c:v>
                </c:pt>
                <c:pt idx="11">
                  <c:v>9.9053954320590005</c:v>
                </c:pt>
                <c:pt idx="12">
                  <c:v>9.2251206229660401</c:v>
                </c:pt>
                <c:pt idx="13">
                  <c:v>8.8796131249725843</c:v>
                </c:pt>
                <c:pt idx="14">
                  <c:v>9.2420859829016635</c:v>
                </c:pt>
                <c:pt idx="15">
                  <c:v>8.6484442488133961</c:v>
                </c:pt>
                <c:pt idx="16">
                  <c:v>9.0239040784065327</c:v>
                </c:pt>
                <c:pt idx="17">
                  <c:v>7.9420352634277993</c:v>
                </c:pt>
                <c:pt idx="18">
                  <c:v>5.7676912558210507</c:v>
                </c:pt>
                <c:pt idx="19">
                  <c:v>4.0646258055868527</c:v>
                </c:pt>
                <c:pt idx="20">
                  <c:v>4.2676756250679455</c:v>
                </c:pt>
                <c:pt idx="21">
                  <c:v>3.7727556571422824</c:v>
                </c:pt>
                <c:pt idx="22">
                  <c:v>3.4523322498386579</c:v>
                </c:pt>
                <c:pt idx="23">
                  <c:v>3.2920492095958891</c:v>
                </c:pt>
                <c:pt idx="24">
                  <c:v>3.3687845883193188</c:v>
                </c:pt>
                <c:pt idx="25">
                  <c:v>3.3141325228122902</c:v>
                </c:pt>
                <c:pt idx="26">
                  <c:v>3.3816081918784531</c:v>
                </c:pt>
                <c:pt idx="27">
                  <c:v>3.5213092456541726</c:v>
                </c:pt>
                <c:pt idx="28">
                  <c:v>3.5009694780912879</c:v>
                </c:pt>
                <c:pt idx="29">
                  <c:v>3.4439857021783511</c:v>
                </c:pt>
                <c:pt idx="30">
                  <c:v>3.5008425058809474</c:v>
                </c:pt>
                <c:pt idx="31">
                  <c:v>3.1555413451373799</c:v>
                </c:pt>
              </c:numCache>
            </c:numRef>
          </c:val>
          <c:smooth val="0"/>
          <c:extLst>
            <c:ext xmlns:c16="http://schemas.microsoft.com/office/drawing/2014/chart" uri="{C3380CC4-5D6E-409C-BE32-E72D297353CC}">
              <c16:uniqueId val="{00000004-33AE-4DB0-8707-4A0DD538BA66}"/>
            </c:ext>
          </c:extLst>
        </c:ser>
        <c:ser>
          <c:idx val="5"/>
          <c:order val="5"/>
          <c:tx>
            <c:strRef>
              <c:f>'リンク切公表時非表示（グラフの添え物）'!$W$21</c:f>
              <c:strCache>
                <c:ptCount val="1"/>
                <c:pt idx="0">
                  <c:v>SF₆</c:v>
                </c:pt>
              </c:strCache>
            </c:strRef>
          </c:tx>
          <c:spPr>
            <a:ln w="28575" cap="rnd">
              <a:solidFill>
                <a:srgbClr val="FFCCFF"/>
              </a:solidFill>
              <a:round/>
            </a:ln>
            <a:effectLst/>
          </c:spPr>
          <c:marker>
            <c:symbol val="circle"/>
            <c:size val="5"/>
            <c:spPr>
              <a:solidFill>
                <a:srgbClr val="FFCCFF"/>
              </a:solidFill>
              <a:ln w="9525">
                <a:solidFill>
                  <a:srgbClr val="FFCCFF"/>
                </a:solidFill>
              </a:ln>
              <a:effectLst/>
            </c:spPr>
          </c:marker>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'1.Summary'!$AA$13:$BF$13</c:f>
              <c:numCache>
                <c:formatCode>#,##0.0_ </c:formatCode>
                <c:ptCount val="32"/>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2.1582652390468082</c:v>
                </c:pt>
                <c:pt idx="27">
                  <c:v>2.0707538690302223</c:v>
                </c:pt>
                <c:pt idx="28">
                  <c:v>2.0549448652505751</c:v>
                </c:pt>
                <c:pt idx="29">
                  <c:v>2.0010287951396291</c:v>
                </c:pt>
                <c:pt idx="30">
                  <c:v>2.0283146558619358</c:v>
                </c:pt>
                <c:pt idx="31">
                  <c:v>2.0474504896294423</c:v>
                </c:pt>
              </c:numCache>
            </c:numRef>
          </c:val>
          <c:smooth val="0"/>
          <c:extLst>
            <c:ext xmlns:c16="http://schemas.microsoft.com/office/drawing/2014/chart" uri="{C3380CC4-5D6E-409C-BE32-E72D297353CC}">
              <c16:uniqueId val="{00000005-33AE-4DB0-8707-4A0DD538BA66}"/>
            </c:ext>
          </c:extLst>
        </c:ser>
        <c:ser>
          <c:idx val="6"/>
          <c:order val="6"/>
          <c:tx>
            <c:strRef>
              <c:f>'リンク切公表時非表示（グラフの添え物）'!$W$22</c:f>
              <c:strCache>
                <c:ptCount val="1"/>
                <c:pt idx="0">
                  <c:v>NF₃</c:v>
                </c:pt>
              </c:strCache>
            </c:strRef>
          </c:tx>
          <c:spPr>
            <a:ln w="28575" cap="rnd">
              <a:solidFill>
                <a:srgbClr val="CCCCFF"/>
              </a:solidFill>
              <a:round/>
            </a:ln>
            <a:effectLst/>
          </c:spPr>
          <c:marker>
            <c:symbol val="circle"/>
            <c:size val="5"/>
            <c:spPr>
              <a:solidFill>
                <a:srgbClr val="CCCCFF"/>
              </a:solidFill>
              <a:ln w="9525">
                <a:solidFill>
                  <a:srgbClr val="CCCCFF"/>
                </a:solidFill>
              </a:ln>
              <a:effectLst/>
            </c:spPr>
          </c:marker>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'1.Summary'!$AA$14:$BF$14</c:f>
              <c:numCache>
                <c:formatCode>#,##0.00_ </c:formatCode>
                <c:ptCount val="32"/>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c:v>0.31230320748777685</c:v>
                </c:pt>
                <c:pt idx="29">
                  <c:v>0.29461647536902424</c:v>
                </c:pt>
                <c:pt idx="30">
                  <c:v>0.33698441440932658</c:v>
                </c:pt>
                <c:pt idx="31">
                  <c:v>0.38011119561870749</c:v>
                </c:pt>
              </c:numCache>
            </c:numRef>
          </c:val>
          <c:smooth val="0"/>
          <c:extLst>
            <c:ext xmlns:c16="http://schemas.microsoft.com/office/drawing/2014/chart" uri="{C3380CC4-5D6E-409C-BE32-E72D297353CC}">
              <c16:uniqueId val="{00000006-33AE-4DB0-8707-4A0DD538BA66}"/>
            </c:ext>
          </c:extLst>
        </c:ser>
        <c:dLbls>
          <c:showLegendKey val="0"/>
          <c:showVal val="0"/>
          <c:showCatName val="0"/>
          <c:showSerName val="0"/>
          <c:showPercent val="0"/>
          <c:showBubbleSize val="0"/>
        </c:dLbls>
        <c:marker val="1"/>
        <c:smooth val="0"/>
        <c:axId val="178292992"/>
        <c:axId val="178311552"/>
      </c:lineChart>
      <c:catAx>
        <c:axId val="178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sz="1100">
                <a:latin typeface="Century" panose="02040604050505020304" pitchFamily="18" charset="0"/>
              </a:defRPr>
            </a:pPr>
            <a:endParaRPr lang="ja-JP"/>
          </a:p>
        </c:txPr>
        <c:crossAx val="178311552"/>
        <c:crosses val="autoZero"/>
        <c:auto val="1"/>
        <c:lblAlgn val="ctr"/>
        <c:lblOffset val="100"/>
        <c:noMultiLvlLbl val="0"/>
      </c:catAx>
      <c:valAx>
        <c:axId val="17831155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vert="horz"/>
          <a:lstStyle/>
          <a:p>
            <a:pPr>
              <a:defRPr sz="1200">
                <a:latin typeface="Century" panose="02040604050505020304" pitchFamily="18" charset="0"/>
              </a:defRPr>
            </a:pPr>
            <a:endParaRPr lang="ja-JP"/>
          </a:p>
        </c:txPr>
        <c:crossAx val="178292992"/>
        <c:crosses val="autoZero"/>
        <c:crossBetween val="between"/>
        <c:majorUnit val="10"/>
      </c:valAx>
      <c:spPr>
        <a:noFill/>
        <a:ln>
          <a:noFill/>
        </a:ln>
        <a:effectLst/>
      </c:spPr>
    </c:plotArea>
    <c:legend>
      <c:legendPos val="r"/>
      <c:layout>
        <c:manualLayout>
          <c:xMode val="edge"/>
          <c:yMode val="edge"/>
          <c:x val="0.8038278691275853"/>
          <c:y val="0.1964541027311644"/>
          <c:w val="0.16875862943261766"/>
          <c:h val="0.67758341511960041"/>
        </c:manualLayout>
      </c:layout>
      <c:overlay val="0"/>
      <c:spPr>
        <a:noFill/>
        <a:ln>
          <a:noFill/>
        </a:ln>
        <a:effectLst/>
      </c:spPr>
      <c:txPr>
        <a:bodyPr rot="0" vert="horz"/>
        <a:lstStyle/>
        <a:p>
          <a:pPr>
            <a:defRPr>
              <a:latin typeface="Century" panose="02040604050505020304" pitchFamily="18" charset="0"/>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Century" panose="02040604050505020304" pitchFamily="18" charset="0"/>
        </a:defRPr>
      </a:pPr>
      <a:endParaRPr lang="ja-JP"/>
    </a:p>
  </c:txPr>
  <c:printSettings>
    <c:headerFooter/>
    <c:pageMargins b="0.75000000000000033" l="0.70000000000000029" r="0.70000000000000029" t="0.75000000000000033" header="0.30000000000000016" footer="0.30000000000000016"/>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rPr>
              <a:t>Trends in Allocated CO</a:t>
            </a:r>
            <a:r>
              <a:rPr lang="en-US" altLang="ja-JP" sz="1800" b="1" i="0" baseline="-25000">
                <a:effectLst/>
              </a:rPr>
              <a:t>2</a:t>
            </a:r>
            <a:r>
              <a:rPr lang="en-US" altLang="ja-JP" sz="1800" b="1" i="0" baseline="0">
                <a:effectLst/>
              </a:rPr>
              <a:t> emissions by sector</a:t>
            </a:r>
          </a:p>
          <a:p>
            <a:pPr>
              <a:defRPr>
                <a:latin typeface="(日本語用のフォントを使用)"/>
              </a:defRPr>
            </a:pPr>
            <a:r>
              <a:rPr lang="en-US" altLang="ja-JP" sz="1800" b="1" i="0" baseline="0">
                <a:effectLst/>
              </a:rPr>
              <a:t> (FY2021)</a:t>
            </a:r>
            <a:endParaRPr lang="ja-JP" altLang="ja-JP" sz="1600">
              <a:effectLst/>
            </a:endParaRPr>
          </a:p>
        </c:rich>
      </c:tx>
      <c:layout>
        <c:manualLayout>
          <c:xMode val="edge"/>
          <c:yMode val="edge"/>
          <c:x val="0.15756681477723902"/>
          <c:y val="2.1704193996623284E-2"/>
        </c:manualLayout>
      </c:layout>
      <c:overlay val="0"/>
    </c:title>
    <c:autoTitleDeleted val="0"/>
    <c:plotArea>
      <c:layout>
        <c:manualLayout>
          <c:layoutTarget val="inner"/>
          <c:xMode val="edge"/>
          <c:yMode val="edge"/>
          <c:x val="0.10706869717575355"/>
          <c:y val="0.14191385079769192"/>
          <c:w val="0.62890070000248632"/>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8FFB-4036-9C9F-5537A86DFCEB}"/>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FB-4036-9C9F-5537A86DFCEB}"/>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FB-4036-9C9F-5537A86DFCEB}"/>
                </c:ext>
              </c:extLst>
            </c:dLbl>
            <c:dLbl>
              <c:idx val="23"/>
              <c:delete val="1"/>
              <c:extLst>
                <c:ext xmlns:c15="http://schemas.microsoft.com/office/drawing/2012/chart" uri="{CE6537A1-D6FC-4f65-9D91-7224C49458BB}"/>
                <c:ext xmlns:c16="http://schemas.microsoft.com/office/drawing/2014/chart" uri="{C3380CC4-5D6E-409C-BE32-E72D297353CC}">
                  <c16:uniqueId val="{00000004-8FFB-4036-9C9F-5537A86DFCEB}"/>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FB-4036-9C9F-5537A86DFCE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val>
          <c:smooth val="0"/>
          <c:extLst>
            <c:ext xmlns:c16="http://schemas.microsoft.com/office/drawing/2014/chart" uri="{C3380CC4-5D6E-409C-BE32-E72D297353CC}">
              <c16:uniqueId val="{00000006-8FFB-4036-9C9F-5537A86DFCEB}"/>
            </c:ext>
          </c:extLst>
        </c:ser>
        <c:ser>
          <c:idx val="2"/>
          <c:order val="1"/>
          <c:tx>
            <c:strRef>
              <c:f>'3.Allocated_CO2-Sector'!$T$143</c:f>
              <c:strCache>
                <c:ptCount val="1"/>
                <c:pt idx="0">
                  <c:v>エネルギー転換部門
（電気熱配分統計誤差を除く）</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8.0988055957896682E-3"/>
                  <c:y val="-1.9142216258196794E-2"/>
                </c:manualLayout>
              </c:layout>
              <c:numFmt formatCode="#,##0.0_);[Red]\(#,##0.0\)" sourceLinked="0"/>
              <c:spPr>
                <a:noFill/>
                <a:ln>
                  <a:noFill/>
                </a:ln>
                <a:effectLst/>
              </c:spPr>
              <c:txPr>
                <a:bodyPr wrap="square" lIns="38100" tIns="19050" rIns="38100" bIns="19050" anchor="ctr">
                  <a:spAutoFit/>
                </a:bodyPr>
                <a:lstStyle/>
                <a:p>
                  <a:pPr>
                    <a:defRPr>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08-8FFB-4036-9C9F-5537A86DFCEB}"/>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0A-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0B-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0C-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0D-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7-2AF4-4010-B0CC-0AE577291C04}"/>
                </c:ext>
              </c:extLst>
            </c:dLbl>
            <c:dLbl>
              <c:idx val="30"/>
              <c:layout>
                <c:manualLayout>
                  <c:x val="-1.9011936151157274E-2"/>
                  <c:y val="-2.3605545957033323E-2"/>
                </c:manualLayout>
              </c:layout>
              <c:numFmt formatCode="#,##0.0_);[Red]\(#,##0.0\)" sourceLinked="0"/>
              <c:spPr>
                <a:noFill/>
                <a:ln>
                  <a:noFill/>
                </a:ln>
                <a:effectLst/>
              </c:spPr>
              <c:txPr>
                <a:bodyPr wrap="square" lIns="38100" tIns="19050" rIns="38100" bIns="19050" anchor="ctr">
                  <a:spAutoFit/>
                </a:bodyPr>
                <a:lstStyle/>
                <a:p>
                  <a:pPr>
                    <a:defRPr sz="10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F2-40E3-A6E7-40966C56D17E}"/>
                </c:ext>
              </c:extLst>
            </c:dLbl>
            <c:dLbl>
              <c:idx val="31"/>
              <c:layout>
                <c:manualLayout>
                  <c:x val="2.8662730904497589E-2"/>
                  <c:y val="-3.2357031739102975E-2"/>
                </c:manualLayout>
              </c:layout>
              <c:numFmt formatCode="###.0&quot; Mt&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9-4CBD-9AE7-837008FEFDD3}"/>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'3.Allocated_CO2-Sector'!$AA$143:$BF$143</c:f>
              <c:numCache>
                <c:formatCode>#,##0.0_ </c:formatCode>
                <c:ptCount val="32"/>
                <c:pt idx="0">
                  <c:v>96.219453145638141</c:v>
                </c:pt>
                <c:pt idx="1">
                  <c:v>95.407916797497606</c:v>
                </c:pt>
                <c:pt idx="2">
                  <c:v>94.327088152004706</c:v>
                </c:pt>
                <c:pt idx="3">
                  <c:v>94.434681949981893</c:v>
                </c:pt>
                <c:pt idx="4">
                  <c:v>94.57263840342398</c:v>
                </c:pt>
                <c:pt idx="5">
                  <c:v>93.224084648519153</c:v>
                </c:pt>
                <c:pt idx="6">
                  <c:v>93.517885270226657</c:v>
                </c:pt>
                <c:pt idx="7">
                  <c:v>95.885575031192502</c:v>
                </c:pt>
                <c:pt idx="8">
                  <c:v>91.592348013764351</c:v>
                </c:pt>
                <c:pt idx="9">
                  <c:v>95.231087237238967</c:v>
                </c:pt>
                <c:pt idx="10">
                  <c:v>95.275267029916193</c:v>
                </c:pt>
                <c:pt idx="11">
                  <c:v>93.032656881849448</c:v>
                </c:pt>
                <c:pt idx="12">
                  <c:v>95.529564217195784</c:v>
                </c:pt>
                <c:pt idx="13">
                  <c:v>96.842621817564648</c:v>
                </c:pt>
                <c:pt idx="14">
                  <c:v>96.955686351584419</c:v>
                </c:pt>
                <c:pt idx="15" formatCode="#,##0_ ">
                  <c:v>102.41702027536176</c:v>
                </c:pt>
                <c:pt idx="16" formatCode="#,##0_ ">
                  <c:v>100.66227042522027</c:v>
                </c:pt>
                <c:pt idx="17" formatCode="#,##0_ ">
                  <c:v>105.62673962716549</c:v>
                </c:pt>
                <c:pt idx="18" formatCode="#,##0_ ">
                  <c:v>103.49762207195504</c:v>
                </c:pt>
                <c:pt idx="19" formatCode="#,##0_ ">
                  <c:v>100.71204347175036</c:v>
                </c:pt>
                <c:pt idx="20" formatCode="#,##0_ ">
                  <c:v>104.0844778131696</c:v>
                </c:pt>
                <c:pt idx="21" formatCode="#,##0_ ">
                  <c:v>105.13875721347567</c:v>
                </c:pt>
                <c:pt idx="22" formatCode="#,##0_ ">
                  <c:v>107.04424332447292</c:v>
                </c:pt>
                <c:pt idx="23" formatCode="#,##0_ ">
                  <c:v>106.17948404131084</c:v>
                </c:pt>
                <c:pt idx="24">
                  <c:v>99.69095673423665</c:v>
                </c:pt>
                <c:pt idx="25">
                  <c:v>96.88291884552882</c:v>
                </c:pt>
                <c:pt idx="26" formatCode="#,##0_ ">
                  <c:v>101.432707449449</c:v>
                </c:pt>
                <c:pt idx="27">
                  <c:v>95.84109985645631</c:v>
                </c:pt>
                <c:pt idx="28">
                  <c:v>94.414597025986097</c:v>
                </c:pt>
                <c:pt idx="29">
                  <c:v>89.507264291627777</c:v>
                </c:pt>
                <c:pt idx="30">
                  <c:v>82.029015998140608</c:v>
                </c:pt>
                <c:pt idx="31">
                  <c:v>89.468058932321938</c:v>
                </c:pt>
              </c:numCache>
            </c:numRef>
          </c:val>
          <c:smooth val="0"/>
          <c:extLst>
            <c:ext xmlns:c16="http://schemas.microsoft.com/office/drawing/2014/chart" uri="{C3380CC4-5D6E-409C-BE32-E72D297353CC}">
              <c16:uniqueId val="{0000000E-8FFB-4036-9C9F-5537A86DFCEB}"/>
            </c:ext>
          </c:extLst>
        </c:ser>
        <c:ser>
          <c:idx val="3"/>
          <c:order val="2"/>
          <c:tx>
            <c:strRef>
              <c:f>'3.Allocated_CO2-Sector'!$T$144</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10-8FFB-4036-9C9F-5537A86DFCEB}"/>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12-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13-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14-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15-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16-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3-2AF4-4010-B0CC-0AE577291C04}"/>
                </c:ext>
              </c:extLst>
            </c:dLbl>
            <c:dLbl>
              <c:idx val="30"/>
              <c:layout>
                <c:manualLayout>
                  <c:x val="-2.6674524124609938E-2"/>
                  <c:y val="2.2566137796942064E-2"/>
                </c:manualLayout>
              </c:layout>
              <c:numFmt formatCode="#,##0_);[Red]\(#,##0\)" sourceLinked="0"/>
              <c:spPr>
                <a:noFill/>
                <a:ln>
                  <a:noFill/>
                </a:ln>
                <a:effectLst/>
              </c:spPr>
              <c:txPr>
                <a:bodyPr wrap="square" lIns="38100" tIns="19050" rIns="38100" bIns="19050" anchor="ctr">
                  <a:spAutoFit/>
                </a:bodyPr>
                <a:lstStyle/>
                <a:p>
                  <a:pPr>
                    <a:defRPr sz="10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F2-40E3-A6E7-40966C56D17E}"/>
                </c:ext>
              </c:extLst>
            </c:dLbl>
            <c:dLbl>
              <c:idx val="31"/>
              <c:layout>
                <c:manualLayout>
                  <c:x val="3.0222272570846385E-2"/>
                  <c:y val="-5.858140491280554E-3"/>
                </c:manualLayout>
              </c:layout>
              <c:tx>
                <c:rich>
                  <a:bodyPr wrap="square" lIns="38100" tIns="19050" rIns="38100" bIns="19050" anchor="ctr">
                    <a:spAutoFit/>
                  </a:bodyPr>
                  <a:lstStyle/>
                  <a:p>
                    <a:pPr>
                      <a:defRPr>
                        <a:solidFill>
                          <a:srgbClr val="A8423F"/>
                        </a:solidFill>
                      </a:defRPr>
                    </a:pPr>
                    <a:fld id="{3432B583-4FA8-499A-B763-4CCEFA034647}" type="VALUE">
                      <a:rPr lang="en-US" altLang="ja-JP" sz="1200"/>
                      <a:pPr>
                        <a:defRPr>
                          <a:solidFill>
                            <a:srgbClr val="A8423F"/>
                          </a:solidFill>
                        </a:defRPr>
                      </a:pPr>
                      <a:t>[値]</a:t>
                    </a:fld>
                    <a:endParaRPr lang="ja-JP" altLang="en-US"/>
                  </a:p>
                </c:rich>
              </c:tx>
              <c:numFmt formatCode="###&quot; Mt&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A69-4CBD-9AE7-837008FEFDD3}"/>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'3.Allocated_CO2-Sector'!$AA$144:$BF$144</c:f>
              <c:numCache>
                <c:formatCode>#,##0_ </c:formatCode>
                <c:ptCount val="32"/>
                <c:pt idx="0">
                  <c:v>503.37391805589766</c:v>
                </c:pt>
                <c:pt idx="1">
                  <c:v>496.18247634968594</c:v>
                </c:pt>
                <c:pt idx="2">
                  <c:v>488.20731347675701</c:v>
                </c:pt>
                <c:pt idx="3">
                  <c:v>475.44871692530415</c:v>
                </c:pt>
                <c:pt idx="4">
                  <c:v>492.382345559275</c:v>
                </c:pt>
                <c:pt idx="5">
                  <c:v>489.25660327927852</c:v>
                </c:pt>
                <c:pt idx="6">
                  <c:v>494.16489819797653</c:v>
                </c:pt>
                <c:pt idx="7">
                  <c:v>484.72159939013102</c:v>
                </c:pt>
                <c:pt idx="8">
                  <c:v>454.1454544687968</c:v>
                </c:pt>
                <c:pt idx="9">
                  <c:v>464.60134756698716</c:v>
                </c:pt>
                <c:pt idx="10">
                  <c:v>477.36682479219849</c:v>
                </c:pt>
                <c:pt idx="11">
                  <c:v>465.76511746308529</c:v>
                </c:pt>
                <c:pt idx="12">
                  <c:v>473.29407832522099</c:v>
                </c:pt>
                <c:pt idx="13">
                  <c:v>474.9474081026525</c:v>
                </c:pt>
                <c:pt idx="14">
                  <c:v>471.1937646038171</c:v>
                </c:pt>
                <c:pt idx="15">
                  <c:v>467.43953746341879</c:v>
                </c:pt>
                <c:pt idx="16">
                  <c:v>461.42489961113563</c:v>
                </c:pt>
                <c:pt idx="17">
                  <c:v>472.88982229567074</c:v>
                </c:pt>
                <c:pt idx="18">
                  <c:v>428.76169501054886</c:v>
                </c:pt>
                <c:pt idx="19">
                  <c:v>403.52483748635302</c:v>
                </c:pt>
                <c:pt idx="20">
                  <c:v>430.98192719063076</c:v>
                </c:pt>
                <c:pt idx="21">
                  <c:v>445.68203696640995</c:v>
                </c:pt>
                <c:pt idx="22">
                  <c:v>457.26189417892755</c:v>
                </c:pt>
                <c:pt idx="23">
                  <c:v>463.60907339070934</c:v>
                </c:pt>
                <c:pt idx="24">
                  <c:v>447.10547972978202</c:v>
                </c:pt>
                <c:pt idx="25">
                  <c:v>430.41016621729091</c:v>
                </c:pt>
                <c:pt idx="26">
                  <c:v>418.16828696380918</c:v>
                </c:pt>
                <c:pt idx="27">
                  <c:v>411.88813996305231</c:v>
                </c:pt>
                <c:pt idx="28">
                  <c:v>400.60527151237585</c:v>
                </c:pt>
                <c:pt idx="29">
                  <c:v>386.37441414829311</c:v>
                </c:pt>
                <c:pt idx="30">
                  <c:v>354.33040527069892</c:v>
                </c:pt>
                <c:pt idx="31">
                  <c:v>373.39973420023034</c:v>
                </c:pt>
              </c:numCache>
            </c:numRef>
          </c:val>
          <c:smooth val="0"/>
          <c:extLst>
            <c:ext xmlns:c16="http://schemas.microsoft.com/office/drawing/2014/chart" uri="{C3380CC4-5D6E-409C-BE32-E72D297353CC}">
              <c16:uniqueId val="{00000017-8FFB-4036-9C9F-5537A86DFCEB}"/>
            </c:ext>
          </c:extLst>
        </c:ser>
        <c:ser>
          <c:idx val="4"/>
          <c:order val="3"/>
          <c:tx>
            <c:strRef>
              <c:f>'3.Allocated_CO2-Sector'!$T$145</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19-8FFB-4036-9C9F-5537A86DFCEB}"/>
                </c:ext>
              </c:extLst>
            </c:dLbl>
            <c:dLbl>
              <c:idx val="23"/>
              <c:layout>
                <c:manualLayout>
                  <c:x val="1.3656242036357106E-2"/>
                  <c:y val="-3.2554239852241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1B-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1C-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1D-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1E-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1F-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6-2AF4-4010-B0CC-0AE577291C04}"/>
                </c:ext>
              </c:extLst>
            </c:dLbl>
            <c:dLbl>
              <c:idx val="30"/>
              <c:layout>
                <c:manualLayout>
                  <c:x val="-4.9356615804142523E-2"/>
                  <c:y val="-7.0126356532943593E-2"/>
                </c:manualLayout>
              </c:layout>
              <c:numFmt formatCode="#,##0_);[Red]\(#,##0\)" sourceLinked="0"/>
              <c:spPr>
                <a:noFill/>
                <a:ln>
                  <a:noFill/>
                </a:ln>
                <a:effectLst/>
              </c:spPr>
              <c:txPr>
                <a:bodyPr wrap="square" lIns="38100" tIns="19050" rIns="38100" bIns="19050" anchor="ctr">
                  <a:spAutoFit/>
                </a:bodyPr>
                <a:lstStyle/>
                <a:p>
                  <a:pPr>
                    <a:defRPr sz="10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3F2-40E3-A6E7-40966C56D17E}"/>
                </c:ext>
              </c:extLst>
            </c:dLbl>
            <c:dLbl>
              <c:idx val="31"/>
              <c:layout>
                <c:manualLayout>
                  <c:x val="3.0349999654487817E-2"/>
                  <c:y val="-6.0717940519025897E-2"/>
                </c:manualLayout>
              </c:layout>
              <c:numFmt formatCode="###&quot; Mt&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9-4CBD-9AE7-837008FEFDD3}"/>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'3.Allocated_CO2-Sector'!$AA$145:$BF$145</c:f>
              <c:numCache>
                <c:formatCode>#,##0_ </c:formatCode>
                <c:ptCount val="32"/>
                <c:pt idx="0">
                  <c:v>208.42846404010098</c:v>
                </c:pt>
                <c:pt idx="1">
                  <c:v>220.42631789148814</c:v>
                </c:pt>
                <c:pt idx="2">
                  <c:v>227.05327518602545</c:v>
                </c:pt>
                <c:pt idx="3">
                  <c:v>230.460238716855</c:v>
                </c:pt>
                <c:pt idx="4">
                  <c:v>240.15404103971412</c:v>
                </c:pt>
                <c:pt idx="5">
                  <c:v>249.21932303934324</c:v>
                </c:pt>
                <c:pt idx="6">
                  <c:v>255.82924779154601</c:v>
                </c:pt>
                <c:pt idx="7">
                  <c:v>257.308179240713</c:v>
                </c:pt>
                <c:pt idx="8">
                  <c:v>255.05104911078797</c:v>
                </c:pt>
                <c:pt idx="9">
                  <c:v>259.40580203285964</c:v>
                </c:pt>
                <c:pt idx="10">
                  <c:v>258.75569324814268</c:v>
                </c:pt>
                <c:pt idx="11">
                  <c:v>262.83400705027458</c:v>
                </c:pt>
                <c:pt idx="12">
                  <c:v>259.60933501764367</c:v>
                </c:pt>
                <c:pt idx="13">
                  <c:v>255.967357194447</c:v>
                </c:pt>
                <c:pt idx="14">
                  <c:v>249.83484828803114</c:v>
                </c:pt>
                <c:pt idx="15">
                  <c:v>244.44928058600971</c:v>
                </c:pt>
                <c:pt idx="16">
                  <c:v>241.47322685041132</c:v>
                </c:pt>
                <c:pt idx="17">
                  <c:v>239.40054005790643</c:v>
                </c:pt>
                <c:pt idx="18">
                  <c:v>231.65532222555811</c:v>
                </c:pt>
                <c:pt idx="19">
                  <c:v>228.01286998305667</c:v>
                </c:pt>
                <c:pt idx="20">
                  <c:v>228.77796611340727</c:v>
                </c:pt>
                <c:pt idx="21">
                  <c:v>225.17685502513797</c:v>
                </c:pt>
                <c:pt idx="22">
                  <c:v>226.97095978147385</c:v>
                </c:pt>
                <c:pt idx="23">
                  <c:v>224.24371433606419</c:v>
                </c:pt>
                <c:pt idx="24">
                  <c:v>218.89723226063393</c:v>
                </c:pt>
                <c:pt idx="25">
                  <c:v>217.41890227585489</c:v>
                </c:pt>
                <c:pt idx="26">
                  <c:v>215.38430334470007</c:v>
                </c:pt>
                <c:pt idx="27">
                  <c:v>213.24374068194061</c:v>
                </c:pt>
                <c:pt idx="28">
                  <c:v>210.36547694366931</c:v>
                </c:pt>
                <c:pt idx="29">
                  <c:v>206.14549087386706</c:v>
                </c:pt>
                <c:pt idx="30">
                  <c:v>183.35807610322155</c:v>
                </c:pt>
                <c:pt idx="31">
                  <c:v>184.76276985694042</c:v>
                </c:pt>
              </c:numCache>
            </c:numRef>
          </c:val>
          <c:smooth val="0"/>
          <c:extLst>
            <c:ext xmlns:c16="http://schemas.microsoft.com/office/drawing/2014/chart" uri="{C3380CC4-5D6E-409C-BE32-E72D297353CC}">
              <c16:uniqueId val="{00000020-8FFB-4036-9C9F-5537A86DFCEB}"/>
            </c:ext>
          </c:extLst>
        </c:ser>
        <c:ser>
          <c:idx val="5"/>
          <c:order val="4"/>
          <c:tx>
            <c:strRef>
              <c:f>'3.Allocated_CO2-Sector'!$T$146</c:f>
              <c:strCache>
                <c:ptCount val="1"/>
                <c:pt idx="0">
                  <c:v>業務他部門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FFB-4036-9C9F-5537A86DFCEB}"/>
                </c:ext>
              </c:extLst>
            </c:dLbl>
            <c:dLbl>
              <c:idx val="1"/>
              <c:delete val="1"/>
              <c:extLst>
                <c:ext xmlns:c15="http://schemas.microsoft.com/office/drawing/2012/chart" uri="{CE6537A1-D6FC-4f65-9D91-7224C49458BB}"/>
                <c:ext xmlns:c16="http://schemas.microsoft.com/office/drawing/2014/chart" uri="{C3380CC4-5D6E-409C-BE32-E72D297353CC}">
                  <c16:uniqueId val="{00000022-8FFB-4036-9C9F-5537A86DFCEB}"/>
                </c:ext>
              </c:extLst>
            </c:dLbl>
            <c:dLbl>
              <c:idx val="2"/>
              <c:delete val="1"/>
              <c:extLst>
                <c:ext xmlns:c15="http://schemas.microsoft.com/office/drawing/2012/chart" uri="{CE6537A1-D6FC-4f65-9D91-7224C49458BB}"/>
                <c:ext xmlns:c16="http://schemas.microsoft.com/office/drawing/2014/chart" uri="{C3380CC4-5D6E-409C-BE32-E72D297353CC}">
                  <c16:uniqueId val="{00000023-8FFB-4036-9C9F-5537A86DFCEB}"/>
                </c:ext>
              </c:extLst>
            </c:dLbl>
            <c:dLbl>
              <c:idx val="3"/>
              <c:delete val="1"/>
              <c:extLst>
                <c:ext xmlns:c15="http://schemas.microsoft.com/office/drawing/2012/chart" uri="{CE6537A1-D6FC-4f65-9D91-7224C49458BB}"/>
                <c:ext xmlns:c16="http://schemas.microsoft.com/office/drawing/2014/chart" uri="{C3380CC4-5D6E-409C-BE32-E72D297353CC}">
                  <c16:uniqueId val="{00000024-8FFB-4036-9C9F-5537A86DFCEB}"/>
                </c:ext>
              </c:extLst>
            </c:dLbl>
            <c:dLbl>
              <c:idx val="4"/>
              <c:delete val="1"/>
              <c:extLst>
                <c:ext xmlns:c15="http://schemas.microsoft.com/office/drawing/2012/chart" uri="{CE6537A1-D6FC-4f65-9D91-7224C49458BB}"/>
                <c:ext xmlns:c16="http://schemas.microsoft.com/office/drawing/2014/chart" uri="{C3380CC4-5D6E-409C-BE32-E72D297353CC}">
                  <c16:uniqueId val="{00000025-8FFB-4036-9C9F-5537A86DFCEB}"/>
                </c:ext>
              </c:extLst>
            </c:dLbl>
            <c:dLbl>
              <c:idx val="5"/>
              <c:delete val="1"/>
              <c:extLst>
                <c:ext xmlns:c15="http://schemas.microsoft.com/office/drawing/2012/chart" uri="{CE6537A1-D6FC-4f65-9D91-7224C49458BB}"/>
                <c:ext xmlns:c16="http://schemas.microsoft.com/office/drawing/2014/chart" uri="{C3380CC4-5D6E-409C-BE32-E72D297353CC}">
                  <c16:uniqueId val="{00000026-8FFB-4036-9C9F-5537A86DFCEB}"/>
                </c:ext>
              </c:extLst>
            </c:dLbl>
            <c:dLbl>
              <c:idx val="6"/>
              <c:delete val="1"/>
              <c:extLst>
                <c:ext xmlns:c15="http://schemas.microsoft.com/office/drawing/2012/chart" uri="{CE6537A1-D6FC-4f65-9D91-7224C49458BB}"/>
                <c:ext xmlns:c16="http://schemas.microsoft.com/office/drawing/2014/chart" uri="{C3380CC4-5D6E-409C-BE32-E72D297353CC}">
                  <c16:uniqueId val="{00000027-8FFB-4036-9C9F-5537A86DFCEB}"/>
                </c:ext>
              </c:extLst>
            </c:dLbl>
            <c:dLbl>
              <c:idx val="7"/>
              <c:delete val="1"/>
              <c:extLst>
                <c:ext xmlns:c15="http://schemas.microsoft.com/office/drawing/2012/chart" uri="{CE6537A1-D6FC-4f65-9D91-7224C49458BB}"/>
                <c:ext xmlns:c16="http://schemas.microsoft.com/office/drawing/2014/chart" uri="{C3380CC4-5D6E-409C-BE32-E72D297353CC}">
                  <c16:uniqueId val="{00000028-8FFB-4036-9C9F-5537A86DFCEB}"/>
                </c:ext>
              </c:extLst>
            </c:dLbl>
            <c:dLbl>
              <c:idx val="8"/>
              <c:delete val="1"/>
              <c:extLst>
                <c:ext xmlns:c15="http://schemas.microsoft.com/office/drawing/2012/chart" uri="{CE6537A1-D6FC-4f65-9D91-7224C49458BB}"/>
                <c:ext xmlns:c16="http://schemas.microsoft.com/office/drawing/2014/chart" uri="{C3380CC4-5D6E-409C-BE32-E72D297353CC}">
                  <c16:uniqueId val="{00000029-8FFB-4036-9C9F-5537A86DFCEB}"/>
                </c:ext>
              </c:extLst>
            </c:dLbl>
            <c:dLbl>
              <c:idx val="9"/>
              <c:delete val="1"/>
              <c:extLst>
                <c:ext xmlns:c15="http://schemas.microsoft.com/office/drawing/2012/chart" uri="{CE6537A1-D6FC-4f65-9D91-7224C49458BB}"/>
                <c:ext xmlns:c16="http://schemas.microsoft.com/office/drawing/2014/chart" uri="{C3380CC4-5D6E-409C-BE32-E72D297353CC}">
                  <c16:uniqueId val="{0000002A-8FFB-4036-9C9F-5537A86DFCEB}"/>
                </c:ext>
              </c:extLst>
            </c:dLbl>
            <c:dLbl>
              <c:idx val="10"/>
              <c:delete val="1"/>
              <c:extLst>
                <c:ext xmlns:c15="http://schemas.microsoft.com/office/drawing/2012/chart" uri="{CE6537A1-D6FC-4f65-9D91-7224C49458BB}"/>
                <c:ext xmlns:c16="http://schemas.microsoft.com/office/drawing/2014/chart" uri="{C3380CC4-5D6E-409C-BE32-E72D297353CC}">
                  <c16:uniqueId val="{0000002B-8FFB-4036-9C9F-5537A86DFCEB}"/>
                </c:ext>
              </c:extLst>
            </c:dLbl>
            <c:dLbl>
              <c:idx val="11"/>
              <c:delete val="1"/>
              <c:extLst>
                <c:ext xmlns:c15="http://schemas.microsoft.com/office/drawing/2012/chart" uri="{CE6537A1-D6FC-4f65-9D91-7224C49458BB}"/>
                <c:ext xmlns:c16="http://schemas.microsoft.com/office/drawing/2014/chart" uri="{C3380CC4-5D6E-409C-BE32-E72D297353CC}">
                  <c16:uniqueId val="{0000002C-8FFB-4036-9C9F-5537A86DFCEB}"/>
                </c:ext>
              </c:extLst>
            </c:dLbl>
            <c:dLbl>
              <c:idx val="12"/>
              <c:delete val="1"/>
              <c:extLst>
                <c:ext xmlns:c15="http://schemas.microsoft.com/office/drawing/2012/chart" uri="{CE6537A1-D6FC-4f65-9D91-7224C49458BB}"/>
                <c:ext xmlns:c16="http://schemas.microsoft.com/office/drawing/2014/chart" uri="{C3380CC4-5D6E-409C-BE32-E72D297353CC}">
                  <c16:uniqueId val="{0000002D-8FFB-4036-9C9F-5537A86DFCEB}"/>
                </c:ext>
              </c:extLst>
            </c:dLbl>
            <c:dLbl>
              <c:idx val="13"/>
              <c:delete val="1"/>
              <c:extLst>
                <c:ext xmlns:c15="http://schemas.microsoft.com/office/drawing/2012/chart" uri="{CE6537A1-D6FC-4f65-9D91-7224C49458BB}"/>
                <c:ext xmlns:c16="http://schemas.microsoft.com/office/drawing/2014/chart" uri="{C3380CC4-5D6E-409C-BE32-E72D297353CC}">
                  <c16:uniqueId val="{0000002E-8FFB-4036-9C9F-5537A86DFCEB}"/>
                </c:ext>
              </c:extLst>
            </c:dLbl>
            <c:dLbl>
              <c:idx val="14"/>
              <c:delete val="1"/>
              <c:extLst>
                <c:ext xmlns:c15="http://schemas.microsoft.com/office/drawing/2012/chart" uri="{CE6537A1-D6FC-4f65-9D91-7224C49458BB}"/>
                <c:ext xmlns:c16="http://schemas.microsoft.com/office/drawing/2014/chart" uri="{C3380CC4-5D6E-409C-BE32-E72D297353CC}">
                  <c16:uniqueId val="{0000002F-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30-8FFB-4036-9C9F-5537A86DFCEB}"/>
                </c:ext>
              </c:extLst>
            </c:dLbl>
            <c:dLbl>
              <c:idx val="16"/>
              <c:delete val="1"/>
              <c:extLst>
                <c:ext xmlns:c15="http://schemas.microsoft.com/office/drawing/2012/chart" uri="{CE6537A1-D6FC-4f65-9D91-7224C49458BB}"/>
                <c:ext xmlns:c16="http://schemas.microsoft.com/office/drawing/2014/chart" uri="{C3380CC4-5D6E-409C-BE32-E72D297353CC}">
                  <c16:uniqueId val="{00000031-8FFB-4036-9C9F-5537A86DFCEB}"/>
                </c:ext>
              </c:extLst>
            </c:dLbl>
            <c:dLbl>
              <c:idx val="17"/>
              <c:delete val="1"/>
              <c:extLst>
                <c:ext xmlns:c15="http://schemas.microsoft.com/office/drawing/2012/chart" uri="{CE6537A1-D6FC-4f65-9D91-7224C49458BB}"/>
                <c:ext xmlns:c16="http://schemas.microsoft.com/office/drawing/2014/chart" uri="{C3380CC4-5D6E-409C-BE32-E72D297353CC}">
                  <c16:uniqueId val="{00000032-8FFB-4036-9C9F-5537A86DFCEB}"/>
                </c:ext>
              </c:extLst>
            </c:dLbl>
            <c:dLbl>
              <c:idx val="18"/>
              <c:delete val="1"/>
              <c:extLst>
                <c:ext xmlns:c15="http://schemas.microsoft.com/office/drawing/2012/chart" uri="{CE6537A1-D6FC-4f65-9D91-7224C49458BB}"/>
                <c:ext xmlns:c16="http://schemas.microsoft.com/office/drawing/2014/chart" uri="{C3380CC4-5D6E-409C-BE32-E72D297353CC}">
                  <c16:uniqueId val="{00000033-8FFB-4036-9C9F-5537A86DFCEB}"/>
                </c:ext>
              </c:extLst>
            </c:dLbl>
            <c:dLbl>
              <c:idx val="19"/>
              <c:delete val="1"/>
              <c:extLst>
                <c:ext xmlns:c15="http://schemas.microsoft.com/office/drawing/2012/chart" uri="{CE6537A1-D6FC-4f65-9D91-7224C49458BB}"/>
                <c:ext xmlns:c16="http://schemas.microsoft.com/office/drawing/2014/chart" uri="{C3380CC4-5D6E-409C-BE32-E72D297353CC}">
                  <c16:uniqueId val="{00000034-8FFB-4036-9C9F-5537A86DFCEB}"/>
                </c:ext>
              </c:extLst>
            </c:dLbl>
            <c:dLbl>
              <c:idx val="20"/>
              <c:delete val="1"/>
              <c:extLst>
                <c:ext xmlns:c15="http://schemas.microsoft.com/office/drawing/2012/chart" uri="{CE6537A1-D6FC-4f65-9D91-7224C49458BB}"/>
                <c:ext xmlns:c16="http://schemas.microsoft.com/office/drawing/2014/chart" uri="{C3380CC4-5D6E-409C-BE32-E72D297353CC}">
                  <c16:uniqueId val="{00000035-8FFB-4036-9C9F-5537A86DFCEB}"/>
                </c:ext>
              </c:extLst>
            </c:dLbl>
            <c:dLbl>
              <c:idx val="21"/>
              <c:delete val="1"/>
              <c:extLst>
                <c:ext xmlns:c15="http://schemas.microsoft.com/office/drawing/2012/chart" uri="{CE6537A1-D6FC-4f65-9D91-7224C49458BB}"/>
                <c:ext xmlns:c16="http://schemas.microsoft.com/office/drawing/2014/chart" uri="{C3380CC4-5D6E-409C-BE32-E72D297353CC}">
                  <c16:uniqueId val="{00000036-8FFB-4036-9C9F-5537A86DFCEB}"/>
                </c:ext>
              </c:extLst>
            </c:dLbl>
            <c:dLbl>
              <c:idx val="22"/>
              <c:delete val="1"/>
              <c:extLst>
                <c:ext xmlns:c15="http://schemas.microsoft.com/office/drawing/2012/chart" uri="{CE6537A1-D6FC-4f65-9D91-7224C49458BB}"/>
                <c:ext xmlns:c16="http://schemas.microsoft.com/office/drawing/2014/chart" uri="{C3380CC4-5D6E-409C-BE32-E72D297353CC}">
                  <c16:uniqueId val="{00000037-8FFB-4036-9C9F-5537A86DFCEB}"/>
                </c:ext>
              </c:extLst>
            </c:dLbl>
            <c:dLbl>
              <c:idx val="23"/>
              <c:layout>
                <c:manualLayout>
                  <c:x val="-2.0275004838062792E-2"/>
                  <c:y val="-4.2291440097695525E-2"/>
                </c:manualLayout>
              </c:layout>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39-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3A-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3B-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3C-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3D-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4-2AF4-4010-B0CC-0AE577291C04}"/>
                </c:ext>
              </c:extLst>
            </c:dLbl>
            <c:dLbl>
              <c:idx val="30"/>
              <c:layout>
                <c:manualLayout>
                  <c:x val="-8.0014695660310525E-3"/>
                  <c:y val="-9.6138034607026995E-2"/>
                </c:manualLayout>
              </c:layout>
              <c:numFmt formatCode="#,##0_);[Red]\(#,##0\)" sourceLinked="0"/>
              <c:spPr>
                <a:noFill/>
                <a:ln>
                  <a:noFill/>
                </a:ln>
                <a:effectLst/>
              </c:spPr>
              <c:txPr>
                <a:bodyPr wrap="square" lIns="38100" tIns="19050" rIns="38100" bIns="19050" anchor="ctr">
                  <a:spAutoFit/>
                </a:bodyPr>
                <a:lstStyle/>
                <a:p>
                  <a:pPr>
                    <a:defRPr sz="10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F2-40E3-A6E7-40966C56D17E}"/>
                </c:ext>
              </c:extLst>
            </c:dLbl>
            <c:dLbl>
              <c:idx val="31"/>
              <c:layout>
                <c:manualLayout>
                  <c:x val="3.1774185305904798E-2"/>
                  <c:y val="-0.13522399321060394"/>
                </c:manualLayout>
              </c:layout>
              <c:numFmt formatCode="###&quot; Mt&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69-4CBD-9AE7-837008FEFDD3}"/>
                </c:ext>
              </c:extLst>
            </c:dLbl>
            <c:numFmt formatCode="###&quot;Mt&quot;"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'3.Allocated_CO2-Sector'!$AA$146:$BF$146</c:f>
              <c:numCache>
                <c:formatCode>#,##0_ </c:formatCode>
                <c:ptCount val="32"/>
                <c:pt idx="0">
                  <c:v>130.81333334955156</c:v>
                </c:pt>
                <c:pt idx="1">
                  <c:v>134.24038332645713</c:v>
                </c:pt>
                <c:pt idx="2">
                  <c:v>138.91170538778701</c:v>
                </c:pt>
                <c:pt idx="3">
                  <c:v>142.76891039649092</c:v>
                </c:pt>
                <c:pt idx="4">
                  <c:v>156.78647983693386</c:v>
                </c:pt>
                <c:pt idx="5">
                  <c:v>161.91120833375905</c:v>
                </c:pt>
                <c:pt idx="6">
                  <c:v>160.72979645411064</c:v>
                </c:pt>
                <c:pt idx="7">
                  <c:v>166.0016391875478</c:v>
                </c:pt>
                <c:pt idx="8">
                  <c:v>173.22022727550296</c:v>
                </c:pt>
                <c:pt idx="9">
                  <c:v>183.17841552213628</c:v>
                </c:pt>
                <c:pt idx="10">
                  <c:v>189.50063664916189</c:v>
                </c:pt>
                <c:pt idx="11">
                  <c:v>189.93226942960965</c:v>
                </c:pt>
                <c:pt idx="12">
                  <c:v>199.5077534195604</c:v>
                </c:pt>
                <c:pt idx="13">
                  <c:v>205.83462597499974</c:v>
                </c:pt>
                <c:pt idx="14">
                  <c:v>213.2275783277104</c:v>
                </c:pt>
                <c:pt idx="15">
                  <c:v>220.09927665348965</c:v>
                </c:pt>
                <c:pt idx="16">
                  <c:v>216.76695727222733</c:v>
                </c:pt>
                <c:pt idx="17">
                  <c:v>226.46276836272384</c:v>
                </c:pt>
                <c:pt idx="18">
                  <c:v>219.50263791229244</c:v>
                </c:pt>
                <c:pt idx="19">
                  <c:v>196.04606564363786</c:v>
                </c:pt>
                <c:pt idx="20">
                  <c:v>199.89190359803644</c:v>
                </c:pt>
                <c:pt idx="21">
                  <c:v>222.86765111868709</c:v>
                </c:pt>
                <c:pt idx="22">
                  <c:v>227.73682243411935</c:v>
                </c:pt>
                <c:pt idx="23">
                  <c:v>237.27377116612257</c:v>
                </c:pt>
                <c:pt idx="24">
                  <c:v>229.23031950961661</c:v>
                </c:pt>
                <c:pt idx="25">
                  <c:v>217.87405297362318</c:v>
                </c:pt>
                <c:pt idx="26">
                  <c:v>210.25258368245557</c:v>
                </c:pt>
                <c:pt idx="27">
                  <c:v>206.29394913715836</c:v>
                </c:pt>
                <c:pt idx="28">
                  <c:v>197.7441532509466</c:v>
                </c:pt>
                <c:pt idx="29">
                  <c:v>190.72450888999083</c:v>
                </c:pt>
                <c:pt idx="30">
                  <c:v>184.23667247241625</c:v>
                </c:pt>
                <c:pt idx="31">
                  <c:v>190.2431152657673</c:v>
                </c:pt>
              </c:numCache>
            </c:numRef>
          </c:val>
          <c:smooth val="0"/>
          <c:extLst>
            <c:ext xmlns:c16="http://schemas.microsoft.com/office/drawing/2014/chart" uri="{C3380CC4-5D6E-409C-BE32-E72D297353CC}">
              <c16:uniqueId val="{0000003E-8FFB-4036-9C9F-5537A86DFCEB}"/>
            </c:ext>
          </c:extLst>
        </c:ser>
        <c:ser>
          <c:idx val="6"/>
          <c:order val="5"/>
          <c:tx>
            <c:strRef>
              <c:f>'3.Allocated_CO2-Sector'!$T$147</c:f>
              <c:strCache>
                <c:ptCount val="1"/>
                <c:pt idx="0">
                  <c:v>家庭部門</c:v>
                </c:pt>
              </c:strCache>
            </c:strRef>
          </c:tx>
          <c:spPr>
            <a:ln w="19050">
              <a:solidFill>
                <a:srgbClr val="3D96AE"/>
              </a:solidFill>
            </a:ln>
          </c:spPr>
          <c:marker>
            <c:symbol val="x"/>
            <c:size val="7"/>
            <c:spPr>
              <a:noFill/>
            </c:spPr>
          </c:marker>
          <c:dLbls>
            <c:dLbl>
              <c:idx val="0"/>
              <c:layout>
                <c:manualLayout>
                  <c:x val="-2.2998023879708167E-2"/>
                  <c:y val="1.6572775181989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40-8FFB-4036-9C9F-5537A86DFCEB}"/>
                </c:ext>
              </c:extLst>
            </c:dLbl>
            <c:dLbl>
              <c:idx val="23"/>
              <c:layout>
                <c:manualLayout>
                  <c:x val="-2.7812464179457347E-2"/>
                  <c:y val="2.1555139039934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42-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43-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44-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45-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5-2AF4-4010-B0CC-0AE577291C04}"/>
                </c:ext>
              </c:extLst>
            </c:dLbl>
            <c:dLbl>
              <c:idx val="30"/>
              <c:layout>
                <c:manualLayout>
                  <c:x val="-2.5311165360014435E-2"/>
                  <c:y val="3.2176376283202773E-2"/>
                </c:manualLayout>
              </c:layout>
              <c:numFmt formatCode="#,##0_);[Red]\(#,##0\)" sourceLinked="0"/>
              <c:spPr>
                <a:noFill/>
                <a:ln>
                  <a:noFill/>
                </a:ln>
                <a:effectLst/>
              </c:spPr>
              <c:txPr>
                <a:bodyPr wrap="square" lIns="38100" tIns="19050" rIns="38100" bIns="19050" anchor="ctr">
                  <a:spAutoFit/>
                </a:bodyPr>
                <a:lstStyle/>
                <a:p>
                  <a:pPr>
                    <a:defRPr sz="10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F2-40E3-A6E7-40966C56D17E}"/>
                </c:ext>
              </c:extLst>
            </c:dLbl>
            <c:dLbl>
              <c:idx val="31"/>
              <c:layout>
                <c:manualLayout>
                  <c:x val="3.0341518900877482E-2"/>
                  <c:y val="-2.4801453641378771E-2"/>
                </c:manualLayout>
              </c:layout>
              <c:numFmt formatCode="###&quot; Mt&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9-4CBD-9AE7-837008FEFDD3}"/>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'3.Allocated_CO2-Sector'!$AA$147:$BF$147</c:f>
              <c:numCache>
                <c:formatCode>#,##0_ </c:formatCode>
                <c:ptCount val="32"/>
                <c:pt idx="0">
                  <c:v>128.73403467905561</c:v>
                </c:pt>
                <c:pt idx="1">
                  <c:v>132.08929215583345</c:v>
                </c:pt>
                <c:pt idx="2">
                  <c:v>138.19550589450009</c:v>
                </c:pt>
                <c:pt idx="3">
                  <c:v>138.76598748624909</c:v>
                </c:pt>
                <c:pt idx="4">
                  <c:v>148.49277177324578</c:v>
                </c:pt>
                <c:pt idx="5">
                  <c:v>150.33454613282538</c:v>
                </c:pt>
                <c:pt idx="6">
                  <c:v>151.23759507327048</c:v>
                </c:pt>
                <c:pt idx="7">
                  <c:v>145.46800545694884</c:v>
                </c:pt>
                <c:pt idx="8">
                  <c:v>144.29648061828667</c:v>
                </c:pt>
                <c:pt idx="9">
                  <c:v>152.30232400683647</c:v>
                </c:pt>
                <c:pt idx="10">
                  <c:v>155.80096806250077</c:v>
                </c:pt>
                <c:pt idx="11">
                  <c:v>152.49837214285233</c:v>
                </c:pt>
                <c:pt idx="12">
                  <c:v>163.39551710069691</c:v>
                </c:pt>
                <c:pt idx="13">
                  <c:v>165.86358076403826</c:v>
                </c:pt>
                <c:pt idx="14">
                  <c:v>164.17827891844132</c:v>
                </c:pt>
                <c:pt idx="15">
                  <c:v>170.52914953378681</c:v>
                </c:pt>
                <c:pt idx="16">
                  <c:v>161.9453410675556</c:v>
                </c:pt>
                <c:pt idx="17">
                  <c:v>172.6968925343524</c:v>
                </c:pt>
                <c:pt idx="18">
                  <c:v>167.82328705190307</c:v>
                </c:pt>
                <c:pt idx="19">
                  <c:v>161.59740052531566</c:v>
                </c:pt>
                <c:pt idx="20">
                  <c:v>178.41824869778264</c:v>
                </c:pt>
                <c:pt idx="21">
                  <c:v>193.32468006047171</c:v>
                </c:pt>
                <c:pt idx="22">
                  <c:v>211.46519042925127</c:v>
                </c:pt>
                <c:pt idx="23">
                  <c:v>207.59154428279115</c:v>
                </c:pt>
                <c:pt idx="24">
                  <c:v>193.46225437192223</c:v>
                </c:pt>
                <c:pt idx="25">
                  <c:v>186.7202892148847</c:v>
                </c:pt>
                <c:pt idx="26">
                  <c:v>184.46136552314584</c:v>
                </c:pt>
                <c:pt idx="27">
                  <c:v>186.19182187095149</c:v>
                </c:pt>
                <c:pt idx="28">
                  <c:v>165.34286055388824</c:v>
                </c:pt>
                <c:pt idx="29">
                  <c:v>158.79366479396421</c:v>
                </c:pt>
                <c:pt idx="30">
                  <c:v>166.66226414935701</c:v>
                </c:pt>
                <c:pt idx="31">
                  <c:v>156.13661243256337</c:v>
                </c:pt>
              </c:numCache>
            </c:numRef>
          </c:val>
          <c:smooth val="0"/>
          <c:extLst>
            <c:ext xmlns:c16="http://schemas.microsoft.com/office/drawing/2014/chart" uri="{C3380CC4-5D6E-409C-BE32-E72D297353CC}">
              <c16:uniqueId val="{00000046-8FFB-4036-9C9F-5537A86DFCEB}"/>
            </c:ext>
          </c:extLst>
        </c:ser>
        <c:ser>
          <c:idx val="8"/>
          <c:order val="6"/>
          <c:tx>
            <c:strRef>
              <c:f>'3.Allocated_CO2-Sector'!$T$148</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3.4201648538897673E-3"/>
                  <c:y val="-2.462224056688208E-2"/>
                </c:manualLayout>
              </c:layout>
              <c:numFmt formatCode="#,##0.0_);[Red]\(#,##0.0\)" sourceLinked="0"/>
              <c:spPr>
                <a:noFill/>
                <a:ln>
                  <a:noFill/>
                </a:ln>
                <a:effectLst/>
              </c:spPr>
              <c:txPr>
                <a:bodyPr wrap="square" lIns="38100" tIns="19050" rIns="38100" bIns="19050" anchor="ctr">
                  <a:spAutoFit/>
                </a:bodyPr>
                <a:lstStyle/>
                <a:p>
                  <a:pPr>
                    <a:defRPr>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48-8FFB-4036-9C9F-5537A86DFCEB}"/>
                </c:ext>
              </c:extLst>
            </c:dLbl>
            <c:dLbl>
              <c:idx val="23"/>
              <c:layout>
                <c:manualLayout>
                  <c:x val="1.1158095806209261E-2"/>
                  <c:y val="-2.70289743673825E-2"/>
                </c:manualLayout>
              </c:layout>
              <c:numFmt formatCode="#,##0.0_);[Red]\(#,##0.0\)" sourceLinked="0"/>
              <c:spPr>
                <a:noFill/>
                <a:ln>
                  <a:noFill/>
                </a:ln>
                <a:effectLst/>
              </c:spPr>
              <c:txPr>
                <a:bodyPr wrap="square" lIns="38100" tIns="19050" rIns="38100" bIns="19050" anchor="ctr">
                  <a:spAutoFit/>
                </a:bodyPr>
                <a:lstStyle/>
                <a:p>
                  <a:pPr>
                    <a:defRPr>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4A-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4B-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4C-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4D-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4E-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8-2AF4-4010-B0CC-0AE577291C04}"/>
                </c:ext>
              </c:extLst>
            </c:dLbl>
            <c:dLbl>
              <c:idx val="30"/>
              <c:layout>
                <c:manualLayout>
                  <c:x val="-2.1939998429343868E-2"/>
                  <c:y val="-2.5236258527734749E-2"/>
                </c:manualLayout>
              </c:layout>
              <c:numFmt formatCode="#,##0.0_);[Red]\(#,##0.0\)" sourceLinked="0"/>
              <c:spPr>
                <a:noFill/>
                <a:ln>
                  <a:noFill/>
                </a:ln>
                <a:effectLst/>
              </c:spPr>
              <c:txPr>
                <a:bodyPr wrap="square" lIns="38100" tIns="19050" rIns="38100" bIns="19050" anchor="ctr">
                  <a:spAutoFit/>
                </a:bodyPr>
                <a:lstStyle/>
                <a:p>
                  <a:pPr>
                    <a:defRPr sz="10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F2-40E3-A6E7-40966C56D17E}"/>
                </c:ext>
              </c:extLst>
            </c:dLbl>
            <c:dLbl>
              <c:idx val="31"/>
              <c:layout>
                <c:manualLayout>
                  <c:x val="2.8364471042823698E-2"/>
                  <c:y val="-3.4238646308506572E-2"/>
                </c:manualLayout>
              </c:layout>
              <c:numFmt formatCode="###.0&quot; Mt&quot;" sourceLinked="0"/>
              <c:spPr>
                <a:noFill/>
                <a:ln>
                  <a:noFill/>
                </a:ln>
                <a:effectLst/>
              </c:spPr>
              <c:txPr>
                <a:bodyPr wrap="square" lIns="38100" tIns="19050" rIns="38100" bIns="19050" anchor="ctr">
                  <a:sp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9-4CBD-9AE7-837008FEFDD3}"/>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'3.Allocated_CO2-Sector'!$AA$148:$BF$148</c:f>
              <c:numCache>
                <c:formatCode>#,##0.0_ </c:formatCode>
                <c:ptCount val="32"/>
                <c:pt idx="0">
                  <c:v>64.586430195730898</c:v>
                </c:pt>
                <c:pt idx="1">
                  <c:v>65.879145113264073</c:v>
                </c:pt>
                <c:pt idx="2">
                  <c:v>65.838964131392416</c:v>
                </c:pt>
                <c:pt idx="3">
                  <c:v>64.559325065492061</c:v>
                </c:pt>
                <c:pt idx="4">
                  <c:v>66.238622985958912</c:v>
                </c:pt>
                <c:pt idx="5">
                  <c:v>66.536485934140458</c:v>
                </c:pt>
                <c:pt idx="6">
                  <c:v>67.098564949597602</c:v>
                </c:pt>
                <c:pt idx="7">
                  <c:v>64.534251484688454</c:v>
                </c:pt>
                <c:pt idx="8">
                  <c:v>58.508907150785674</c:v>
                </c:pt>
                <c:pt idx="9">
                  <c:v>58.901657163758387</c:v>
                </c:pt>
                <c:pt idx="10">
                  <c:v>59.416310095449944</c:v>
                </c:pt>
                <c:pt idx="11">
                  <c:v>58.121059040844429</c:v>
                </c:pt>
                <c:pt idx="12">
                  <c:v>55.790678584331033</c:v>
                </c:pt>
                <c:pt idx="13">
                  <c:v>55.151709804744087</c:v>
                </c:pt>
                <c:pt idx="14">
                  <c:v>55.146530783155406</c:v>
                </c:pt>
                <c:pt idx="15">
                  <c:v>56.175322935878107</c:v>
                </c:pt>
                <c:pt idx="16">
                  <c:v>56.482386409614776</c:v>
                </c:pt>
                <c:pt idx="17">
                  <c:v>55.665285431644342</c:v>
                </c:pt>
                <c:pt idx="18">
                  <c:v>51.341551967057001</c:v>
                </c:pt>
                <c:pt idx="19">
                  <c:v>45.91757110026299</c:v>
                </c:pt>
                <c:pt idx="20">
                  <c:v>46.966787342752582</c:v>
                </c:pt>
                <c:pt idx="21">
                  <c:v>46.726420539065373</c:v>
                </c:pt>
                <c:pt idx="22">
                  <c:v>46.878691416485658</c:v>
                </c:pt>
                <c:pt idx="23">
                  <c:v>48.588118623730047</c:v>
                </c:pt>
                <c:pt idx="24">
                  <c:v>48.010045483454569</c:v>
                </c:pt>
                <c:pt idx="25">
                  <c:v>46.515254488674579</c:v>
                </c:pt>
                <c:pt idx="26">
                  <c:v>46.104330032549505</c:v>
                </c:pt>
                <c:pt idx="27">
                  <c:v>46.833879579685181</c:v>
                </c:pt>
                <c:pt idx="28">
                  <c:v>46.030801873025915</c:v>
                </c:pt>
                <c:pt idx="29">
                  <c:v>44.388833968588564</c:v>
                </c:pt>
                <c:pt idx="30">
                  <c:v>41.509930956563579</c:v>
                </c:pt>
                <c:pt idx="31">
                  <c:v>43.04191823473834</c:v>
                </c:pt>
              </c:numCache>
            </c:numRef>
          </c:val>
          <c:smooth val="0"/>
          <c:extLst>
            <c:ext xmlns:c16="http://schemas.microsoft.com/office/drawing/2014/chart" uri="{C3380CC4-5D6E-409C-BE32-E72D297353CC}">
              <c16:uniqueId val="{0000004F-8FFB-4036-9C9F-5537A86DFCEB}"/>
            </c:ext>
          </c:extLst>
        </c:ser>
        <c:ser>
          <c:idx val="9"/>
          <c:order val="7"/>
          <c:tx>
            <c:strRef>
              <c:f>'3.Allocated_CO2-Sector'!$T$149</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8FFB-4036-9C9F-5537A86DFCEB}"/>
                </c:ext>
              </c:extLst>
            </c:dLbl>
            <c:dLbl>
              <c:idx val="23"/>
              <c:layout>
                <c:manualLayout>
                  <c:x val="-5.3424569777915543E-2"/>
                  <c:y val="-5.1844355321754736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8FFB-4036-9C9F-5537A86DFCEB}"/>
                </c:ext>
              </c:extLst>
            </c:dLbl>
            <c:dLbl>
              <c:idx val="30"/>
              <c:layout>
                <c:manualLayout>
                  <c:x val="-1.5873025818913471E-2"/>
                  <c:y val="1.3372414679030319E-2"/>
                </c:manualLayout>
              </c:layout>
              <c:numFmt formatCode="#,##0.0_);[Red]\(#,##0.0\)" sourceLinked="0"/>
              <c:spPr>
                <a:noFill/>
                <a:ln>
                  <a:noFill/>
                </a:ln>
                <a:effectLst/>
              </c:spPr>
              <c:txPr>
                <a:bodyPr wrap="square" lIns="38100" tIns="19050" rIns="38100" bIns="19050" anchor="ctr">
                  <a:spAutoFit/>
                </a:bodyPr>
                <a:lstStyle/>
                <a:p>
                  <a:pPr>
                    <a:defRPr sz="10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3F2-40E3-A6E7-40966C56D17E}"/>
                </c:ext>
              </c:extLst>
            </c:dLbl>
            <c:dLbl>
              <c:idx val="31"/>
              <c:layout>
                <c:manualLayout>
                  <c:x val="3.1791637792555047E-2"/>
                  <c:y val="0"/>
                </c:manualLayout>
              </c:layout>
              <c:numFmt formatCode="###.0&quot; Mt&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9-4CBD-9AE7-837008FEFDD3}"/>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'3.Allocated_CO2-Sector'!$AA$149:$BF$149</c:f>
              <c:numCache>
                <c:formatCode>#,##0.0_ </c:formatCode>
                <c:ptCount val="32"/>
                <c:pt idx="0">
                  <c:v>23.733741615913473</c:v>
                </c:pt>
                <c:pt idx="1">
                  <c:v>23.905539656478865</c:v>
                </c:pt>
                <c:pt idx="2">
                  <c:v>25.733613026581146</c:v>
                </c:pt>
                <c:pt idx="3">
                  <c:v>24.825049493178803</c:v>
                </c:pt>
                <c:pt idx="4">
                  <c:v>28.443121329943569</c:v>
                </c:pt>
                <c:pt idx="5">
                  <c:v>28.971630345248823</c:v>
                </c:pt>
                <c:pt idx="6">
                  <c:v>29.416827947269649</c:v>
                </c:pt>
                <c:pt idx="7">
                  <c:v>31.025759163488694</c:v>
                </c:pt>
                <c:pt idx="8">
                  <c:v>31.204748352109814</c:v>
                </c:pt>
                <c:pt idx="9">
                  <c:v>31.100931039106683</c:v>
                </c:pt>
                <c:pt idx="10">
                  <c:v>32.506223118818262</c:v>
                </c:pt>
                <c:pt idx="11">
                  <c:v>32.186238828240839</c:v>
                </c:pt>
                <c:pt idx="12">
                  <c:v>32.541803138708467</c:v>
                </c:pt>
                <c:pt idx="13">
                  <c:v>33.417553878821465</c:v>
                </c:pt>
                <c:pt idx="14">
                  <c:v>32.741084880483868</c:v>
                </c:pt>
                <c:pt idx="15">
                  <c:v>32.056709947043359</c:v>
                </c:pt>
                <c:pt idx="16">
                  <c:v>30.529592469455867</c:v>
                </c:pt>
                <c:pt idx="17">
                  <c:v>31.124923434540829</c:v>
                </c:pt>
                <c:pt idx="18">
                  <c:v>32.334958322948602</c:v>
                </c:pt>
                <c:pt idx="19">
                  <c:v>28.725565129874283</c:v>
                </c:pt>
                <c:pt idx="20">
                  <c:v>29.468609836239377</c:v>
                </c:pt>
                <c:pt idx="21">
                  <c:v>28.710425771128694</c:v>
                </c:pt>
                <c:pt idx="22">
                  <c:v>30.387787402875546</c:v>
                </c:pt>
                <c:pt idx="23">
                  <c:v>29.908626161743804</c:v>
                </c:pt>
                <c:pt idx="24">
                  <c:v>29.16876131498335</c:v>
                </c:pt>
                <c:pt idx="25">
                  <c:v>29.602180490718986</c:v>
                </c:pt>
                <c:pt idx="26">
                  <c:v>29.779509825904771</c:v>
                </c:pt>
                <c:pt idx="27">
                  <c:v>30.110445136920493</c:v>
                </c:pt>
                <c:pt idx="28">
                  <c:v>30.79805502115439</c:v>
                </c:pt>
                <c:pt idx="29">
                  <c:v>31.321485425779677</c:v>
                </c:pt>
                <c:pt idx="30">
                  <c:v>29.798854229769212</c:v>
                </c:pt>
                <c:pt idx="31">
                  <c:v>29.885434226105197</c:v>
                </c:pt>
              </c:numCache>
            </c:numRef>
          </c:val>
          <c:smooth val="0"/>
          <c:extLst>
            <c:ext xmlns:c16="http://schemas.microsoft.com/office/drawing/2014/chart" uri="{C3380CC4-5D6E-409C-BE32-E72D297353CC}">
              <c16:uniqueId val="{00000054-8FFB-4036-9C9F-5537A86DFCEB}"/>
            </c:ext>
          </c:extLst>
        </c:ser>
        <c:ser>
          <c:idx val="0"/>
          <c:order val="8"/>
          <c:tx>
            <c:strRef>
              <c:f>'3.Allocated_CO2-Sector'!$T$150</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numFmt formatCode="#,##0.0_);[Red]\(#,##0.0\)"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8FFB-4036-9C9F-5537A86DFCEB}"/>
                </c:ext>
              </c:extLst>
            </c:dLbl>
            <c:dLbl>
              <c:idx val="23"/>
              <c:layout>
                <c:manualLayout>
                  <c:x val="1.3458139349283251E-2"/>
                  <c:y val="-1.5191017427426094E-2"/>
                </c:manualLayout>
              </c:layout>
              <c:numFmt formatCode="#,##0.0_);[Red]\(#,##0.0\)"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8FFB-4036-9C9F-5537A86DFCEB}"/>
                </c:ext>
              </c:extLst>
            </c:dLbl>
            <c:dLbl>
              <c:idx val="30"/>
              <c:layout>
                <c:manualLayout>
                  <c:x val="-4.6380828136800903E-2"/>
                  <c:y val="-1.5224396338515673E-2"/>
                </c:manualLayout>
              </c:layout>
              <c:numFmt formatCode="#,##0.0_);[Red]\(#,##0.0\)" sourceLinked="0"/>
              <c:spPr>
                <a:noFill/>
                <a:ln>
                  <a:noFill/>
                </a:ln>
                <a:effectLst/>
              </c:spPr>
              <c:txPr>
                <a:bodyPr wrap="square" lIns="38100" tIns="19050" rIns="38100" bIns="19050" anchor="ctr">
                  <a:spAutoFit/>
                </a:bodyPr>
                <a:lstStyle/>
                <a:p>
                  <a:pPr>
                    <a:defRPr sz="10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3F2-40E3-A6E7-40966C56D17E}"/>
                </c:ext>
              </c:extLst>
            </c:dLbl>
            <c:dLbl>
              <c:idx val="31"/>
              <c:layout>
                <c:manualLayout>
                  <c:x val="3.1791637792555144E-2"/>
                  <c:y val="1.8962655614142811E-2"/>
                </c:manualLayout>
              </c:layout>
              <c:numFmt formatCode="###.0&quot; Mt&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9-4CBD-9AE7-837008FEFDD3}"/>
                </c:ext>
              </c:extLst>
            </c:dLbl>
            <c:numFmt formatCode="##&quot;Mt&quot;"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'3.Allocated_CO2-Sector'!$AA$150:$BF$150</c:f>
              <c:numCache>
                <c:formatCode>#,##0.0_ </c:formatCode>
                <c:ptCount val="32"/>
                <c:pt idx="0">
                  <c:v>6.795038794666123</c:v>
                </c:pt>
                <c:pt idx="1">
                  <c:v>6.6028930628142124</c:v>
                </c:pt>
                <c:pt idx="2">
                  <c:v>6.3046705151774729</c:v>
                </c:pt>
                <c:pt idx="3">
                  <c:v>6.0920223963285363</c:v>
                </c:pt>
                <c:pt idx="4">
                  <c:v>5.8984322146254584</c:v>
                </c:pt>
                <c:pt idx="5">
                  <c:v>6.0821955227939961</c:v>
                </c:pt>
                <c:pt idx="6">
                  <c:v>6.1985638849455666</c:v>
                </c:pt>
                <c:pt idx="7">
                  <c:v>6.1409660132371222</c:v>
                </c:pt>
                <c:pt idx="8">
                  <c:v>5.6979782401725041</c:v>
                </c:pt>
                <c:pt idx="9">
                  <c:v>5.7169042349251029</c:v>
                </c:pt>
                <c:pt idx="10">
                  <c:v>5.7648577944419914</c:v>
                </c:pt>
                <c:pt idx="11">
                  <c:v>5.2890521116500606</c:v>
                </c:pt>
                <c:pt idx="12">
                  <c:v>5.0164083185472164</c:v>
                </c:pt>
                <c:pt idx="13">
                  <c:v>4.8373450753546585</c:v>
                </c:pt>
                <c:pt idx="14">
                  <c:v>4.6918438954442641</c:v>
                </c:pt>
                <c:pt idx="15">
                  <c:v>4.6315071087291484</c:v>
                </c:pt>
                <c:pt idx="16">
                  <c:v>4.5516526808420625</c:v>
                </c:pt>
                <c:pt idx="17">
                  <c:v>4.5664270824510673</c:v>
                </c:pt>
                <c:pt idx="18">
                  <c:v>4.1264933399276318</c:v>
                </c:pt>
                <c:pt idx="19">
                  <c:v>3.7838396897557924</c:v>
                </c:pt>
                <c:pt idx="20">
                  <c:v>3.6725191580444538</c:v>
                </c:pt>
                <c:pt idx="21">
                  <c:v>3.5519893143984334</c:v>
                </c:pt>
                <c:pt idx="22">
                  <c:v>3.5739329202364436</c:v>
                </c:pt>
                <c:pt idx="23">
                  <c:v>3.5806862867909794</c:v>
                </c:pt>
                <c:pt idx="24">
                  <c:v>3.4780606253204325</c:v>
                </c:pt>
                <c:pt idx="25">
                  <c:v>3.323763079362096</c:v>
                </c:pt>
                <c:pt idx="26">
                  <c:v>3.2559220911558597</c:v>
                </c:pt>
                <c:pt idx="27">
                  <c:v>3.136659827211278</c:v>
                </c:pt>
                <c:pt idx="28">
                  <c:v>3.0983226314501753</c:v>
                </c:pt>
                <c:pt idx="29">
                  <c:v>3.0133280158084377</c:v>
                </c:pt>
                <c:pt idx="30">
                  <c:v>2.9178864757561773</c:v>
                </c:pt>
                <c:pt idx="31">
                  <c:v>2.8574305795151811</c:v>
                </c:pt>
              </c:numCache>
            </c:numRef>
          </c:val>
          <c:smooth val="0"/>
          <c:extLst>
            <c:ext xmlns:c16="http://schemas.microsoft.com/office/drawing/2014/chart" uri="{C3380CC4-5D6E-409C-BE32-E72D297353CC}">
              <c16:uniqueId val="{00000059-8FFB-4036-9C9F-5537A86DFCEB}"/>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'3.Allocated_CO2-Sector'!$T$153</c:f>
              <c:strCache>
                <c:ptCount val="1"/>
                <c:pt idx="0">
                  <c:v>■前年度比</c:v>
                </c:pt>
              </c:strCache>
            </c:strRef>
          </c:tx>
          <c:spPr>
            <a:ln>
              <a:noFill/>
            </a:ln>
          </c:spPr>
          <c:marker>
            <c:symbol val="none"/>
          </c:marker>
          <c:dLbls>
            <c:dLbl>
              <c:idx val="0"/>
              <c:layout>
                <c:manualLayout>
                  <c:x val="0.71305867487910723"/>
                  <c:y val="0.47485214186955432"/>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6304795353133337E-2"/>
                      <c:h val="3.3555876511140934E-2"/>
                    </c:manualLayout>
                  </c15:layout>
                  <c15:dlblFieldTable/>
                  <c15:showDataLabelsRange val="0"/>
                </c:ext>
                <c:ext xmlns:c16="http://schemas.microsoft.com/office/drawing/2014/chart" uri="{C3380CC4-5D6E-409C-BE32-E72D297353CC}">
                  <c16:uniqueId val="{0000005A-8FFB-4036-9C9F-5537A86DFCEB}"/>
                </c:ext>
              </c:extLst>
            </c:dLbl>
            <c:dLbl>
              <c:idx val="1"/>
              <c:layout>
                <c:manualLayout>
                  <c:x val="0.68463888427624298"/>
                  <c:y val="7.7485624363403158E-2"/>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8.6942382597577361E-2"/>
                      <c:h val="3.3555876511140934E-2"/>
                    </c:manualLayout>
                  </c15:layout>
                  <c15:dlblFieldTable/>
                  <c15:showDataLabelsRange val="0"/>
                </c:ext>
                <c:ext xmlns:c16="http://schemas.microsoft.com/office/drawing/2014/chart" uri="{C3380CC4-5D6E-409C-BE32-E72D297353CC}">
                  <c16:uniqueId val="{0000005B-8FFB-4036-9C9F-5537A86DFCEB}"/>
                </c:ext>
              </c:extLst>
            </c:dLbl>
            <c:dLbl>
              <c:idx val="2"/>
              <c:layout>
                <c:manualLayout>
                  <c:x val="0.67566677045992274"/>
                  <c:y val="0.1944841147943159"/>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879625858466896E-2"/>
                      <c:h val="3.3555876511140934E-2"/>
                    </c:manualLayout>
                  </c15:layout>
                  <c15:dlblFieldTable/>
                  <c15:showDataLabelsRange val="0"/>
                </c:ext>
                <c:ext xmlns:c16="http://schemas.microsoft.com/office/drawing/2014/chart" uri="{C3380CC4-5D6E-409C-BE32-E72D297353CC}">
                  <c16:uniqueId val="{0000005C-8FFB-4036-9C9F-5537A86DFCEB}"/>
                </c:ext>
              </c:extLst>
            </c:dLbl>
            <c:dLbl>
              <c:idx val="3"/>
              <c:layout>
                <c:manualLayout>
                  <c:x val="0.66066190920819268"/>
                  <c:y val="0.14176730959579356"/>
                </c:manualLayout>
              </c:layout>
              <c:tx>
                <c:rich>
                  <a:bodyPr vertOverflow="overflow" horzOverflow="overflow" wrap="square" lIns="38100" tIns="19050" rIns="38100" bIns="19050" anchor="ctr">
                    <a:no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7100036666171786E-2"/>
                      <c:h val="3.9105983007317907E-2"/>
                    </c:manualLayout>
                  </c15:layout>
                  <c15:dlblFieldTable/>
                  <c15:showDataLabelsRange val="0"/>
                </c:ext>
                <c:ext xmlns:c16="http://schemas.microsoft.com/office/drawing/2014/chart" uri="{C3380CC4-5D6E-409C-BE32-E72D297353CC}">
                  <c16:uniqueId val="{0000005D-8FFB-4036-9C9F-5537A86DFCEB}"/>
                </c:ext>
              </c:extLst>
            </c:dLbl>
            <c:dLbl>
              <c:idx val="4"/>
              <c:layout>
                <c:manualLayout>
                  <c:x val="0.62890944845230401"/>
                  <c:y val="0.16130862540301516"/>
                </c:manualLayout>
              </c:layout>
              <c:tx>
                <c:rich>
                  <a:bodyPr vertOverflow="overflow" horzOverflow="overflow" wrap="square" lIns="38100" tIns="19050" rIns="38100" bIns="19050" anchor="ctr">
                    <a:no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1118222168762411E-2"/>
                      <c:h val="3.2011087427789416E-2"/>
                    </c:manualLayout>
                  </c15:layout>
                  <c15:dlblFieldTable/>
                  <c15:showDataLabelsRange val="0"/>
                </c:ext>
                <c:ext xmlns:c16="http://schemas.microsoft.com/office/drawing/2014/chart" uri="{C3380CC4-5D6E-409C-BE32-E72D297353CC}">
                  <c16:uniqueId val="{0000005E-8FFB-4036-9C9F-5537A86DFCEB}"/>
                </c:ext>
              </c:extLst>
            </c:dLbl>
            <c:dLbl>
              <c:idx val="5"/>
              <c:layout>
                <c:manualLayout>
                  <c:x val="0.61744037663759699"/>
                  <c:y val="0.45423314070010218"/>
                </c:manualLayout>
              </c:layout>
              <c:tx>
                <c:rich>
                  <a:bodyPr vertOverflow="overflow" horzOverflow="overflow" wrap="square" lIns="38100" tIns="19050" rIns="38100" bIns="19050" anchor="ctr">
                    <a:no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8939208492312554E-2"/>
                      <c:h val="3.1872356682253376E-2"/>
                    </c:manualLayout>
                  </c15:layout>
                  <c15:dlblFieldTable/>
                  <c15:showDataLabelsRange val="0"/>
                </c:ext>
                <c:ext xmlns:c16="http://schemas.microsoft.com/office/drawing/2014/chart" uri="{C3380CC4-5D6E-409C-BE32-E72D297353CC}">
                  <c16:uniqueId val="{0000005F-8FFB-4036-9C9F-5537A86DFCEB}"/>
                </c:ext>
              </c:extLst>
            </c:dLbl>
            <c:dLbl>
              <c:idx val="6"/>
              <c:layout>
                <c:manualLayout>
                  <c:x val="0.59380064240138075"/>
                  <c:y val="0.45564158781997505"/>
                </c:manualLayout>
              </c:layout>
              <c:tx>
                <c:rich>
                  <a:bodyPr vertOverflow="overflow" horzOverflow="overflow" wrap="square" lIns="38100" tIns="19050" rIns="38100" bIns="19050" anchor="ctr">
                    <a:no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650088137767257E-2"/>
                      <c:h val="3.7504470411350826E-2"/>
                    </c:manualLayout>
                  </c15:layout>
                  <c15:dlblFieldTable/>
                  <c15:showDataLabelsRange val="0"/>
                </c:ext>
                <c:ext xmlns:c16="http://schemas.microsoft.com/office/drawing/2014/chart" uri="{C3380CC4-5D6E-409C-BE32-E72D297353CC}">
                  <c16:uniqueId val="{00000060-8FFB-4036-9C9F-5537A86DFCEB}"/>
                </c:ext>
              </c:extLst>
            </c:dLbl>
            <c:dLbl>
              <c:idx val="7"/>
              <c:layout>
                <c:manualLayout>
                  <c:x val="0.5849374696237204"/>
                  <c:y val="0.47002493393764"/>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8FFB-4036-9C9F-5537A86DFCEB}"/>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8FFB-4036-9C9F-5537A86DFCEB}"/>
                </c:ext>
              </c:extLst>
            </c:dLbl>
            <c:numFmt formatCode="\(\+#,##0.0%\);[Black]\(\-#,##0.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'3.Allocated_CO2-Sector'!$AA$141:$BC$141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'3.Allocated_CO2-Sector'!$BF$156:$BF$163</c:f>
              <c:numCache>
                <c:formatCode>#,##0.0%;[Red]\-#,##0.0%</c:formatCode>
                <c:ptCount val="8"/>
                <c:pt idx="0">
                  <c:v>9.0687945523446833E-2</c:v>
                </c:pt>
                <c:pt idx="1">
                  <c:v>5.3817929948639209E-2</c:v>
                </c:pt>
                <c:pt idx="2">
                  <c:v>7.6609320056788555E-3</c:v>
                </c:pt>
                <c:pt idx="3">
                  <c:v>3.2601776360514423E-2</c:v>
                </c:pt>
                <c:pt idx="4">
                  <c:v>-6.3155578561928771E-2</c:v>
                </c:pt>
                <c:pt idx="5">
                  <c:v>3.6906524363479409E-2</c:v>
                </c:pt>
                <c:pt idx="6">
                  <c:v>2.9054807164192731E-3</c:v>
                </c:pt>
                <c:pt idx="7">
                  <c:v>-2.071907071892809E-2</c:v>
                </c:pt>
              </c:numCache>
            </c:numRef>
          </c:val>
          <c:smooth val="0"/>
          <c:extLst>
            <c:ext xmlns:c16="http://schemas.microsoft.com/office/drawing/2014/chart" uri="{C3380CC4-5D6E-409C-BE32-E72D297353CC}">
              <c16:uniqueId val="{00000063-8FFB-4036-9C9F-5537A86DFCEB}"/>
            </c:ext>
          </c:extLst>
        </c:ser>
        <c:ser>
          <c:idx val="10"/>
          <c:order val="10"/>
          <c:tx>
            <c:strRef>
              <c:f>'2.CO2-Sector'!$T$94</c:f>
              <c:strCache>
                <c:ptCount val="1"/>
                <c:pt idx="0">
                  <c:v>■2013年度比</c:v>
                </c:pt>
              </c:strCache>
            </c:strRef>
          </c:tx>
          <c:spPr>
            <a:ln>
              <a:noFill/>
            </a:ln>
          </c:spPr>
          <c:marker>
            <c:symbol val="none"/>
          </c:marker>
          <c:dLbls>
            <c:dLbl>
              <c:idx val="0"/>
              <c:layout>
                <c:manualLayout>
                  <c:x val="0.71531973802219206"/>
                  <c:y val="6.1032908127062344E-2"/>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8FFB-4036-9C9F-5537A86DFCEB}"/>
                </c:ext>
              </c:extLst>
            </c:dLbl>
            <c:dLbl>
              <c:idx val="1"/>
              <c:layout>
                <c:manualLayout>
                  <c:x val="0.69277553916129331"/>
                  <c:y val="-0.33864654047603227"/>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666298830831295E-2"/>
                      <c:h val="3.6651139017756441E-2"/>
                    </c:manualLayout>
                  </c15:layout>
                  <c15:dlblFieldTable/>
                  <c15:showDataLabelsRange val="0"/>
                </c:ext>
                <c:ext xmlns:c16="http://schemas.microsoft.com/office/drawing/2014/chart" uri="{C3380CC4-5D6E-409C-BE32-E72D297353CC}">
                  <c16:uniqueId val="{00000065-8FFB-4036-9C9F-5537A86DFCEB}"/>
                </c:ext>
              </c:extLst>
            </c:dLbl>
            <c:dLbl>
              <c:idx val="2"/>
              <c:layout>
                <c:manualLayout>
                  <c:x val="0.67334471918130767"/>
                  <c:y val="-0.1201848428724807"/>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8FFB-4036-9C9F-5537A86DFCEB}"/>
                </c:ext>
              </c:extLst>
            </c:dLbl>
            <c:dLbl>
              <c:idx val="3"/>
              <c:layout>
                <c:manualLayout>
                  <c:x val="0.64955453009400654"/>
                  <c:y val="-0.24450722838684488"/>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267265113654E-2"/>
                      <c:h val="4.5982590332720237E-2"/>
                    </c:manualLayout>
                  </c15:layout>
                  <c15:dlblFieldTable/>
                  <c15:showDataLabelsRange val="0"/>
                </c:ext>
                <c:ext xmlns:c16="http://schemas.microsoft.com/office/drawing/2014/chart" uri="{C3380CC4-5D6E-409C-BE32-E72D297353CC}">
                  <c16:uniqueId val="{00000067-8FFB-4036-9C9F-5537A86DFCEB}"/>
                </c:ext>
              </c:extLst>
            </c:dLbl>
            <c:dLbl>
              <c:idx val="4"/>
              <c:layout>
                <c:manualLayout>
                  <c:x val="0.63681423945753335"/>
                  <c:y val="-0.15511540928124512"/>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8FFB-4036-9C9F-5537A86DFCEB}"/>
                </c:ext>
              </c:extLst>
            </c:dLbl>
            <c:dLbl>
              <c:idx val="5"/>
              <c:layout>
                <c:manualLayout>
                  <c:x val="0.60795690478877795"/>
                  <c:y val="0.18981259427321823"/>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6675291209185837E-2"/>
                      <c:h val="4.2071379085072989E-2"/>
                    </c:manualLayout>
                  </c15:layout>
                  <c15:dlblFieldTable/>
                  <c15:showDataLabelsRange val="0"/>
                </c:ext>
                <c:ext xmlns:c16="http://schemas.microsoft.com/office/drawing/2014/chart" uri="{C3380CC4-5D6E-409C-BE32-E72D297353CC}">
                  <c16:uniqueId val="{00000069-8FFB-4036-9C9F-5537A86DFCEB}"/>
                </c:ext>
              </c:extLst>
            </c:dLbl>
            <c:dLbl>
              <c:idx val="6"/>
              <c:layout>
                <c:manualLayout>
                  <c:x val="0.59642726790533129"/>
                  <c:y val="0.43077853286172024"/>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endParaRPr lang="ja-JP" altLang="en-US"/>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4248074094921E-2"/>
                      <c:h val="3.4999477057777645E-2"/>
                    </c:manualLayout>
                  </c15:layout>
                  <c15:dlblFieldTable/>
                  <c15:showDataLabelsRange val="0"/>
                </c:ext>
                <c:ext xmlns:c16="http://schemas.microsoft.com/office/drawing/2014/chart" uri="{C3380CC4-5D6E-409C-BE32-E72D297353CC}">
                  <c16:uniqueId val="{0000006A-8FFB-4036-9C9F-5537A86DFCEB}"/>
                </c:ext>
              </c:extLst>
            </c:dLbl>
            <c:dLbl>
              <c:idx val="7"/>
              <c:layout>
                <c:manualLayout>
                  <c:x val="0.58135429887306478"/>
                  <c:y val="0.1617731418857217"/>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8FFB-4036-9C9F-5537A86DFCEB}"/>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8FFB-4036-9C9F-5537A86DFCEB}"/>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'3.Allocated_CO2-Sector'!$AA$141:$BC$141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'3.Allocated_CO2-Sector'!$BF$169:$BF$176</c:f>
              <c:numCache>
                <c:formatCode>#,##0.0%;[Red]\-#,##0.0%</c:formatCode>
                <c:ptCount val="8"/>
                <c:pt idx="0">
                  <c:v>-0.15738845653541744</c:v>
                </c:pt>
                <c:pt idx="1">
                  <c:v>-0.19458061623063738</c:v>
                </c:pt>
                <c:pt idx="2">
                  <c:v>-0.17606265841617041</c:v>
                </c:pt>
                <c:pt idx="3">
                  <c:v>-0.19821262025387409</c:v>
                </c:pt>
                <c:pt idx="4">
                  <c:v>-0.24786622223944443</c:v>
                </c:pt>
                <c:pt idx="5">
                  <c:v>-0.1141472554626346</c:v>
                </c:pt>
                <c:pt idx="6">
                  <c:v>-7.7542631056293221E-4</c:v>
                </c:pt>
                <c:pt idx="7">
                  <c:v>-0.20198801272925304</c:v>
                </c:pt>
              </c:numCache>
            </c:numRef>
          </c:val>
          <c:smooth val="0"/>
          <c:extLst>
            <c:ext xmlns:c16="http://schemas.microsoft.com/office/drawing/2014/chart" uri="{C3380CC4-5D6E-409C-BE32-E72D297353CC}">
              <c16:uniqueId val="{0000006D-8FFB-4036-9C9F-5537A86DFCEB}"/>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07563422528985"/>
          <c:y val="0.23732750568798991"/>
          <c:w val="0.52042653091420465"/>
          <c:h val="0.57014622337858223"/>
        </c:manualLayout>
      </c:layout>
      <c:doughnutChart>
        <c:varyColors val="1"/>
        <c:ser>
          <c:idx val="2"/>
          <c:order val="0"/>
          <c:tx>
            <c:strRef>
              <c:f>'リンク切公表時非表示（グラフの添え物）'!$CA$26</c:f>
              <c:strCache>
                <c:ptCount val="1"/>
                <c:pt idx="0">
                  <c:v>2021年度</c:v>
                </c:pt>
              </c:strCache>
            </c:strRef>
          </c:tx>
          <c:dPt>
            <c:idx val="0"/>
            <c:bubble3D val="0"/>
            <c:spPr>
              <a:noFill/>
              <a:ln>
                <a:noFill/>
              </a:ln>
              <a:effectLst/>
            </c:spPr>
            <c:extLst>
              <c:ext xmlns:c16="http://schemas.microsoft.com/office/drawing/2014/chart" uri="{C3380CC4-5D6E-409C-BE32-E72D297353CC}">
                <c16:uniqueId val="{00000001-1AE1-4A49-9191-58B9114CB879}"/>
              </c:ext>
            </c:extLst>
          </c:dPt>
          <c:dPt>
            <c:idx val="1"/>
            <c:bubble3D val="0"/>
            <c:spPr>
              <a:noFill/>
              <a:ln>
                <a:noFill/>
              </a:ln>
              <a:effectLst/>
            </c:spPr>
            <c:extLst>
              <c:ext xmlns:c16="http://schemas.microsoft.com/office/drawing/2014/chart" uri="{C3380CC4-5D6E-409C-BE32-E72D297353CC}">
                <c16:uniqueId val="{00000023-932F-4995-9CAF-7ABA64A6D553}"/>
              </c:ext>
            </c:extLst>
          </c:dPt>
          <c:dLbls>
            <c:dLbl>
              <c:idx val="0"/>
              <c:layout>
                <c:manualLayout>
                  <c:x val="-7.1896684656900991E-3"/>
                  <c:y val="-8.4926757762489938E-2"/>
                </c:manualLayout>
              </c:layout>
              <c:tx>
                <c:rich>
                  <a:bodyPr rot="0" spcFirstLastPara="1" vertOverflow="ellipsis" vert="horz" wrap="square" lIns="38100" tIns="19050" rIns="38100" bIns="19050" anchor="ctr" anchorCtr="0">
                    <a:noAutofit/>
                  </a:bodyPr>
                  <a:lstStyle/>
                  <a:p>
                    <a:pPr algn="ctr">
                      <a:defRPr sz="1400" b="0" i="0" u="none" strike="noStrike" kern="1200" baseline="0">
                        <a:solidFill>
                          <a:schemeClr val="tx1"/>
                        </a:solidFill>
                        <a:latin typeface="+mn-lt"/>
                        <a:ea typeface="+mn-ea"/>
                        <a:cs typeface="+mn-cs"/>
                      </a:defRPr>
                    </a:pPr>
                    <a:r>
                      <a:rPr lang="ja-JP" altLang="en-US"/>
                      <a:t>    </a:t>
                    </a:r>
                    <a:fld id="{ECAB0CB1-FB32-4999-892A-ECF5B2B14334}" type="SERIESNAME">
                      <a:rPr lang="ja-JP" altLang="en-US" sz="1300"/>
                      <a:pPr algn="ctr">
                        <a:defRPr sz="1400"/>
                      </a:pPr>
                      <a:t>[系列名]</a:t>
                    </a:fld>
                    <a:r>
                      <a:rPr lang="en-US" altLang="ja-JP" sz="1300" baseline="0"/>
                      <a:t>
 </a:t>
                    </a:r>
                    <a:fld id="{8B9A5DED-01C3-4D3E-9D7C-C13A431BE034}" type="VALUE">
                      <a:rPr lang="ja-JP" altLang="en-US" sz="1300" baseline="0"/>
                      <a:pPr algn="ctr">
                        <a:defRPr sz="1400"/>
                      </a:pPr>
                      <a:t>[値]</a:t>
                    </a:fld>
                    <a:endParaRPr lang="en-US" altLang="ja-JP" sz="1300" baseline="0"/>
                  </a:p>
                </c:rich>
              </c:tx>
              <c:spPr>
                <a:noFill/>
                <a:ln>
                  <a:noFill/>
                </a:ln>
                <a:effectLst/>
              </c:spPr>
              <c:txPr>
                <a:bodyPr rot="0" spcFirstLastPara="1" vertOverflow="ellipsis" vert="horz" wrap="square" lIns="38100" tIns="19050" rIns="38100" bIns="19050" anchor="ctr" anchorCtr="0">
                  <a:noAutofit/>
                </a:bodyPr>
                <a:lstStyle/>
                <a:p>
                  <a:pPr algn="ct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0076040863531224"/>
                      <c:h val="0.11638744507171847"/>
                    </c:manualLayout>
                  </c15:layout>
                  <c15:dlblFieldTable/>
                  <c15:showDataLabelsRange val="0"/>
                </c:ext>
                <c:ext xmlns:c16="http://schemas.microsoft.com/office/drawing/2014/chart" uri="{C3380CC4-5D6E-409C-BE32-E72D297353CC}">
                  <c16:uniqueId val="{00000001-1AE1-4A49-9191-58B9114CB879}"/>
                </c:ext>
              </c:extLst>
            </c:dLbl>
            <c:dLbl>
              <c:idx val="1"/>
              <c:layout>
                <c:manualLayout>
                  <c:x val="5.7526985350809558E-2"/>
                  <c:y val="-6.7691667121288795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6482093292212799"/>
                      <c:h val="6.6364379530675283E-2"/>
                    </c:manualLayout>
                  </c15:layout>
                </c:ext>
                <c:ext xmlns:c16="http://schemas.microsoft.com/office/drawing/2014/chart" uri="{C3380CC4-5D6E-409C-BE32-E72D297353CC}">
                  <c16:uniqueId val="{00000023-932F-4995-9CAF-7ABA64A6D55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'リンク切公表時非表示（グラフの添え物）'!$W$26:$W$34</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'リンク切公表時非表示（グラフの添え物）'!$CA$28</c:f>
              <c:numCache>
                <c:formatCode>##"億"#,###"万トン"</c:formatCode>
                <c:ptCount val="1"/>
                <c:pt idx="0">
                  <c:v>106400</c:v>
                </c:pt>
              </c:numCache>
            </c:numRef>
          </c:val>
          <c:extLst>
            <c:ext xmlns:c16="http://schemas.microsoft.com/office/drawing/2014/chart" uri="{C3380CC4-5D6E-409C-BE32-E72D297353CC}">
              <c16:uniqueId val="{00000002-1AE1-4A49-9191-58B9114CB879}"/>
            </c:ext>
          </c:extLst>
        </c:ser>
        <c:ser>
          <c:idx val="0"/>
          <c:order val="1"/>
          <c:tx>
            <c:strRef>
              <c:f>'4.CO2-Share'!$C$4</c:f>
              <c:strCache>
                <c:ptCount val="1"/>
                <c:pt idx="0">
                  <c:v>■【電気・熱配分前】</c:v>
                </c:pt>
              </c:strCache>
            </c:strRef>
          </c:tx>
          <c:spPr>
            <a:ln>
              <a:solidFill>
                <a:schemeClr val="tx1"/>
              </a:solidFill>
            </a:ln>
          </c:spPr>
          <c:dPt>
            <c:idx val="0"/>
            <c:bubble3D val="0"/>
            <c:spPr>
              <a:solidFill>
                <a:schemeClr val="accent1"/>
              </a:solidFill>
              <a:ln>
                <a:solidFill>
                  <a:schemeClr val="tx1"/>
                </a:solidFill>
              </a:ln>
              <a:effectLst/>
            </c:spPr>
            <c:extLst>
              <c:ext xmlns:c16="http://schemas.microsoft.com/office/drawing/2014/chart" uri="{C3380CC4-5D6E-409C-BE32-E72D297353CC}">
                <c16:uniqueId val="{00000004-1AE1-4A49-9191-58B9114CB879}"/>
              </c:ext>
            </c:extLst>
          </c:dPt>
          <c:dPt>
            <c:idx val="1"/>
            <c:bubble3D val="0"/>
            <c:spPr>
              <a:solidFill>
                <a:schemeClr val="accent2"/>
              </a:solidFill>
              <a:ln>
                <a:solidFill>
                  <a:schemeClr val="tx1"/>
                </a:solidFill>
              </a:ln>
              <a:effectLst/>
            </c:spPr>
            <c:extLst>
              <c:ext xmlns:c16="http://schemas.microsoft.com/office/drawing/2014/chart" uri="{C3380CC4-5D6E-409C-BE32-E72D297353CC}">
                <c16:uniqueId val="{00000006-1AE1-4A49-9191-58B9114CB879}"/>
              </c:ext>
            </c:extLst>
          </c:dPt>
          <c:dPt>
            <c:idx val="2"/>
            <c:bubble3D val="0"/>
            <c:spPr>
              <a:solidFill>
                <a:schemeClr val="accent3"/>
              </a:solidFill>
              <a:ln>
                <a:solidFill>
                  <a:schemeClr val="tx1"/>
                </a:solidFill>
              </a:ln>
              <a:effectLst/>
            </c:spPr>
            <c:extLst>
              <c:ext xmlns:c16="http://schemas.microsoft.com/office/drawing/2014/chart" uri="{C3380CC4-5D6E-409C-BE32-E72D297353CC}">
                <c16:uniqueId val="{00000008-1AE1-4A49-9191-58B9114CB879}"/>
              </c:ext>
            </c:extLst>
          </c:dPt>
          <c:dPt>
            <c:idx val="3"/>
            <c:bubble3D val="0"/>
            <c:spPr>
              <a:solidFill>
                <a:schemeClr val="accent4"/>
              </a:solidFill>
              <a:ln>
                <a:solidFill>
                  <a:schemeClr val="tx1"/>
                </a:solidFill>
              </a:ln>
              <a:effectLst/>
            </c:spPr>
            <c:extLst>
              <c:ext xmlns:c16="http://schemas.microsoft.com/office/drawing/2014/chart" uri="{C3380CC4-5D6E-409C-BE32-E72D297353CC}">
                <c16:uniqueId val="{0000000A-1AE1-4A49-9191-58B9114CB879}"/>
              </c:ext>
            </c:extLst>
          </c:dPt>
          <c:dPt>
            <c:idx val="4"/>
            <c:bubble3D val="0"/>
            <c:spPr>
              <a:solidFill>
                <a:schemeClr val="accent5"/>
              </a:solidFill>
              <a:ln>
                <a:solidFill>
                  <a:schemeClr val="tx1"/>
                </a:solidFill>
              </a:ln>
              <a:effectLst/>
            </c:spPr>
            <c:extLst>
              <c:ext xmlns:c16="http://schemas.microsoft.com/office/drawing/2014/chart" uri="{C3380CC4-5D6E-409C-BE32-E72D297353CC}">
                <c16:uniqueId val="{0000000C-1AE1-4A49-9191-58B9114CB879}"/>
              </c:ext>
            </c:extLst>
          </c:dPt>
          <c:dPt>
            <c:idx val="5"/>
            <c:bubble3D val="0"/>
            <c:spPr>
              <a:solidFill>
                <a:schemeClr val="accent6"/>
              </a:solidFill>
              <a:ln>
                <a:solidFill>
                  <a:schemeClr val="tx1"/>
                </a:solidFill>
              </a:ln>
              <a:effectLst/>
            </c:spPr>
            <c:extLst>
              <c:ext xmlns:c16="http://schemas.microsoft.com/office/drawing/2014/chart" uri="{C3380CC4-5D6E-409C-BE32-E72D297353CC}">
                <c16:uniqueId val="{0000000E-1AE1-4A49-9191-58B9114CB879}"/>
              </c:ext>
            </c:extLst>
          </c:dPt>
          <c:dPt>
            <c:idx val="6"/>
            <c:bubble3D val="0"/>
            <c:spPr>
              <a:solidFill>
                <a:schemeClr val="accent1">
                  <a:lumMod val="60000"/>
                </a:schemeClr>
              </a:solidFill>
              <a:ln>
                <a:solidFill>
                  <a:schemeClr val="tx1"/>
                </a:solidFill>
              </a:ln>
              <a:effectLst/>
            </c:spPr>
            <c:extLst>
              <c:ext xmlns:c16="http://schemas.microsoft.com/office/drawing/2014/chart" uri="{C3380CC4-5D6E-409C-BE32-E72D297353CC}">
                <c16:uniqueId val="{00000011-1AE1-4A49-9191-58B9114CB879}"/>
              </c:ext>
            </c:extLst>
          </c:dPt>
          <c:dPt>
            <c:idx val="7"/>
            <c:bubble3D val="0"/>
            <c:spPr>
              <a:solidFill>
                <a:schemeClr val="accent2">
                  <a:lumMod val="60000"/>
                </a:schemeClr>
              </a:solidFill>
              <a:ln>
                <a:solidFill>
                  <a:schemeClr val="tx1"/>
                </a:solidFill>
              </a:ln>
              <a:effectLst/>
            </c:spPr>
            <c:extLst>
              <c:ext xmlns:c16="http://schemas.microsoft.com/office/drawing/2014/chart" uri="{C3380CC4-5D6E-409C-BE32-E72D297353CC}">
                <c16:uniqueId val="{00000010-1AE1-4A49-9191-58B9114CB879}"/>
              </c:ext>
            </c:extLst>
          </c:dPt>
          <c:dLbls>
            <c:dLbl>
              <c:idx val="0"/>
              <c:layout>
                <c:manualLayout>
                  <c:x val="0.11240384803401111"/>
                  <c:y val="-0.3144844096526635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AE1-4A49-9191-58B9114CB879}"/>
                </c:ext>
              </c:extLst>
            </c:dLbl>
            <c:dLbl>
              <c:idx val="1"/>
              <c:layout>
                <c:manualLayout>
                  <c:x val="0.36243034846436423"/>
                  <c:y val="-0.1255949191754467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AE1-4A49-9191-58B9114CB879}"/>
                </c:ext>
              </c:extLst>
            </c:dLbl>
            <c:dLbl>
              <c:idx val="2"/>
              <c:layout>
                <c:manualLayout>
                  <c:x val="8.3842558970747307E-3"/>
                  <c:y val="0.41506110523110784"/>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AE1-4A49-9191-58B9114CB879}"/>
                </c:ext>
              </c:extLst>
            </c:dLbl>
            <c:dLbl>
              <c:idx val="3"/>
              <c:layout>
                <c:manualLayout>
                  <c:x val="-0.26878314483437143"/>
                  <c:y val="0.35277789914067403"/>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9.1213132499145463E-2"/>
                      <c:h val="4.4475501669121099E-2"/>
                    </c:manualLayout>
                  </c15:layout>
                </c:ext>
                <c:ext xmlns:c16="http://schemas.microsoft.com/office/drawing/2014/chart" uri="{C3380CC4-5D6E-409C-BE32-E72D297353CC}">
                  <c16:uniqueId val="{0000000A-1AE1-4A49-9191-58B9114CB879}"/>
                </c:ext>
              </c:extLst>
            </c:dLbl>
            <c:dLbl>
              <c:idx val="4"/>
              <c:layout>
                <c:manualLayout>
                  <c:x val="-0.26335373314975025"/>
                  <c:y val="7.3288503305721189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297741836499752"/>
                      <c:h val="5.8446954363650265E-2"/>
                    </c:manualLayout>
                  </c15:layout>
                </c:ext>
                <c:ext xmlns:c16="http://schemas.microsoft.com/office/drawing/2014/chart" uri="{C3380CC4-5D6E-409C-BE32-E72D297353CC}">
                  <c16:uniqueId val="{0000000C-1AE1-4A49-9191-58B9114CB879}"/>
                </c:ext>
              </c:extLst>
            </c:dLbl>
            <c:dLbl>
              <c:idx val="5"/>
              <c:layout>
                <c:manualLayout>
                  <c:x val="-0.34360774865073246"/>
                  <c:y val="-4.4156140858029817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4417570613279128E-2"/>
                      <c:h val="2.9401586070775459E-2"/>
                    </c:manualLayout>
                  </c15:layout>
                </c:ext>
                <c:ext xmlns:c16="http://schemas.microsoft.com/office/drawing/2014/chart" uri="{C3380CC4-5D6E-409C-BE32-E72D297353CC}">
                  <c16:uniqueId val="{0000000E-1AE1-4A49-9191-58B9114CB879}"/>
                </c:ext>
              </c:extLst>
            </c:dLbl>
            <c:dLbl>
              <c:idx val="6"/>
              <c:layout>
                <c:manualLayout>
                  <c:x val="-0.20558330620398235"/>
                  <c:y val="-0.1884013677470658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AE1-4A49-9191-58B9114CB879}"/>
                </c:ext>
              </c:extLst>
            </c:dLbl>
            <c:dLbl>
              <c:idx val="7"/>
              <c:layout>
                <c:manualLayout>
                  <c:x val="-1.4928747289494898E-2"/>
                  <c:y val="-0.2251865893558306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AE1-4A49-9191-58B9114CB879}"/>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'リンク切公表時非表示（グラフの添え物）'!$W$26:$W$34</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'4.CO2-Share'!$G$6:$G$13</c:f>
              <c:numCache>
                <c:formatCode>0.0%</c:formatCode>
                <c:ptCount val="8"/>
                <c:pt idx="0">
                  <c:v>0.40383650069602023</c:v>
                </c:pt>
                <c:pt idx="1">
                  <c:v>0.25317467903007124</c:v>
                </c:pt>
                <c:pt idx="2">
                  <c:v>0.16702761269993607</c:v>
                </c:pt>
                <c:pt idx="3">
                  <c:v>5.6264162104413817E-2</c:v>
                </c:pt>
                <c:pt idx="4">
                  <c:v>4.8470806130607662E-2</c:v>
                </c:pt>
                <c:pt idx="5">
                  <c:v>4.0452896304557541E-2</c:v>
                </c:pt>
                <c:pt idx="6">
                  <c:v>2.8087790259997872E-2</c:v>
                </c:pt>
                <c:pt idx="7">
                  <c:v>2.6855527743953507E-3</c:v>
                </c:pt>
              </c:numCache>
            </c:numRef>
          </c:val>
          <c:extLst>
            <c:ext xmlns:c16="http://schemas.microsoft.com/office/drawing/2014/chart" uri="{C3380CC4-5D6E-409C-BE32-E72D297353CC}">
              <c16:uniqueId val="{00000012-1AE1-4A49-9191-58B9114CB879}"/>
            </c:ext>
          </c:extLst>
        </c:ser>
        <c:ser>
          <c:idx val="1"/>
          <c:order val="2"/>
          <c:tx>
            <c:strRef>
              <c:f>'4.CO2-Share'!$C$17</c:f>
              <c:strCache>
                <c:ptCount val="1"/>
                <c:pt idx="0">
                  <c:v>■【電気・熱配分後】</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4-1AE1-4A49-9191-58B9114CB879}"/>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6-1AE1-4A49-9191-58B9114CB879}"/>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8-1AE1-4A49-9191-58B9114CB879}"/>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A-1AE1-4A49-9191-58B9114CB879}"/>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C-1AE1-4A49-9191-58B9114CB879}"/>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E-1AE1-4A49-9191-58B9114CB879}"/>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1-1AE1-4A49-9191-58B9114CB879}"/>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20-1AE1-4A49-9191-58B9114CB879}"/>
              </c:ext>
            </c:extLst>
          </c:dPt>
          <c:dLbls>
            <c:dLbl>
              <c:idx val="0"/>
              <c:layout>
                <c:manualLayout>
                  <c:x val="0.20609289769521963"/>
                  <c:y val="-0.1952098063744253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6679410489091809"/>
                      <c:h val="0.12831214111859449"/>
                    </c:manualLayout>
                  </c15:layout>
                </c:ext>
                <c:ext xmlns:c16="http://schemas.microsoft.com/office/drawing/2014/chart" uri="{C3380CC4-5D6E-409C-BE32-E72D297353CC}">
                  <c16:uniqueId val="{00000014-1AE1-4A49-9191-58B9114CB879}"/>
                </c:ext>
              </c:extLst>
            </c:dLbl>
            <c:dLbl>
              <c:idx val="1"/>
              <c:layout>
                <c:manualLayout>
                  <c:x val="0.13151711163480984"/>
                  <c:y val="-2.545460879556507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434976755543658"/>
                      <c:h val="0.15767309031391846"/>
                    </c:manualLayout>
                  </c15:layout>
                </c:ext>
                <c:ext xmlns:c16="http://schemas.microsoft.com/office/drawing/2014/chart" uri="{C3380CC4-5D6E-409C-BE32-E72D297353CC}">
                  <c16:uniqueId val="{00000016-1AE1-4A49-9191-58B9114CB879}"/>
                </c:ext>
              </c:extLst>
            </c:dLbl>
            <c:dLbl>
              <c:idx val="2"/>
              <c:layout>
                <c:manualLayout>
                  <c:x val="-0.11920037879027578"/>
                  <c:y val="0.1098862158244597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396791747613111"/>
                      <c:h val="0.11736667366267581"/>
                    </c:manualLayout>
                  </c15:layout>
                </c:ext>
                <c:ext xmlns:c16="http://schemas.microsoft.com/office/drawing/2014/chart" uri="{C3380CC4-5D6E-409C-BE32-E72D297353CC}">
                  <c16:uniqueId val="{00000018-1AE1-4A49-9191-58B9114CB879}"/>
                </c:ext>
              </c:extLst>
            </c:dLbl>
            <c:dLbl>
              <c:idx val="3"/>
              <c:layout>
                <c:manualLayout>
                  <c:x val="-0.19752235929067077"/>
                  <c:y val="9.278963035145101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9911333847340016"/>
                      <c:h val="0.19432493630587225"/>
                    </c:manualLayout>
                  </c15:layout>
                </c:ext>
                <c:ext xmlns:c16="http://schemas.microsoft.com/office/drawing/2014/chart" uri="{C3380CC4-5D6E-409C-BE32-E72D297353CC}">
                  <c16:uniqueId val="{0000001A-1AE1-4A49-9191-58B9114CB879}"/>
                </c:ext>
              </c:extLst>
            </c:dLbl>
            <c:dLbl>
              <c:idx val="4"/>
              <c:layout>
                <c:manualLayout>
                  <c:x val="-0.18970855821125673"/>
                  <c:y val="2.929689500402675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523323053199691"/>
                      <c:h val="8.3750383816037527E-2"/>
                    </c:manualLayout>
                  </c15:layout>
                </c:ext>
                <c:ext xmlns:c16="http://schemas.microsoft.com/office/drawing/2014/chart" uri="{C3380CC4-5D6E-409C-BE32-E72D297353CC}">
                  <c16:uniqueId val="{0000001C-1AE1-4A49-9191-58B9114CB879}"/>
                </c:ext>
              </c:extLst>
            </c:dLbl>
            <c:dLbl>
              <c:idx val="5"/>
              <c:layout>
                <c:manualLayout>
                  <c:x val="-0.36213849283010968"/>
                  <c:y val="-2.720852611490023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4853515425424414"/>
                      <c:h val="0.12160307116909844"/>
                    </c:manualLayout>
                  </c15:layout>
                </c:ext>
                <c:ext xmlns:c16="http://schemas.microsoft.com/office/drawing/2014/chart" uri="{C3380CC4-5D6E-409C-BE32-E72D297353CC}">
                  <c16:uniqueId val="{0000001E-1AE1-4A49-9191-58B9114CB879}"/>
                </c:ext>
              </c:extLst>
            </c:dLbl>
            <c:dLbl>
              <c:idx val="6"/>
              <c:layout>
                <c:manualLayout>
                  <c:x val="-0.19513447966947653"/>
                  <c:y val="-0.18580125978628675"/>
                </c:manualLayout>
              </c:layout>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829773302804783"/>
                      <c:h val="0.11425287965567667"/>
                    </c:manualLayout>
                  </c15:layout>
                </c:ext>
                <c:ext xmlns:c16="http://schemas.microsoft.com/office/drawing/2014/chart" uri="{C3380CC4-5D6E-409C-BE32-E72D297353CC}">
                  <c16:uniqueId val="{00000021-1AE1-4A49-9191-58B9114CB879}"/>
                </c:ext>
              </c:extLst>
            </c:dLbl>
            <c:dLbl>
              <c:idx val="7"/>
              <c:layout>
                <c:manualLayout>
                  <c:x val="-2.1525595459875226E-2"/>
                  <c:y val="-0.19305176066280255"/>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562941892862578"/>
                      <c:h val="0.14939856760612916"/>
                    </c:manualLayout>
                  </c15:layout>
                </c:ext>
                <c:ext xmlns:c16="http://schemas.microsoft.com/office/drawing/2014/chart" uri="{C3380CC4-5D6E-409C-BE32-E72D297353CC}">
                  <c16:uniqueId val="{00000020-1AE1-4A49-9191-58B9114CB879}"/>
                </c:ext>
              </c:extLst>
            </c:dLbl>
            <c:dLbl>
              <c:idx val="8"/>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AE1-4A49-9191-58B9114CB87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'リンク切公表時非表示（グラフの添え物）'!$W$26:$W$34</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'4.CO2-Share'!$G$19:$G$26</c:f>
              <c:numCache>
                <c:formatCode>0.0%</c:formatCode>
                <c:ptCount val="8"/>
                <c:pt idx="0">
                  <c:v>7.8640806438619745E-2</c:v>
                </c:pt>
                <c:pt idx="1">
                  <c:v>0.35093930166802412</c:v>
                </c:pt>
                <c:pt idx="2">
                  <c:v>0.17364907226493823</c:v>
                </c:pt>
                <c:pt idx="3">
                  <c:v>0.1787997684613151</c:v>
                </c:pt>
                <c:pt idx="4">
                  <c:v>0.14674481182815183</c:v>
                </c:pt>
                <c:pt idx="5">
                  <c:v>4.0452896304557541E-2</c:v>
                </c:pt>
                <c:pt idx="6">
                  <c:v>2.8087790259997872E-2</c:v>
                </c:pt>
                <c:pt idx="7">
                  <c:v>2.6855527743953507E-3</c:v>
                </c:pt>
              </c:numCache>
            </c:numRef>
          </c:val>
          <c:extLst>
            <c:ext xmlns:c16="http://schemas.microsoft.com/office/drawing/2014/chart" uri="{C3380CC4-5D6E-409C-BE32-E72D297353CC}">
              <c16:uniqueId val="{00000023-1AE1-4A49-9191-58B9114CB879}"/>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56505963901851"/>
          <c:y val="0.22776079866346374"/>
          <c:w val="0.49408100725652015"/>
          <c:h val="0.57309837930412089"/>
        </c:manualLayout>
      </c:layout>
      <c:doughnutChart>
        <c:varyColors val="1"/>
        <c:ser>
          <c:idx val="2"/>
          <c:order val="0"/>
          <c:tx>
            <c:strRef>
              <c:f>'リンク切公表時非表示（グラフの添え物）'!$AX$26</c:f>
              <c:strCache>
                <c:ptCount val="1"/>
                <c:pt idx="0">
                  <c:v>2013年度</c:v>
                </c:pt>
              </c:strCache>
            </c:strRef>
          </c:tx>
          <c:spPr>
            <a:noFill/>
          </c:spPr>
          <c:dPt>
            <c:idx val="0"/>
            <c:bubble3D val="0"/>
            <c:spPr>
              <a:noFill/>
              <a:ln>
                <a:noFill/>
              </a:ln>
              <a:effectLst/>
            </c:spPr>
            <c:extLst>
              <c:ext xmlns:c16="http://schemas.microsoft.com/office/drawing/2014/chart" uri="{C3380CC4-5D6E-409C-BE32-E72D297353CC}">
                <c16:uniqueId val="{00000000-7471-4EA4-955E-42347305E935}"/>
              </c:ext>
            </c:extLst>
          </c:dPt>
          <c:dLbls>
            <c:dLbl>
              <c:idx val="0"/>
              <c:layout>
                <c:manualLayout>
                  <c:x val="3.5591164363013117E-3"/>
                  <c:y val="-6.9738706204799258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5C638052-DE45-49CF-91FB-90412CD47BAE}" type="SERIESNAME">
                      <a:rPr lang="ja-JP" altLang="en-US" sz="1300"/>
                      <a:pPr>
                        <a:defRPr sz="1400"/>
                      </a:pPr>
                      <a:t>[系列名]</a:t>
                    </a:fld>
                    <a:r>
                      <a:rPr lang="ja-JP" altLang="en-US" sz="1300" baseline="0"/>
                      <a:t>
</a:t>
                    </a:r>
                    <a:fld id="{1338F021-9348-4AB4-90F8-0775D609D437}" type="VALUE">
                      <a:rPr lang="ja-JP" altLang="en-US" sz="1300" baseline="0"/>
                      <a:pPr>
                        <a:defRPr sz="1400"/>
                      </a:pPr>
                      <a:t>[値]</a:t>
                    </a:fld>
                    <a:endParaRPr lang="ja-JP" altLang="en-US" sz="1300" baseline="0"/>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4424049026129488"/>
                      <c:h val="0.11326378063427972"/>
                    </c:manualLayout>
                  </c15:layout>
                  <c15:dlblFieldTable/>
                  <c15:showDataLabelsRange val="0"/>
                </c:ext>
                <c:ext xmlns:c16="http://schemas.microsoft.com/office/drawing/2014/chart" uri="{C3380CC4-5D6E-409C-BE32-E72D297353CC}">
                  <c16:uniqueId val="{00000000-7471-4EA4-955E-42347305E93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'リンク切公表時非表示（グラフの添え物）'!$W$26:$W$34</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'リンク切公表時非表示（グラフの添え物）'!$AX$28</c:f>
              <c:numCache>
                <c:formatCode>##"億"#,###"万トン"</c:formatCode>
                <c:ptCount val="1"/>
                <c:pt idx="0">
                  <c:v>131700</c:v>
                </c:pt>
              </c:numCache>
            </c:numRef>
          </c:val>
          <c:extLst>
            <c:ext xmlns:c16="http://schemas.microsoft.com/office/drawing/2014/chart" uri="{C3380CC4-5D6E-409C-BE32-E72D297353CC}">
              <c16:uniqueId val="{00000001-7471-4EA4-955E-42347305E935}"/>
            </c:ext>
          </c:extLst>
        </c:ser>
        <c:ser>
          <c:idx val="0"/>
          <c:order val="1"/>
          <c:tx>
            <c:strRef>
              <c:f>'4.CO2-Share'!$C$4</c:f>
              <c:strCache>
                <c:ptCount val="1"/>
                <c:pt idx="0">
                  <c:v>■【電気・熱配分前】</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7471-4EA4-955E-42347305E93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7471-4EA4-955E-42347305E93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7471-4EA4-955E-42347305E93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7471-4EA4-955E-42347305E93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7471-4EA4-955E-42347305E93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7471-4EA4-955E-42347305E93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7471-4EA4-955E-42347305E93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7471-4EA4-955E-42347305E935}"/>
              </c:ext>
            </c:extLst>
          </c:dPt>
          <c:dLbls>
            <c:dLbl>
              <c:idx val="0"/>
              <c:layout>
                <c:manualLayout>
                  <c:x val="0.1870042108636838"/>
                  <c:y val="-0.2386648552676686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471-4EA4-955E-42347305E935}"/>
                </c:ext>
              </c:extLst>
            </c:dLbl>
            <c:dLbl>
              <c:idx val="1"/>
              <c:layout>
                <c:manualLayout>
                  <c:x val="0.40593153940553067"/>
                  <c:y val="-0.1582945523289820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471-4EA4-955E-42347305E935}"/>
                </c:ext>
              </c:extLst>
            </c:dLbl>
            <c:dLbl>
              <c:idx val="2"/>
              <c:layout>
                <c:manualLayout>
                  <c:x val="2.3107464630641606E-2"/>
                  <c:y val="0.3824250622318028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471-4EA4-955E-42347305E935}"/>
                </c:ext>
              </c:extLst>
            </c:dLbl>
            <c:dLbl>
              <c:idx val="3"/>
              <c:layout>
                <c:manualLayout>
                  <c:x val="-0.23951404367844334"/>
                  <c:y val="0.3141848357969434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471-4EA4-955E-42347305E935}"/>
                </c:ext>
              </c:extLst>
            </c:dLbl>
            <c:dLbl>
              <c:idx val="4"/>
              <c:layout>
                <c:manualLayout>
                  <c:x val="-0.32908836076181158"/>
                  <c:y val="0.107174968832771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7471-4EA4-955E-42347305E935}"/>
                </c:ext>
              </c:extLst>
            </c:dLbl>
            <c:dLbl>
              <c:idx val="5"/>
              <c:layout>
                <c:manualLayout>
                  <c:x val="-0.28111912824107832"/>
                  <c:y val="-6.9188818789633774E-2"/>
                </c:manualLayout>
              </c:layout>
              <c:numFmt formatCode="&quot;[&quot;0.0%&quot;]&quot;" sourceLinked="0"/>
              <c:spPr>
                <a:solidFill>
                  <a:schemeClr val="bg1"/>
                </a:solid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7933792543555623E-2"/>
                      <c:h val="4.1861192213334689E-2"/>
                    </c:manualLayout>
                  </c15:layout>
                </c:ext>
                <c:ext xmlns:c16="http://schemas.microsoft.com/office/drawing/2014/chart" uri="{C3380CC4-5D6E-409C-BE32-E72D297353CC}">
                  <c16:uniqueId val="{0000000D-7471-4EA4-955E-42347305E935}"/>
                </c:ext>
              </c:extLst>
            </c:dLbl>
            <c:dLbl>
              <c:idx val="6"/>
              <c:layout>
                <c:manualLayout>
                  <c:x val="-0.28316540163280801"/>
                  <c:y val="-0.2107176961257586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7471-4EA4-955E-42347305E935}"/>
                </c:ext>
              </c:extLst>
            </c:dLbl>
            <c:dLbl>
              <c:idx val="7"/>
              <c:layout>
                <c:manualLayout>
                  <c:x val="-8.6048575699413828E-3"/>
                  <c:y val="-0.20752392225898952"/>
                </c:manualLayout>
              </c:layout>
              <c:numFmt formatCode="&quot;[&quot;0.0%&quot;]&quot;" sourceLinked="0"/>
              <c:spPr>
                <a:solidFill>
                  <a:schemeClr val="bg1"/>
                </a:solid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8082081331505575E-2"/>
                      <c:h val="4.5808689885027551E-2"/>
                    </c:manualLayout>
                  </c15:layout>
                </c:ext>
                <c:ext xmlns:c16="http://schemas.microsoft.com/office/drawing/2014/chart" uri="{C3380CC4-5D6E-409C-BE32-E72D297353CC}">
                  <c16:uniqueId val="{0000000F-7471-4EA4-955E-42347305E935}"/>
                </c:ext>
              </c:extLst>
            </c:dLbl>
            <c:numFmt formatCode="&quot;[&quot;0.0%&quot;]&quot;"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'リンク切公表時非表示（グラフの添え物）'!$W$26:$W$34</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'4.CO2-Share'!$E$6:$E$13</c:f>
              <c:numCache>
                <c:formatCode>0.0%</c:formatCode>
                <c:ptCount val="8"/>
                <c:pt idx="0">
                  <c:v>0.39950993905187948</c:v>
                </c:pt>
                <c:pt idx="1">
                  <c:v>0.2505898527284024</c:v>
                </c:pt>
                <c:pt idx="2">
                  <c:v>0.16307600080421664</c:v>
                </c:pt>
                <c:pt idx="3">
                  <c:v>7.8740843202231375E-2</c:v>
                </c:pt>
                <c:pt idx="4">
                  <c:v>4.5784135853638601E-2</c:v>
                </c:pt>
                <c:pt idx="5">
                  <c:v>3.6879837223944292E-2</c:v>
                </c:pt>
                <c:pt idx="6">
                  <c:v>2.2701543004346837E-2</c:v>
                </c:pt>
                <c:pt idx="7">
                  <c:v>2.7178481313406147E-3</c:v>
                </c:pt>
              </c:numCache>
            </c:numRef>
          </c:val>
          <c:extLst>
            <c:ext xmlns:c16="http://schemas.microsoft.com/office/drawing/2014/chart" uri="{C3380CC4-5D6E-409C-BE32-E72D297353CC}">
              <c16:uniqueId val="{00000011-7471-4EA4-955E-42347305E935}"/>
            </c:ext>
          </c:extLst>
        </c:ser>
        <c:ser>
          <c:idx val="1"/>
          <c:order val="2"/>
          <c:tx>
            <c:strRef>
              <c:f>'4.CO2-Share'!$C$17</c:f>
              <c:strCache>
                <c:ptCount val="1"/>
                <c:pt idx="0">
                  <c:v>■【電気・熱配分後】</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7471-4EA4-955E-42347305E93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7471-4EA4-955E-42347305E93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7471-4EA4-955E-42347305E93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7471-4EA4-955E-42347305E93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7471-4EA4-955E-42347305E93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7471-4EA4-955E-42347305E93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7471-4EA4-955E-42347305E93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7471-4EA4-955E-42347305E935}"/>
              </c:ext>
            </c:extLst>
          </c:dPt>
          <c:dLbls>
            <c:dLbl>
              <c:idx val="0"/>
              <c:layout>
                <c:manualLayout>
                  <c:x val="0.2858679051334842"/>
                  <c:y val="-0.1180625654851652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3691518056725577"/>
                      <c:h val="0.12355979848080144"/>
                    </c:manualLayout>
                  </c15:layout>
                </c:ext>
                <c:ext xmlns:c16="http://schemas.microsoft.com/office/drawing/2014/chart" uri="{C3380CC4-5D6E-409C-BE32-E72D297353CC}">
                  <c16:uniqueId val="{00000013-7471-4EA4-955E-42347305E935}"/>
                </c:ext>
              </c:extLst>
            </c:dLbl>
            <c:dLbl>
              <c:idx val="1"/>
              <c:layout>
                <c:manualLayout>
                  <c:x val="0.16489793646492157"/>
                  <c:y val="-5.470396670982247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45708903709973"/>
                      <c:h val="0.10472615221946795"/>
                    </c:manualLayout>
                  </c15:layout>
                </c:ext>
                <c:ext xmlns:c16="http://schemas.microsoft.com/office/drawing/2014/chart" uri="{C3380CC4-5D6E-409C-BE32-E72D297353CC}">
                  <c16:uniqueId val="{00000015-7471-4EA4-955E-42347305E935}"/>
                </c:ext>
              </c:extLst>
            </c:dLbl>
            <c:dLbl>
              <c:idx val="2"/>
              <c:layout>
                <c:manualLayout>
                  <c:x val="-0.11095773906283919"/>
                  <c:y val="9.669254384145392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456923646675958"/>
                      <c:h val="0.11610160422682783"/>
                    </c:manualLayout>
                  </c15:layout>
                </c:ext>
                <c:ext xmlns:c16="http://schemas.microsoft.com/office/drawing/2014/chart" uri="{C3380CC4-5D6E-409C-BE32-E72D297353CC}">
                  <c16:uniqueId val="{00000017-7471-4EA4-955E-42347305E935}"/>
                </c:ext>
              </c:extLst>
            </c:dLbl>
            <c:dLbl>
              <c:idx val="3"/>
              <c:layout>
                <c:manualLayout>
                  <c:x val="-0.16753968432038699"/>
                  <c:y val="6.46624494713114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371273126267503"/>
                      <c:h val="0.11687332882790233"/>
                    </c:manualLayout>
                  </c15:layout>
                </c:ext>
                <c:ext xmlns:c16="http://schemas.microsoft.com/office/drawing/2014/chart" uri="{C3380CC4-5D6E-409C-BE32-E72D297353CC}">
                  <c16:uniqueId val="{00000019-7471-4EA4-955E-42347305E935}"/>
                </c:ext>
              </c:extLst>
            </c:dLbl>
            <c:dLbl>
              <c:idx val="4"/>
              <c:layout>
                <c:manualLayout>
                  <c:x val="-0.24125354898355719"/>
                  <c:y val="6.0453129701738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1B-7471-4EA4-955E-42347305E935}"/>
                </c:ext>
              </c:extLst>
            </c:dLbl>
            <c:dLbl>
              <c:idx val="5"/>
              <c:layout>
                <c:manualLayout>
                  <c:x val="-0.26656380463689711"/>
                  <c:y val="-5.06755284723709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259855191937376"/>
                      <c:h val="6.8790169558661934E-2"/>
                    </c:manualLayout>
                  </c15:layout>
                </c:ext>
                <c:ext xmlns:c16="http://schemas.microsoft.com/office/drawing/2014/chart" uri="{C3380CC4-5D6E-409C-BE32-E72D297353CC}">
                  <c16:uniqueId val="{0000001D-7471-4EA4-955E-42347305E935}"/>
                </c:ext>
              </c:extLst>
            </c:dLbl>
            <c:dLbl>
              <c:idx val="6"/>
              <c:layout>
                <c:manualLayout>
                  <c:x val="-0.28050673445592833"/>
                  <c:y val="-0.202552620344463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630114852914838"/>
                      <c:h val="0.1032277797654034"/>
                    </c:manualLayout>
                  </c15:layout>
                </c:ext>
                <c:ext xmlns:c16="http://schemas.microsoft.com/office/drawing/2014/chart" uri="{C3380CC4-5D6E-409C-BE32-E72D297353CC}">
                  <c16:uniqueId val="{00000020-7471-4EA4-955E-42347305E935}"/>
                </c:ext>
              </c:extLst>
            </c:dLbl>
            <c:dLbl>
              <c:idx val="7"/>
              <c:layout>
                <c:manualLayout>
                  <c:x val="-6.3188184595939952E-3"/>
                  <c:y val="-0.1800092421242962"/>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365976096158233"/>
                      <c:h val="0.14298266387903652"/>
                    </c:manualLayout>
                  </c15:layout>
                </c:ext>
                <c:ext xmlns:c16="http://schemas.microsoft.com/office/drawing/2014/chart" uri="{C3380CC4-5D6E-409C-BE32-E72D297353CC}">
                  <c16:uniqueId val="{0000001F-7471-4EA4-955E-42347305E935}"/>
                </c:ext>
              </c:extLst>
            </c:dLbl>
            <c:dLbl>
              <c:idx val="8"/>
              <c:delete val="1"/>
              <c:extLst>
                <c:ext xmlns:c15="http://schemas.microsoft.com/office/drawing/2012/chart" uri="{CE6537A1-D6FC-4f65-9D91-7224C49458BB}"/>
                <c:ext xmlns:c16="http://schemas.microsoft.com/office/drawing/2014/chart" uri="{C3380CC4-5D6E-409C-BE32-E72D297353CC}">
                  <c16:uniqueId val="{00000021-7471-4EA4-955E-42347305E935}"/>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'リンク切公表時非表示（グラフの添え物）'!$W$26:$W$34</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'4.CO2-Share'!$E$19:$E$26</c:f>
              <c:numCache>
                <c:formatCode>0.0%</c:formatCode>
                <c:ptCount val="8"/>
                <c:pt idx="0">
                  <c:v>7.793380702009256E-2</c:v>
                </c:pt>
                <c:pt idx="1">
                  <c:v>0.35189317155084415</c:v>
                </c:pt>
                <c:pt idx="2">
                  <c:v>0.17020769516207759</c:v>
                </c:pt>
                <c:pt idx="3">
                  <c:v>0.18009789853942348</c:v>
                </c:pt>
                <c:pt idx="4">
                  <c:v>0.15756819936793065</c:v>
                </c:pt>
                <c:pt idx="5">
                  <c:v>3.6879837223944292E-2</c:v>
                </c:pt>
                <c:pt idx="6">
                  <c:v>2.2701543004346837E-2</c:v>
                </c:pt>
                <c:pt idx="7">
                  <c:v>2.7178481313406147E-3</c:v>
                </c:pt>
              </c:numCache>
            </c:numRef>
          </c:val>
          <c:extLst>
            <c:ext xmlns:c16="http://schemas.microsoft.com/office/drawing/2014/chart" uri="{C3380CC4-5D6E-409C-BE32-E72D297353CC}">
              <c16:uniqueId val="{00000022-7471-4EA4-955E-42347305E935}"/>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53338934121876"/>
          <c:y val="0.20400000000000001"/>
          <c:w val="0.56481961298153893"/>
          <c:h val="0.61455768618934614"/>
        </c:manualLayout>
      </c:layout>
      <c:doughnutChart>
        <c:varyColors val="1"/>
        <c:ser>
          <c:idx val="2"/>
          <c:order val="0"/>
          <c:tx>
            <c:strRef>
              <c:f>'リンク切公表時非表示（グラフの添え物）'!$CA$30</c:f>
              <c:strCache>
                <c:ptCount val="1"/>
                <c:pt idx="0">
                  <c:v>in FY2021</c:v>
                </c:pt>
              </c:strCache>
            </c:strRef>
          </c:tx>
          <c:spPr>
            <a:noFill/>
          </c:spPr>
          <c:dPt>
            <c:idx val="0"/>
            <c:bubble3D val="0"/>
            <c:spPr>
              <a:noFill/>
              <a:ln>
                <a:noFill/>
              </a:ln>
              <a:effectLst/>
            </c:spPr>
            <c:extLst>
              <c:ext xmlns:c16="http://schemas.microsoft.com/office/drawing/2014/chart" uri="{C3380CC4-5D6E-409C-BE32-E72D297353CC}">
                <c16:uniqueId val="{00000000-27A3-47B6-BDAC-9BADC4541805}"/>
              </c:ext>
            </c:extLst>
          </c:dPt>
          <c:dLbls>
            <c:dLbl>
              <c:idx val="0"/>
              <c:layout>
                <c:manualLayout>
                  <c:x val="-2.729270363403345E-3"/>
                  <c:y val="-9.2544900042059119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235571240698506"/>
                      <c:h val="0.17490927384347058"/>
                    </c:manualLayout>
                  </c15:layout>
                </c:ext>
                <c:ext xmlns:c16="http://schemas.microsoft.com/office/drawing/2014/chart" uri="{C3380CC4-5D6E-409C-BE32-E72D297353CC}">
                  <c16:uniqueId val="{00000000-27A3-47B6-BDAC-9BADC454180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'リンク切公表時非表示（グラフの添え物）'!$X$26:$X$34</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'リンク切公表時非表示（グラフの添え物）'!$CA$31</c:f>
              <c:numCache>
                <c:formatCode>#,###"Mt"</c:formatCode>
                <c:ptCount val="1"/>
                <c:pt idx="0">
                  <c:v>1064.0009039325353</c:v>
                </c:pt>
              </c:numCache>
            </c:numRef>
          </c:val>
          <c:extLst>
            <c:ext xmlns:c16="http://schemas.microsoft.com/office/drawing/2014/chart" uri="{C3380CC4-5D6E-409C-BE32-E72D297353CC}">
              <c16:uniqueId val="{00000001-27A3-47B6-BDAC-9BADC4541805}"/>
            </c:ext>
          </c:extLst>
        </c:ser>
        <c:ser>
          <c:idx val="0"/>
          <c:order val="1"/>
          <c:tx>
            <c:strRef>
              <c:f>'4.CO2-Share'!$R$4</c:f>
              <c:strCache>
                <c:ptCount val="1"/>
                <c:pt idx="0">
                  <c:v>■Unallocated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27A3-47B6-BDAC-9BADC454180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27A3-47B6-BDAC-9BADC454180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27A3-47B6-BDAC-9BADC454180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27A3-47B6-BDAC-9BADC454180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27A3-47B6-BDAC-9BADC454180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27A3-47B6-BDAC-9BADC454180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27A3-47B6-BDAC-9BADC454180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27A3-47B6-BDAC-9BADC4541805}"/>
              </c:ext>
            </c:extLst>
          </c:dPt>
          <c:dLbls>
            <c:dLbl>
              <c:idx val="0"/>
              <c:layout>
                <c:manualLayout>
                  <c:x val="0.21244960130512228"/>
                  <c:y val="-0.2046448801700886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7A3-47B6-BDAC-9BADC4541805}"/>
                </c:ext>
              </c:extLst>
            </c:dLbl>
            <c:dLbl>
              <c:idx val="1"/>
              <c:layout>
                <c:manualLayout>
                  <c:x val="0.39536270023359721"/>
                  <c:y val="-0.1047251644736445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7A3-47B6-BDAC-9BADC4541805}"/>
                </c:ext>
              </c:extLst>
            </c:dLbl>
            <c:dLbl>
              <c:idx val="2"/>
              <c:layout>
                <c:manualLayout>
                  <c:x val="-2.1299628772619067E-2"/>
                  <c:y val="0.4187419692158095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7A3-47B6-BDAC-9BADC4541805}"/>
                </c:ext>
              </c:extLst>
            </c:dLbl>
            <c:dLbl>
              <c:idx val="3"/>
              <c:layout>
                <c:manualLayout>
                  <c:x val="-0.20108052008471364"/>
                  <c:y val="0.4524312418870567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7A3-47B6-BDAC-9BADC4541805}"/>
                </c:ext>
              </c:extLst>
            </c:dLbl>
            <c:dLbl>
              <c:idx val="4"/>
              <c:layout>
                <c:manualLayout>
                  <c:x val="-0.2699584831918927"/>
                  <c:y val="0.11935935012221913"/>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1530449148496433"/>
                      <c:h val="4.8815387927213787E-2"/>
                    </c:manualLayout>
                  </c15:layout>
                </c:ext>
                <c:ext xmlns:c16="http://schemas.microsoft.com/office/drawing/2014/chart" uri="{C3380CC4-5D6E-409C-BE32-E72D297353CC}">
                  <c16:uniqueId val="{0000000B-27A3-47B6-BDAC-9BADC4541805}"/>
                </c:ext>
              </c:extLst>
            </c:dLbl>
            <c:dLbl>
              <c:idx val="5"/>
              <c:layout>
                <c:manualLayout>
                  <c:x val="-0.29018719640468688"/>
                  <c:y val="-1.559355627903277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7A3-47B6-BDAC-9BADC4541805}"/>
                </c:ext>
              </c:extLst>
            </c:dLbl>
            <c:dLbl>
              <c:idx val="6"/>
              <c:layout>
                <c:manualLayout>
                  <c:x val="-0.29575318099119108"/>
                  <c:y val="-0.15555028254276965"/>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3282687873247856"/>
                      <c:h val="4.8350859217783933E-2"/>
                    </c:manualLayout>
                  </c15:layout>
                </c:ext>
                <c:ext xmlns:c16="http://schemas.microsoft.com/office/drawing/2014/chart" uri="{C3380CC4-5D6E-409C-BE32-E72D297353CC}">
                  <c16:uniqueId val="{00000010-27A3-47B6-BDAC-9BADC4541805}"/>
                </c:ext>
              </c:extLst>
            </c:dLbl>
            <c:dLbl>
              <c:idx val="7"/>
              <c:layout>
                <c:manualLayout>
                  <c:x val="3.5917669766452956E-2"/>
                  <c:y val="-0.19595223983701293"/>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730788819248218"/>
                      <c:h val="5.250920648661591E-2"/>
                    </c:manualLayout>
                  </c15:layout>
                </c:ext>
                <c:ext xmlns:c16="http://schemas.microsoft.com/office/drawing/2014/chart" uri="{C3380CC4-5D6E-409C-BE32-E72D297353CC}">
                  <c16:uniqueId val="{0000000F-27A3-47B6-BDAC-9BADC4541805}"/>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'リンク切公表時非表示（グラフの添え物）'!$X$26:$X$34</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'4.CO2-Share'!$V$6:$V$13</c:f>
              <c:numCache>
                <c:formatCode>0.0%</c:formatCode>
                <c:ptCount val="8"/>
                <c:pt idx="0">
                  <c:v>0.40383650069602023</c:v>
                </c:pt>
                <c:pt idx="1">
                  <c:v>0.25317467903007124</c:v>
                </c:pt>
                <c:pt idx="2">
                  <c:v>0.16702761269993607</c:v>
                </c:pt>
                <c:pt idx="3">
                  <c:v>5.6264162104413817E-2</c:v>
                </c:pt>
                <c:pt idx="4">
                  <c:v>4.8470806130607662E-2</c:v>
                </c:pt>
                <c:pt idx="5">
                  <c:v>4.0452896304557541E-2</c:v>
                </c:pt>
                <c:pt idx="6">
                  <c:v>2.8087790259997872E-2</c:v>
                </c:pt>
                <c:pt idx="7">
                  <c:v>2.6855527743953507E-3</c:v>
                </c:pt>
              </c:numCache>
            </c:numRef>
          </c:val>
          <c:extLst>
            <c:ext xmlns:c16="http://schemas.microsoft.com/office/drawing/2014/chart" uri="{C3380CC4-5D6E-409C-BE32-E72D297353CC}">
              <c16:uniqueId val="{00000011-27A3-47B6-BDAC-9BADC4541805}"/>
            </c:ext>
          </c:extLst>
        </c:ser>
        <c:ser>
          <c:idx val="1"/>
          <c:order val="2"/>
          <c:tx>
            <c:strRef>
              <c:f>'4.CO2-Share'!$R$17</c:f>
              <c:strCache>
                <c:ptCount val="1"/>
                <c:pt idx="0">
                  <c:v>■Allocated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27A3-47B6-BDAC-9BADC454180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27A3-47B6-BDAC-9BADC454180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27A3-47B6-BDAC-9BADC454180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27A3-47B6-BDAC-9BADC454180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27A3-47B6-BDAC-9BADC454180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27A3-47B6-BDAC-9BADC454180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27A3-47B6-BDAC-9BADC454180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27A3-47B6-BDAC-9BADC4541805}"/>
              </c:ext>
            </c:extLst>
          </c:dPt>
          <c:dLbls>
            <c:dLbl>
              <c:idx val="0"/>
              <c:layout>
                <c:manualLayout>
                  <c:x val="0.28172515173310114"/>
                  <c:y val="-8.11809361405769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485166142240596"/>
                      <c:h val="0.10733974842318411"/>
                    </c:manualLayout>
                  </c15:layout>
                </c:ext>
                <c:ext xmlns:c16="http://schemas.microsoft.com/office/drawing/2014/chart" uri="{C3380CC4-5D6E-409C-BE32-E72D297353CC}">
                  <c16:uniqueId val="{00000013-27A3-47B6-BDAC-9BADC4541805}"/>
                </c:ext>
              </c:extLst>
            </c:dLbl>
            <c:dLbl>
              <c:idx val="1"/>
              <c:layout>
                <c:manualLayout>
                  <c:x val="0.19010355196498674"/>
                  <c:y val="7.107646485570886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649570905699188"/>
                      <c:h val="0.12510809440337076"/>
                    </c:manualLayout>
                  </c15:layout>
                </c:ext>
                <c:ext xmlns:c16="http://schemas.microsoft.com/office/drawing/2014/chart" uri="{C3380CC4-5D6E-409C-BE32-E72D297353CC}">
                  <c16:uniqueId val="{00000015-27A3-47B6-BDAC-9BADC4541805}"/>
                </c:ext>
              </c:extLst>
            </c:dLbl>
            <c:dLbl>
              <c:idx val="2"/>
              <c:layout>
                <c:manualLayout>
                  <c:x val="-0.13333139118709531"/>
                  <c:y val="9.246628035298792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8713311286896975"/>
                      <c:h val="0.10744074688321141"/>
                    </c:manualLayout>
                  </c15:layout>
                </c:ext>
                <c:ext xmlns:c16="http://schemas.microsoft.com/office/drawing/2014/chart" uri="{C3380CC4-5D6E-409C-BE32-E72D297353CC}">
                  <c16:uniqueId val="{00000017-27A3-47B6-BDAC-9BADC4541805}"/>
                </c:ext>
              </c:extLst>
            </c:dLbl>
            <c:dLbl>
              <c:idx val="3"/>
              <c:layout>
                <c:manualLayout>
                  <c:x val="-0.13910572489221087"/>
                  <c:y val="0.1677115930760652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0761206816105569"/>
                      <c:h val="0.13038079187145973"/>
                    </c:manualLayout>
                  </c15:layout>
                </c:ext>
                <c:ext xmlns:c16="http://schemas.microsoft.com/office/drawing/2014/chart" uri="{C3380CC4-5D6E-409C-BE32-E72D297353CC}">
                  <c16:uniqueId val="{00000019-27A3-47B6-BDAC-9BADC4541805}"/>
                </c:ext>
              </c:extLst>
            </c:dLbl>
            <c:dLbl>
              <c:idx val="4"/>
              <c:layout>
                <c:manualLayout>
                  <c:x val="-0.20560773831703236"/>
                  <c:y val="7.337453498732864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7.5356377057078108E-2"/>
                    </c:manualLayout>
                  </c15:layout>
                </c:ext>
                <c:ext xmlns:c16="http://schemas.microsoft.com/office/drawing/2014/chart" uri="{C3380CC4-5D6E-409C-BE32-E72D297353CC}">
                  <c16:uniqueId val="{0000001B-27A3-47B6-BDAC-9BADC4541805}"/>
                </c:ext>
              </c:extLst>
            </c:dLbl>
            <c:dLbl>
              <c:idx val="5"/>
              <c:layout>
                <c:manualLayout>
                  <c:x val="-0.27332578155937415"/>
                  <c:y val="3.389877964393281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917041905984779"/>
                      <c:h val="0.11041834731974692"/>
                    </c:manualLayout>
                  </c15:layout>
                </c:ext>
                <c:ext xmlns:c16="http://schemas.microsoft.com/office/drawing/2014/chart" uri="{C3380CC4-5D6E-409C-BE32-E72D297353CC}">
                  <c16:uniqueId val="{0000001D-27A3-47B6-BDAC-9BADC4541805}"/>
                </c:ext>
              </c:extLst>
            </c:dLbl>
            <c:dLbl>
              <c:idx val="6"/>
              <c:layout>
                <c:manualLayout>
                  <c:x val="-0.29468741471177462"/>
                  <c:y val="-0.15544722742922432"/>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7114843977836101"/>
                      <c:h val="0.10723797938717157"/>
                    </c:manualLayout>
                  </c15:layout>
                </c:ext>
                <c:ext xmlns:c16="http://schemas.microsoft.com/office/drawing/2014/chart" uri="{C3380CC4-5D6E-409C-BE32-E72D297353CC}">
                  <c16:uniqueId val="{00000020-27A3-47B6-BDAC-9BADC4541805}"/>
                </c:ext>
              </c:extLst>
            </c:dLbl>
            <c:dLbl>
              <c:idx val="7"/>
              <c:layout>
                <c:manualLayout>
                  <c:x val="3.2853414357249575E-2"/>
                  <c:y val="-0.1537533427899499"/>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975579759932972"/>
                      <c:h val="0.11935287976691662"/>
                    </c:manualLayout>
                  </c15:layout>
                </c:ext>
                <c:ext xmlns:c16="http://schemas.microsoft.com/office/drawing/2014/chart" uri="{C3380CC4-5D6E-409C-BE32-E72D297353CC}">
                  <c16:uniqueId val="{0000001F-27A3-47B6-BDAC-9BADC4541805}"/>
                </c:ext>
              </c:extLst>
            </c:dLbl>
            <c:dLbl>
              <c:idx val="8"/>
              <c:delete val="1"/>
              <c:extLst>
                <c:ext xmlns:c15="http://schemas.microsoft.com/office/drawing/2012/chart" uri="{CE6537A1-D6FC-4f65-9D91-7224C49458BB}"/>
                <c:ext xmlns:c16="http://schemas.microsoft.com/office/drawing/2014/chart" uri="{C3380CC4-5D6E-409C-BE32-E72D297353CC}">
                  <c16:uniqueId val="{00000021-27A3-47B6-BDAC-9BADC4541805}"/>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'リンク切公表時非表示（グラフの添え物）'!$X$26:$X$34</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'4.CO2-Share'!$V$19:$V$26</c:f>
              <c:numCache>
                <c:formatCode>0.0%</c:formatCode>
                <c:ptCount val="8"/>
                <c:pt idx="0">
                  <c:v>7.8640806438619745E-2</c:v>
                </c:pt>
                <c:pt idx="1">
                  <c:v>0.35093930166802412</c:v>
                </c:pt>
                <c:pt idx="2">
                  <c:v>0.17364907226493823</c:v>
                </c:pt>
                <c:pt idx="3">
                  <c:v>0.1787997684613151</c:v>
                </c:pt>
                <c:pt idx="4">
                  <c:v>0.14674481182815183</c:v>
                </c:pt>
                <c:pt idx="5">
                  <c:v>4.0452896304557541E-2</c:v>
                </c:pt>
                <c:pt idx="6">
                  <c:v>2.8087790259997872E-2</c:v>
                </c:pt>
                <c:pt idx="7">
                  <c:v>2.6855527743953507E-3</c:v>
                </c:pt>
              </c:numCache>
            </c:numRef>
          </c:val>
          <c:extLst>
            <c:ext xmlns:c16="http://schemas.microsoft.com/office/drawing/2014/chart" uri="{C3380CC4-5D6E-409C-BE32-E72D297353CC}">
              <c16:uniqueId val="{00000022-27A3-47B6-BDAC-9BADC4541805}"/>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55792839596598"/>
          <c:y val="0.1970555889032074"/>
          <c:w val="0.49408100725652015"/>
          <c:h val="0.57309837930412089"/>
        </c:manualLayout>
      </c:layout>
      <c:doughnutChart>
        <c:varyColors val="1"/>
        <c:ser>
          <c:idx val="2"/>
          <c:order val="0"/>
          <c:tx>
            <c:strRef>
              <c:f>'リンク切公表時非表示（グラフの添え物）'!$AX$30</c:f>
              <c:strCache>
                <c:ptCount val="1"/>
                <c:pt idx="0">
                  <c:v>in FY2013</c:v>
                </c:pt>
              </c:strCache>
            </c:strRef>
          </c:tx>
          <c:spPr>
            <a:noFill/>
          </c:spPr>
          <c:dPt>
            <c:idx val="0"/>
            <c:bubble3D val="0"/>
            <c:spPr>
              <a:noFill/>
              <a:ln>
                <a:noFill/>
              </a:ln>
              <a:effectLst/>
            </c:spPr>
            <c:extLst>
              <c:ext xmlns:c16="http://schemas.microsoft.com/office/drawing/2014/chart" uri="{C3380CC4-5D6E-409C-BE32-E72D297353CC}">
                <c16:uniqueId val="{00000000-4A5A-4731-B615-E7F7941769AA}"/>
              </c:ext>
            </c:extLst>
          </c:dPt>
          <c:dLbls>
            <c:dLbl>
              <c:idx val="0"/>
              <c:layout>
                <c:manualLayout>
                  <c:x val="2.9005428578897379E-3"/>
                  <c:y val="-7.7239970287051138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7470969265552049"/>
                      <c:h val="0.1132638357460269"/>
                    </c:manualLayout>
                  </c15:layout>
                </c:ext>
                <c:ext xmlns:c16="http://schemas.microsoft.com/office/drawing/2014/chart" uri="{C3380CC4-5D6E-409C-BE32-E72D297353CC}">
                  <c16:uniqueId val="{00000000-4A5A-4731-B615-E7F7941769A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'リンク切公表時非表示（グラフの添え物）'!$X$26:$X$34</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'リンク切公表時非表示（グラフの添え物）'!$AX$31</c:f>
              <c:numCache>
                <c:formatCode>#,###"Mt"</c:formatCode>
                <c:ptCount val="1"/>
                <c:pt idx="0">
                  <c:v>1317.4710704033189</c:v>
                </c:pt>
              </c:numCache>
            </c:numRef>
          </c:val>
          <c:extLst>
            <c:ext xmlns:c16="http://schemas.microsoft.com/office/drawing/2014/chart" uri="{C3380CC4-5D6E-409C-BE32-E72D297353CC}">
              <c16:uniqueId val="{00000001-4A5A-4731-B615-E7F7941769AA}"/>
            </c:ext>
          </c:extLst>
        </c:ser>
        <c:ser>
          <c:idx val="0"/>
          <c:order val="1"/>
          <c:tx>
            <c:strRef>
              <c:f>'4.CO2-Share'!$R$4</c:f>
              <c:strCache>
                <c:ptCount val="1"/>
                <c:pt idx="0">
                  <c:v>■Unallocated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4A5A-4731-B615-E7F7941769AA}"/>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4A5A-4731-B615-E7F7941769AA}"/>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4A5A-4731-B615-E7F7941769AA}"/>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4A5A-4731-B615-E7F7941769AA}"/>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4A5A-4731-B615-E7F7941769AA}"/>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4A5A-4731-B615-E7F7941769AA}"/>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4A5A-4731-B615-E7F7941769AA}"/>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4A5A-4731-B615-E7F7941769AA}"/>
              </c:ext>
            </c:extLst>
          </c:dPt>
          <c:dLbls>
            <c:dLbl>
              <c:idx val="0"/>
              <c:layout>
                <c:manualLayout>
                  <c:x val="0.21116764320574594"/>
                  <c:y val="-0.2099038028547854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A5A-4731-B615-E7F7941769AA}"/>
                </c:ext>
              </c:extLst>
            </c:dLbl>
            <c:dLbl>
              <c:idx val="1"/>
              <c:layout>
                <c:manualLayout>
                  <c:x val="0.38572853303210658"/>
                  <c:y val="-6.318575503376000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A5A-4731-B615-E7F7941769AA}"/>
                </c:ext>
              </c:extLst>
            </c:dLbl>
            <c:dLbl>
              <c:idx val="2"/>
              <c:layout>
                <c:manualLayout>
                  <c:x val="-7.7554889800561355E-2"/>
                  <c:y val="0.2953132835324568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A5A-4731-B615-E7F7941769AA}"/>
                </c:ext>
              </c:extLst>
            </c:dLbl>
            <c:dLbl>
              <c:idx val="3"/>
              <c:layout>
                <c:manualLayout>
                  <c:x val="-0.2418359278873666"/>
                  <c:y val="0.3355257812006247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A5A-4731-B615-E7F7941769AA}"/>
                </c:ext>
              </c:extLst>
            </c:dLbl>
            <c:dLbl>
              <c:idx val="4"/>
              <c:layout>
                <c:manualLayout>
                  <c:x val="-0.32908836076181158"/>
                  <c:y val="0.107174968832771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4A5A-4731-B615-E7F7941769AA}"/>
                </c:ext>
              </c:extLst>
            </c:dLbl>
            <c:dLbl>
              <c:idx val="5"/>
              <c:layout>
                <c:manualLayout>
                  <c:x val="-0.28553864513344651"/>
                  <c:y val="-3.8969854331596568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7933777744584352E-2"/>
                      <c:h val="5.2003430198159319E-2"/>
                    </c:manualLayout>
                  </c15:layout>
                </c:ext>
                <c:ext xmlns:c16="http://schemas.microsoft.com/office/drawing/2014/chart" uri="{C3380CC4-5D6E-409C-BE32-E72D297353CC}">
                  <c16:uniqueId val="{0000000D-4A5A-4731-B615-E7F7941769AA}"/>
                </c:ext>
              </c:extLst>
            </c:dLbl>
            <c:dLbl>
              <c:idx val="6"/>
              <c:layout>
                <c:manualLayout>
                  <c:x val="-0.28719384533976344"/>
                  <c:y val="-0.1755314306402081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4A5A-4731-B615-E7F7941769AA}"/>
                </c:ext>
              </c:extLst>
            </c:dLbl>
            <c:dLbl>
              <c:idx val="7"/>
              <c:layout>
                <c:manualLayout>
                  <c:x val="-2.0035587781021876E-2"/>
                  <c:y val="-0.19453440148427367"/>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8082081331505575E-2"/>
                      <c:h val="4.5808689885027551E-2"/>
                    </c:manualLayout>
                  </c15:layout>
                </c:ext>
                <c:ext xmlns:c16="http://schemas.microsoft.com/office/drawing/2014/chart" uri="{C3380CC4-5D6E-409C-BE32-E72D297353CC}">
                  <c16:uniqueId val="{0000000F-4A5A-4731-B615-E7F7941769AA}"/>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'リンク切公表時非表示（グラフの添え物）'!$X$26:$X$34</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'4.CO2-Share'!$T$6:$T$13</c:f>
              <c:numCache>
                <c:formatCode>0.0%</c:formatCode>
                <c:ptCount val="8"/>
                <c:pt idx="0">
                  <c:v>0.39950993905187948</c:v>
                </c:pt>
                <c:pt idx="1">
                  <c:v>0.2505898527284024</c:v>
                </c:pt>
                <c:pt idx="2">
                  <c:v>0.16307600080421664</c:v>
                </c:pt>
                <c:pt idx="3">
                  <c:v>7.8740843202231375E-2</c:v>
                </c:pt>
                <c:pt idx="4">
                  <c:v>4.5784135853638601E-2</c:v>
                </c:pt>
                <c:pt idx="5">
                  <c:v>3.6879837223944292E-2</c:v>
                </c:pt>
                <c:pt idx="6">
                  <c:v>2.2701543004346837E-2</c:v>
                </c:pt>
                <c:pt idx="7">
                  <c:v>2.7178481313406147E-3</c:v>
                </c:pt>
              </c:numCache>
            </c:numRef>
          </c:val>
          <c:extLst>
            <c:ext xmlns:c16="http://schemas.microsoft.com/office/drawing/2014/chart" uri="{C3380CC4-5D6E-409C-BE32-E72D297353CC}">
              <c16:uniqueId val="{00000011-4A5A-4731-B615-E7F7941769AA}"/>
            </c:ext>
          </c:extLst>
        </c:ser>
        <c:ser>
          <c:idx val="1"/>
          <c:order val="2"/>
          <c:tx>
            <c:strRef>
              <c:f>'4.CO2-Share'!$R$17</c:f>
              <c:strCache>
                <c:ptCount val="1"/>
                <c:pt idx="0">
                  <c:v>■Allocated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4A5A-4731-B615-E7F7941769AA}"/>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4A5A-4731-B615-E7F7941769AA}"/>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4A5A-4731-B615-E7F7941769AA}"/>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4A5A-4731-B615-E7F7941769AA}"/>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4A5A-4731-B615-E7F7941769AA}"/>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4A5A-4731-B615-E7F7941769AA}"/>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4A5A-4731-B615-E7F7941769AA}"/>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4A5A-4731-B615-E7F7941769AA}"/>
              </c:ext>
            </c:extLst>
          </c:dPt>
          <c:dLbls>
            <c:dLbl>
              <c:idx val="0"/>
              <c:layout>
                <c:manualLayout>
                  <c:x val="0.3029197066437157"/>
                  <c:y val="-9.518223976102954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7610617295881712"/>
                      <c:h val="0.12355989188140737"/>
                    </c:manualLayout>
                  </c15:layout>
                </c:ext>
                <c:ext xmlns:c16="http://schemas.microsoft.com/office/drawing/2014/chart" uri="{C3380CC4-5D6E-409C-BE32-E72D297353CC}">
                  <c16:uniqueId val="{00000013-4A5A-4731-B615-E7F7941769AA}"/>
                </c:ext>
              </c:extLst>
            </c:dLbl>
            <c:dLbl>
              <c:idx val="1"/>
              <c:layout>
                <c:manualLayout>
                  <c:x val="0.14090382313590133"/>
                  <c:y val="2.944485130510302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231392284336177"/>
                      <c:h val="0.13768843773217496"/>
                    </c:manualLayout>
                  </c15:layout>
                </c:ext>
                <c:ext xmlns:c16="http://schemas.microsoft.com/office/drawing/2014/chart" uri="{C3380CC4-5D6E-409C-BE32-E72D297353CC}">
                  <c16:uniqueId val="{00000015-4A5A-4731-B615-E7F7941769AA}"/>
                </c:ext>
              </c:extLst>
            </c:dLbl>
            <c:dLbl>
              <c:idx val="2"/>
              <c:layout>
                <c:manualLayout>
                  <c:x val="-0.21089840509997437"/>
                  <c:y val="2.391533847400222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29771418893584"/>
                      <c:h val="0.12370829153216834"/>
                    </c:manualLayout>
                  </c15:layout>
                </c:ext>
                <c:ext xmlns:c16="http://schemas.microsoft.com/office/drawing/2014/chart" uri="{C3380CC4-5D6E-409C-BE32-E72D297353CC}">
                  <c16:uniqueId val="{00000017-4A5A-4731-B615-E7F7941769AA}"/>
                </c:ext>
              </c:extLst>
            </c:dLbl>
            <c:dLbl>
              <c:idx val="3"/>
              <c:layout>
                <c:manualLayout>
                  <c:x val="-0.16753968432038699"/>
                  <c:y val="6.46624494713114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371273126267503"/>
                      <c:h val="0.11687332882790233"/>
                    </c:manualLayout>
                  </c15:layout>
                </c:ext>
                <c:ext xmlns:c16="http://schemas.microsoft.com/office/drawing/2014/chart" uri="{C3380CC4-5D6E-409C-BE32-E72D297353CC}">
                  <c16:uniqueId val="{00000019-4A5A-4731-B615-E7F7941769AA}"/>
                </c:ext>
              </c:extLst>
            </c:dLbl>
            <c:dLbl>
              <c:idx val="4"/>
              <c:layout>
                <c:manualLayout>
                  <c:x val="-0.24125354898355719"/>
                  <c:y val="6.0453129701738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1B-4A5A-4731-B615-E7F7941769AA}"/>
                </c:ext>
              </c:extLst>
            </c:dLbl>
            <c:dLbl>
              <c:idx val="5"/>
              <c:layout>
                <c:manualLayout>
                  <c:x val="-0.27539036971846326"/>
                  <c:y val="-3.391673478344817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1997555104244624"/>
                      <c:h val="0.13471462572041423"/>
                    </c:manualLayout>
                  </c15:layout>
                </c:ext>
                <c:ext xmlns:c16="http://schemas.microsoft.com/office/drawing/2014/chart" uri="{C3380CC4-5D6E-409C-BE32-E72D297353CC}">
                  <c16:uniqueId val="{0000001D-4A5A-4731-B615-E7F7941769AA}"/>
                </c:ext>
              </c:extLst>
            </c:dLbl>
            <c:dLbl>
              <c:idx val="6"/>
              <c:layout>
                <c:manualLayout>
                  <c:x val="-0.28169278505188167"/>
                  <c:y val="-0.1721260388695194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594505039238969"/>
                      <c:h val="0.11844111945712978"/>
                    </c:manualLayout>
                  </c15:layout>
                </c:ext>
                <c:ext xmlns:c16="http://schemas.microsoft.com/office/drawing/2014/chart" uri="{C3380CC4-5D6E-409C-BE32-E72D297353CC}">
                  <c16:uniqueId val="{00000020-4A5A-4731-B615-E7F7941769AA}"/>
                </c:ext>
              </c:extLst>
            </c:dLbl>
            <c:dLbl>
              <c:idx val="7"/>
              <c:layout>
                <c:manualLayout>
                  <c:x val="-1.5330111146053612E-2"/>
                  <c:y val="-0.14746819607604292"/>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1391927870322472"/>
                      <c:h val="0.12446998622921092"/>
                    </c:manualLayout>
                  </c15:layout>
                </c:ext>
                <c:ext xmlns:c16="http://schemas.microsoft.com/office/drawing/2014/chart" uri="{C3380CC4-5D6E-409C-BE32-E72D297353CC}">
                  <c16:uniqueId val="{0000001F-4A5A-4731-B615-E7F7941769AA}"/>
                </c:ext>
              </c:extLst>
            </c:dLbl>
            <c:dLbl>
              <c:idx val="8"/>
              <c:delete val="1"/>
              <c:extLst>
                <c:ext xmlns:c15="http://schemas.microsoft.com/office/drawing/2012/chart" uri="{CE6537A1-D6FC-4f65-9D91-7224C49458BB}"/>
                <c:ext xmlns:c16="http://schemas.microsoft.com/office/drawing/2014/chart" uri="{C3380CC4-5D6E-409C-BE32-E72D297353CC}">
                  <c16:uniqueId val="{00000021-4A5A-4731-B615-E7F7941769AA}"/>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'リンク切公表時非表示（グラフの添え物）'!$X$26:$X$34</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'4.CO2-Share'!$T$19:$T$26</c:f>
              <c:numCache>
                <c:formatCode>0.0%</c:formatCode>
                <c:ptCount val="8"/>
                <c:pt idx="0">
                  <c:v>7.793380702009256E-2</c:v>
                </c:pt>
                <c:pt idx="1">
                  <c:v>0.35189317155084415</c:v>
                </c:pt>
                <c:pt idx="2">
                  <c:v>0.17020769516207759</c:v>
                </c:pt>
                <c:pt idx="3">
                  <c:v>0.18009789853942348</c:v>
                </c:pt>
                <c:pt idx="4">
                  <c:v>0.15756819936793065</c:v>
                </c:pt>
                <c:pt idx="5">
                  <c:v>3.6879837223944292E-2</c:v>
                </c:pt>
                <c:pt idx="6">
                  <c:v>2.2701543004346837E-2</c:v>
                </c:pt>
                <c:pt idx="7">
                  <c:v>2.7178481313406147E-3</c:v>
                </c:pt>
              </c:numCache>
            </c:numRef>
          </c:val>
          <c:extLst>
            <c:ext xmlns:c16="http://schemas.microsoft.com/office/drawing/2014/chart" uri="{C3380CC4-5D6E-409C-BE32-E72D297353CC}">
              <c16:uniqueId val="{00000022-4A5A-4731-B615-E7F7941769AA}"/>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0652734543449827"/>
          <c:y val="0.16770806178922157"/>
          <c:w val="0.61155876903266237"/>
          <c:h val="0.67730913248955926"/>
        </c:manualLayout>
      </c:layout>
      <c:doughnutChart>
        <c:varyColors val="1"/>
        <c:ser>
          <c:idx val="1"/>
          <c:order val="0"/>
          <c:tx>
            <c:strRef>
              <c:f>'リンク切公表時非表示（グラフの添え物）'!$CA$37</c:f>
              <c:strCache>
                <c:ptCount val="1"/>
                <c:pt idx="0">
                  <c:v>2021年度</c:v>
                </c:pt>
              </c:strCache>
            </c:strRef>
          </c:tx>
          <c:spPr>
            <a:noFill/>
          </c:spPr>
          <c:dPt>
            <c:idx val="0"/>
            <c:bubble3D val="0"/>
            <c:spPr>
              <a:noFill/>
              <a:ln>
                <a:noFill/>
              </a:ln>
              <a:effectLst/>
            </c:spPr>
            <c:extLst>
              <c:ext xmlns:c16="http://schemas.microsoft.com/office/drawing/2014/chart" uri="{C3380CC4-5D6E-409C-BE32-E72D297353CC}">
                <c16:uniqueId val="{00000000-932D-41DC-B88A-51A50A06F813}"/>
              </c:ext>
            </c:extLst>
          </c:dPt>
          <c:dLbls>
            <c:dLbl>
              <c:idx val="0"/>
              <c:layout>
                <c:manualLayout>
                  <c:x val="-1.1039805150557681E-3"/>
                  <c:y val="-0.1245632569982703"/>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ja-JP" altLang="en-US" sz="1300"/>
                      <a:pPr>
                        <a:defRPr sz="1400"/>
                      </a:pPr>
                      <a:t>[系列名]</a:t>
                    </a:fld>
                    <a:endParaRPr lang="ja-JP" altLang="en-US" sz="1300" baseline="0"/>
                  </a:p>
                  <a:p>
                    <a:pPr>
                      <a:defRPr sz="1400"/>
                    </a:pPr>
                    <a:fld id="{F586A538-C89A-410A-A804-C35A40D81FDA}" type="VALUE">
                      <a:rPr lang="ja-JP" altLang="en-US" sz="13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0242705923465322"/>
                      <c:h val="0.12058810137691311"/>
                    </c:manualLayout>
                  </c15:layout>
                  <c15:dlblFieldTable/>
                  <c15:showDataLabelsRange val="0"/>
                </c:ext>
                <c:ext xmlns:c16="http://schemas.microsoft.com/office/drawing/2014/chart" uri="{C3380CC4-5D6E-409C-BE32-E72D297353CC}">
                  <c16:uniqueId val="{00000000-932D-41DC-B88A-51A50A06F81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'リンク切公表時非表示（グラフの添え物）'!$W$38:$W$42</c:f>
              <c:strCache>
                <c:ptCount val="5"/>
                <c:pt idx="0">
                  <c:v>燃料の燃焼</c:v>
                </c:pt>
                <c:pt idx="1">
                  <c:v>燃料からの漏出
（天然ガス・石炭生産時の漏出等）</c:v>
                </c:pt>
                <c:pt idx="2">
                  <c:v>工業プロセス及び製品の使用 （化学産業・金属生産）</c:v>
                </c:pt>
                <c:pt idx="3">
                  <c:v>農業
（家畜の消化管内発酵、稲作等）</c:v>
                </c:pt>
                <c:pt idx="4">
                  <c:v>廃棄物
（埋立、排水処理等）</c:v>
                </c:pt>
              </c:strCache>
            </c:strRef>
          </c:cat>
          <c:val>
            <c:numRef>
              <c:f>'リンク切公表時非表示（グラフの添え物）'!$CA$39</c:f>
              <c:numCache>
                <c:formatCode>#,##0"万トン"</c:formatCode>
                <c:ptCount val="1"/>
                <c:pt idx="0">
                  <c:v>2740</c:v>
                </c:pt>
              </c:numCache>
            </c:numRef>
          </c:val>
          <c:extLst>
            <c:ext xmlns:c16="http://schemas.microsoft.com/office/drawing/2014/chart" uri="{C3380CC4-5D6E-409C-BE32-E72D297353CC}">
              <c16:uniqueId val="{00000001-932D-41DC-B88A-51A50A06F813}"/>
            </c:ext>
          </c:extLst>
        </c:ser>
        <c:ser>
          <c:idx val="0"/>
          <c:order val="1"/>
          <c:tx>
            <c:strRef>
              <c:f>'6.CH4'!$BF$31</c:f>
              <c:strCache>
                <c:ptCount val="1"/>
                <c:pt idx="0">
                  <c:v>2021</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932D-41DC-B88A-51A50A06F813}"/>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932D-41DC-B88A-51A50A06F813}"/>
              </c:ext>
            </c:extLst>
          </c:dPt>
          <c:dPt>
            <c:idx val="2"/>
            <c:bubble3D val="0"/>
            <c:spPr>
              <a:solidFill>
                <a:schemeClr val="accent6"/>
              </a:solidFill>
              <a:ln>
                <a:noFill/>
              </a:ln>
              <a:effectLst/>
            </c:spPr>
            <c:extLst>
              <c:ext xmlns:c16="http://schemas.microsoft.com/office/drawing/2014/chart" uri="{C3380CC4-5D6E-409C-BE32-E72D297353CC}">
                <c16:uniqueId val="{00000007-932D-41DC-B88A-51A50A06F813}"/>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932D-41DC-B88A-51A50A06F813}"/>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932D-41DC-B88A-51A50A06F813}"/>
              </c:ext>
            </c:extLst>
          </c:dPt>
          <c:dLbls>
            <c:dLbl>
              <c:idx val="0"/>
              <c:layout>
                <c:manualLayout>
                  <c:x val="-0.15159375080649803"/>
                  <c:y val="-0.1215992476320199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5752609253458777"/>
                      <c:h val="0.12098906221765322"/>
                    </c:manualLayout>
                  </c15:layout>
                </c:ext>
                <c:ext xmlns:c16="http://schemas.microsoft.com/office/drawing/2014/chart" uri="{C3380CC4-5D6E-409C-BE32-E72D297353CC}">
                  <c16:uniqueId val="{00000003-932D-41DC-B88A-51A50A06F813}"/>
                </c:ext>
              </c:extLst>
            </c:dLbl>
            <c:dLbl>
              <c:idx val="1"/>
              <c:layout>
                <c:manualLayout>
                  <c:x val="0.1620514147912252"/>
                  <c:y val="-0.165754195059444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417760640746097"/>
                      <c:h val="0.15032344146964063"/>
                    </c:manualLayout>
                  </c15:layout>
                </c:ext>
                <c:ext xmlns:c16="http://schemas.microsoft.com/office/drawing/2014/chart" uri="{C3380CC4-5D6E-409C-BE32-E72D297353CC}">
                  <c16:uniqueId val="{00000005-932D-41DC-B88A-51A50A06F813}"/>
                </c:ext>
              </c:extLst>
            </c:dLbl>
            <c:dLbl>
              <c:idx val="2"/>
              <c:layout>
                <c:manualLayout>
                  <c:x val="0.27937699012031092"/>
                  <c:y val="3.600144561554823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376542360558378"/>
                      <c:h val="0.19619321238957316"/>
                    </c:manualLayout>
                  </c15:layout>
                </c:ext>
                <c:ext xmlns:c16="http://schemas.microsoft.com/office/drawing/2014/chart" uri="{C3380CC4-5D6E-409C-BE32-E72D297353CC}">
                  <c16:uniqueId val="{00000007-932D-41DC-B88A-51A50A06F813}"/>
                </c:ext>
              </c:extLst>
            </c:dLbl>
            <c:dLbl>
              <c:idx val="3"/>
              <c:layout>
                <c:manualLayout>
                  <c:x val="0.26360271778491218"/>
                  <c:y val="0.1252141096276272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642991871133855"/>
                      <c:h val="0.14348291101213839"/>
                    </c:manualLayout>
                  </c15:layout>
                </c:ext>
                <c:ext xmlns:c16="http://schemas.microsoft.com/office/drawing/2014/chart" uri="{C3380CC4-5D6E-409C-BE32-E72D297353CC}">
                  <c16:uniqueId val="{00000009-932D-41DC-B88A-51A50A06F813}"/>
                </c:ext>
              </c:extLst>
            </c:dLbl>
            <c:dLbl>
              <c:idx val="4"/>
              <c:layout>
                <c:manualLayout>
                  <c:x val="-0.24526119609169703"/>
                  <c:y val="-2.129220617838673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9891172847139285"/>
                      <c:h val="0.1449993900676696"/>
                    </c:manualLayout>
                  </c15:layout>
                </c:ext>
                <c:ext xmlns:c16="http://schemas.microsoft.com/office/drawing/2014/chart" uri="{C3380CC4-5D6E-409C-BE32-E72D297353CC}">
                  <c16:uniqueId val="{0000000A-932D-41DC-B88A-51A50A06F81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'リンク切公表時非表示（グラフの添え物）'!$W$38:$W$42</c:f>
              <c:strCache>
                <c:ptCount val="5"/>
                <c:pt idx="0">
                  <c:v>燃料の燃焼</c:v>
                </c:pt>
                <c:pt idx="1">
                  <c:v>燃料からの漏出
（天然ガス・石炭生産時の漏出等）</c:v>
                </c:pt>
                <c:pt idx="2">
                  <c:v>工業プロセス及び製品の使用 （化学産業・金属生産）</c:v>
                </c:pt>
                <c:pt idx="3">
                  <c:v>農業
（家畜の消化管内発酵、稲作等）</c:v>
                </c:pt>
                <c:pt idx="4">
                  <c:v>廃棄物
（埋立、排水処理等）</c:v>
                </c:pt>
              </c:strCache>
            </c:strRef>
          </c:cat>
          <c:val>
            <c:numRef>
              <c:f>'6.CH4'!$BF$32:$BF$36</c:f>
              <c:numCache>
                <c:formatCode>0.0%</c:formatCode>
                <c:ptCount val="5"/>
                <c:pt idx="0">
                  <c:v>4.0319917846781142E-2</c:v>
                </c:pt>
                <c:pt idx="1">
                  <c:v>2.5031569487828944E-2</c:v>
                </c:pt>
                <c:pt idx="2">
                  <c:v>1.5938713908580635E-3</c:v>
                </c:pt>
                <c:pt idx="3">
                  <c:v>0.81071626115720075</c:v>
                </c:pt>
                <c:pt idx="4">
                  <c:v>0.12233838011733118</c:v>
                </c:pt>
              </c:numCache>
            </c:numRef>
          </c:val>
          <c:extLst>
            <c:ext xmlns:c16="http://schemas.microsoft.com/office/drawing/2014/chart" uri="{C3380CC4-5D6E-409C-BE32-E72D297353CC}">
              <c16:uniqueId val="{0000000B-932D-41DC-B88A-51A50A06F813}"/>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4407601289973227"/>
          <c:y val="0.15511054280403605"/>
          <c:w val="0.61155876903266237"/>
          <c:h val="0.67730913248955926"/>
        </c:manualLayout>
      </c:layout>
      <c:doughnutChart>
        <c:varyColors val="1"/>
        <c:ser>
          <c:idx val="1"/>
          <c:order val="0"/>
          <c:tx>
            <c:strRef>
              <c:f>'リンク切公表時非表示（グラフの添え物）'!$AX$37</c:f>
              <c:strCache>
                <c:ptCount val="1"/>
                <c:pt idx="0">
                  <c:v>2013年度</c:v>
                </c:pt>
              </c:strCache>
            </c:strRef>
          </c:tx>
          <c:spPr>
            <a:noFill/>
          </c:spPr>
          <c:dPt>
            <c:idx val="0"/>
            <c:bubble3D val="0"/>
            <c:spPr>
              <a:noFill/>
              <a:ln>
                <a:noFill/>
              </a:ln>
              <a:effectLst/>
            </c:spPr>
            <c:extLst>
              <c:ext xmlns:c16="http://schemas.microsoft.com/office/drawing/2014/chart" uri="{C3380CC4-5D6E-409C-BE32-E72D297353CC}">
                <c16:uniqueId val="{00000000-0B92-488A-BA98-D6F5B59C1BE8}"/>
              </c:ext>
            </c:extLst>
          </c:dPt>
          <c:dLbls>
            <c:dLbl>
              <c:idx val="0"/>
              <c:layout>
                <c:manualLayout>
                  <c:x val="-7.1570249326254715E-4"/>
                  <c:y val="-0.1133380970366901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ja-JP" altLang="en-US" sz="1300" baseline="0"/>
                      <a:pPr>
                        <a:defRPr sz="1400"/>
                      </a:pPr>
                      <a:t>[系列名]</a:t>
                    </a:fld>
                    <a:endParaRPr lang="ja-JP" altLang="en-US" sz="1300" baseline="0"/>
                  </a:p>
                  <a:p>
                    <a:pPr>
                      <a:defRPr sz="1400"/>
                    </a:pPr>
                    <a:fld id="{F586A538-C89A-410A-A804-C35A40D81FDA}" type="VALUE">
                      <a:rPr lang="ja-JP" altLang="en-US" sz="1300" baseline="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3510354952581329"/>
                      <c:h val="0.12567109835167253"/>
                    </c:manualLayout>
                  </c15:layout>
                  <c15:dlblFieldTable/>
                  <c15:showDataLabelsRange val="0"/>
                </c:ext>
                <c:ext xmlns:c16="http://schemas.microsoft.com/office/drawing/2014/chart" uri="{C3380CC4-5D6E-409C-BE32-E72D297353CC}">
                  <c16:uniqueId val="{00000000-0B92-488A-BA98-D6F5B59C1BE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'リンク切公表時非表示（グラフの添え物）'!$W$38:$W$42</c:f>
              <c:strCache>
                <c:ptCount val="5"/>
                <c:pt idx="0">
                  <c:v>燃料の燃焼</c:v>
                </c:pt>
                <c:pt idx="1">
                  <c:v>燃料からの漏出
（天然ガス・石炭生産時の漏出等）</c:v>
                </c:pt>
                <c:pt idx="2">
                  <c:v>工業プロセス及び製品の使用 （化学産業・金属生産）</c:v>
                </c:pt>
                <c:pt idx="3">
                  <c:v>農業
（家畜の消化管内発酵、稲作等）</c:v>
                </c:pt>
                <c:pt idx="4">
                  <c:v>廃棄物
（埋立、排水処理等）</c:v>
                </c:pt>
              </c:strCache>
            </c:strRef>
          </c:cat>
          <c:val>
            <c:numRef>
              <c:f>'リンク切公表時非表示（グラフの添え物）'!$AX$39</c:f>
              <c:numCache>
                <c:formatCode>#,##0"万トン"</c:formatCode>
                <c:ptCount val="1"/>
                <c:pt idx="0">
                  <c:v>2910</c:v>
                </c:pt>
              </c:numCache>
            </c:numRef>
          </c:val>
          <c:extLst>
            <c:ext xmlns:c16="http://schemas.microsoft.com/office/drawing/2014/chart" uri="{C3380CC4-5D6E-409C-BE32-E72D297353CC}">
              <c16:uniqueId val="{00000001-0B92-488A-BA98-D6F5B59C1BE8}"/>
            </c:ext>
          </c:extLst>
        </c:ser>
        <c:ser>
          <c:idx val="0"/>
          <c:order val="1"/>
          <c:tx>
            <c:strRef>
              <c:f>'6.CH4'!$AX$31</c:f>
              <c:strCache>
                <c:ptCount val="1"/>
                <c:pt idx="0">
                  <c:v>2013</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0B92-488A-BA98-D6F5B59C1BE8}"/>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0B92-488A-BA98-D6F5B59C1BE8}"/>
              </c:ext>
            </c:extLst>
          </c:dPt>
          <c:dPt>
            <c:idx val="2"/>
            <c:bubble3D val="0"/>
            <c:spPr>
              <a:solidFill>
                <a:schemeClr val="accent6"/>
              </a:solidFill>
              <a:ln>
                <a:noFill/>
              </a:ln>
              <a:effectLst/>
            </c:spPr>
            <c:extLst>
              <c:ext xmlns:c16="http://schemas.microsoft.com/office/drawing/2014/chart" uri="{C3380CC4-5D6E-409C-BE32-E72D297353CC}">
                <c16:uniqueId val="{00000007-0B92-488A-BA98-D6F5B59C1BE8}"/>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0B92-488A-BA98-D6F5B59C1BE8}"/>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0B92-488A-BA98-D6F5B59C1BE8}"/>
              </c:ext>
            </c:extLst>
          </c:dPt>
          <c:dLbls>
            <c:dLbl>
              <c:idx val="0"/>
              <c:layout>
                <c:manualLayout>
                  <c:x val="-0.22911127380872265"/>
                  <c:y val="-0.1321448850194000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55FBCDB7-0F9B-4F7A-85B0-E19813D9A854}" type="CATEGORYNAME">
                      <a:rPr lang="ja-JP" altLang="en-US" sz="900" baseline="0"/>
                      <a:pPr>
                        <a:defRPr/>
                      </a:pPr>
                      <a:t>[分類名]</a:t>
                    </a:fld>
                    <a:endParaRPr lang="ja-JP" altLang="en-US" sz="900" baseline="0"/>
                  </a:p>
                  <a:p>
                    <a:pPr>
                      <a:defRPr/>
                    </a:pPr>
                    <a:fld id="{78A4CF5D-44B2-453A-BF73-0318751B31A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9463581046188111"/>
                      <c:h val="9.2849326291987958E-2"/>
                    </c:manualLayout>
                  </c15:layout>
                  <c15:dlblFieldTable/>
                  <c15:showDataLabelsRange val="0"/>
                </c:ext>
                <c:ext xmlns:c16="http://schemas.microsoft.com/office/drawing/2014/chart" uri="{C3380CC4-5D6E-409C-BE32-E72D297353CC}">
                  <c16:uniqueId val="{00000003-0B92-488A-BA98-D6F5B59C1BE8}"/>
                </c:ext>
              </c:extLst>
            </c:dLbl>
            <c:dLbl>
              <c:idx val="1"/>
              <c:layout>
                <c:manualLayout>
                  <c:x val="0.14518902763331298"/>
                  <c:y val="-0.14657699215358724"/>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ABEA10DD-44EB-458B-A860-97E23412A508}" type="CATEGORYNAME">
                      <a:rPr lang="ja-JP" altLang="en-US" sz="900" baseline="0"/>
                      <a:pPr>
                        <a:defRPr/>
                      </a:pPr>
                      <a:t>[分類名]</a:t>
                    </a:fld>
                    <a:endParaRPr lang="ja-JP" altLang="en-US" sz="900" baseline="0"/>
                  </a:p>
                  <a:p>
                    <a:pPr>
                      <a:defRPr/>
                    </a:pPr>
                    <a:fld id="{315BF8FB-61F6-4CB4-A864-8BE2FF72A94F}"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8033010113877203"/>
                      <c:h val="0.13524559847551182"/>
                    </c:manualLayout>
                  </c15:layout>
                  <c15:dlblFieldTable/>
                  <c15:showDataLabelsRange val="0"/>
                </c:ext>
                <c:ext xmlns:c16="http://schemas.microsoft.com/office/drawing/2014/chart" uri="{C3380CC4-5D6E-409C-BE32-E72D297353CC}">
                  <c16:uniqueId val="{00000005-0B92-488A-BA98-D6F5B59C1BE8}"/>
                </c:ext>
              </c:extLst>
            </c:dLbl>
            <c:dLbl>
              <c:idx val="2"/>
              <c:layout>
                <c:manualLayout>
                  <c:x val="0.2582424078474731"/>
                  <c:y val="4.802751901942471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868B3718-2387-44A0-B95D-D165CB57C710}" type="CATEGORYNAME">
                      <a:rPr lang="ja-JP" altLang="en-US" sz="900" baseline="0"/>
                      <a:pPr>
                        <a:defRPr sz="900"/>
                      </a:pPr>
                      <a:t>[分類名]</a:t>
                    </a:fld>
                    <a:endParaRPr lang="ja-JP" altLang="en-US" sz="900" baseline="0"/>
                  </a:p>
                  <a:p>
                    <a:pPr>
                      <a:defRPr sz="900"/>
                    </a:pPr>
                    <a:fld id="{9D3E5D02-08D8-485B-85C0-435F7373962C}" type="VALUE">
                      <a:rPr lang="en-US" altLang="ja-JP" sz="900" baseline="0"/>
                      <a:pPr>
                        <a:defRPr sz="9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716421214796804"/>
                      <c:h val="0.16249753128073038"/>
                    </c:manualLayout>
                  </c15:layout>
                  <c15:dlblFieldTable/>
                  <c15:showDataLabelsRange val="0"/>
                </c:ext>
                <c:ext xmlns:c16="http://schemas.microsoft.com/office/drawing/2014/chart" uri="{C3380CC4-5D6E-409C-BE32-E72D297353CC}">
                  <c16:uniqueId val="{00000007-0B92-488A-BA98-D6F5B59C1BE8}"/>
                </c:ext>
              </c:extLst>
            </c:dLbl>
            <c:dLbl>
              <c:idx val="3"/>
              <c:layout>
                <c:manualLayout>
                  <c:x val="0.22153799626563148"/>
                  <c:y val="0.15136212433598964"/>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43B1B313-9802-40BD-B900-65DC2D8C9D53}" type="CATEGORYNAME">
                      <a:rPr lang="ja-JP" altLang="en-US" sz="900" baseline="0"/>
                      <a:pPr>
                        <a:defRPr/>
                      </a:pPr>
                      <a:t>[分類名]</a:t>
                    </a:fld>
                    <a:endParaRPr lang="ja-JP" altLang="en-US" sz="900" baseline="0"/>
                  </a:p>
                  <a:p>
                    <a:pPr>
                      <a:defRPr/>
                    </a:pPr>
                    <a:fld id="{EE73E337-B3F9-4097-954A-70B2FC251B2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0377423042119933"/>
                      <c:h val="0.13250583541916874"/>
                    </c:manualLayout>
                  </c15:layout>
                  <c15:dlblFieldTable/>
                  <c15:showDataLabelsRange val="0"/>
                </c:ext>
                <c:ext xmlns:c16="http://schemas.microsoft.com/office/drawing/2014/chart" uri="{C3380CC4-5D6E-409C-BE32-E72D297353CC}">
                  <c16:uniqueId val="{00000009-0B92-488A-BA98-D6F5B59C1BE8}"/>
                </c:ext>
              </c:extLst>
            </c:dLbl>
            <c:dLbl>
              <c:idx val="4"/>
              <c:layout>
                <c:manualLayout>
                  <c:x val="-0.25356072424659076"/>
                  <c:y val="0.11571812986286265"/>
                </c:manualLayout>
              </c:layout>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fld id="{3E3DEFCA-34C9-44F9-8222-B176A5E62A6C}" type="CATEGORYNAME">
                      <a:rPr lang="ja-JP" altLang="en-US" sz="900"/>
                      <a:pPr>
                        <a:defRPr/>
                      </a:pPr>
                      <a:t>[分類名]</a:t>
                    </a:fld>
                    <a:endParaRPr lang="ja-JP" altLang="en-US" sz="900" baseline="0"/>
                  </a:p>
                  <a:p>
                    <a:pPr>
                      <a:defRPr/>
                    </a:pPr>
                    <a:fld id="{31FC8531-9CB5-4F32-8F77-2A28473D57DF}" type="VALUE">
                      <a:rPr lang="en-US" altLang="ja-JP"/>
                      <a:pPr>
                        <a:defRPr/>
                      </a:pPr>
                      <a:t>[値]</a:t>
                    </a:fld>
                    <a:endParaRPr lang="ja-JP" altLang="en-US"/>
                  </a:p>
                </c:rich>
              </c:tx>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1031551828390221"/>
                      <c:h val="0.14568143852271839"/>
                    </c:manualLayout>
                  </c15:layout>
                  <c15:dlblFieldTable/>
                  <c15:showDataLabelsRange val="0"/>
                </c:ext>
                <c:ext xmlns:c16="http://schemas.microsoft.com/office/drawing/2014/chart" uri="{C3380CC4-5D6E-409C-BE32-E72D297353CC}">
                  <c16:uniqueId val="{0000000A-0B92-488A-BA98-D6F5B59C1BE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'リンク切公表時非表示（グラフの添え物）'!$W$38:$W$42</c:f>
              <c:strCache>
                <c:ptCount val="5"/>
                <c:pt idx="0">
                  <c:v>燃料の燃焼</c:v>
                </c:pt>
                <c:pt idx="1">
                  <c:v>燃料からの漏出
（天然ガス・石炭生産時の漏出等）</c:v>
                </c:pt>
                <c:pt idx="2">
                  <c:v>工業プロセス及び製品の使用 （化学産業・金属生産）</c:v>
                </c:pt>
                <c:pt idx="3">
                  <c:v>農業
（家畜の消化管内発酵、稲作等）</c:v>
                </c:pt>
                <c:pt idx="4">
                  <c:v>廃棄物
（埋立、排水処理等）</c:v>
                </c:pt>
              </c:strCache>
            </c:strRef>
          </c:cat>
          <c:val>
            <c:numRef>
              <c:f>'6.CH4'!$AX$32:$AX$36</c:f>
              <c:numCache>
                <c:formatCode>0.0%</c:formatCode>
                <c:ptCount val="5"/>
                <c:pt idx="0">
                  <c:v>3.3673223061083647E-2</c:v>
                </c:pt>
                <c:pt idx="1">
                  <c:v>2.9093603666488874E-2</c:v>
                </c:pt>
                <c:pt idx="2">
                  <c:v>1.5906951044715098E-3</c:v>
                </c:pt>
                <c:pt idx="3">
                  <c:v>0.76703053816609112</c:v>
                </c:pt>
                <c:pt idx="4">
                  <c:v>0.16861194000186489</c:v>
                </c:pt>
              </c:numCache>
            </c:numRef>
          </c:val>
          <c:extLst>
            <c:ext xmlns:c16="http://schemas.microsoft.com/office/drawing/2014/chart" uri="{C3380CC4-5D6E-409C-BE32-E72D297353CC}">
              <c16:uniqueId val="{0000000B-0B92-488A-BA98-D6F5B59C1BE8}"/>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0101295806452552"/>
          <c:y val="0.22166535804000473"/>
          <c:w val="0.61155876903266237"/>
          <c:h val="0.67730913248955926"/>
        </c:manualLayout>
      </c:layout>
      <c:doughnutChart>
        <c:varyColors val="1"/>
        <c:ser>
          <c:idx val="1"/>
          <c:order val="0"/>
          <c:tx>
            <c:strRef>
              <c:f>'リンク切公表時非表示（グラフの添え物）'!$CA$41</c:f>
              <c:strCache>
                <c:ptCount val="1"/>
                <c:pt idx="0">
                  <c:v> in FY2021</c:v>
                </c:pt>
              </c:strCache>
            </c:strRef>
          </c:tx>
          <c:spPr>
            <a:noFill/>
          </c:spPr>
          <c:dPt>
            <c:idx val="0"/>
            <c:bubble3D val="0"/>
            <c:spPr>
              <a:noFill/>
              <a:ln>
                <a:noFill/>
              </a:ln>
              <a:effectLst/>
            </c:spPr>
            <c:extLst>
              <c:ext xmlns:c16="http://schemas.microsoft.com/office/drawing/2014/chart" uri="{C3380CC4-5D6E-409C-BE32-E72D297353CC}">
                <c16:uniqueId val="{00000000-2776-463E-AE8E-248DB876ADE0}"/>
              </c:ext>
            </c:extLst>
          </c:dPt>
          <c:dLbls>
            <c:dLbl>
              <c:idx val="0"/>
              <c:layout>
                <c:manualLayout>
                  <c:x val="1.892567081918364E-3"/>
                  <c:y val="-0.11891029270491256"/>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2962280334180132"/>
                      <c:h val="0.1449453389018085"/>
                    </c:manualLayout>
                  </c15:layout>
                  <c15:dlblFieldTable/>
                  <c15:showDataLabelsRange val="0"/>
                </c:ext>
                <c:ext xmlns:c16="http://schemas.microsoft.com/office/drawing/2014/chart" uri="{C3380CC4-5D6E-409C-BE32-E72D297353CC}">
                  <c16:uniqueId val="{00000000-2776-463E-AE8E-248DB876ADE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'リンク切公表時非表示（グラフの添え物）'!$X$38:$X$42</c:f>
              <c:strCache>
                <c:ptCount val="5"/>
                <c:pt idx="0">
                  <c:v>Fuel Combustion</c:v>
                </c:pt>
                <c:pt idx="1">
                  <c:v>Fugitive Emissions from Fuel
(Natural gas and Coal mining)</c:v>
                </c:pt>
                <c:pt idx="2">
                  <c:v>Industrial Processes and Product Use
( Chemical Industry and Metal Industry)</c:v>
                </c:pt>
                <c:pt idx="3">
                  <c:v>Agriculture 
(Enteric fermentation, 
Rice cultivation, etc.)</c:v>
                </c:pt>
                <c:pt idx="4">
                  <c:v>Waste
(Land filling, Wastewater 
treatment, etc.)</c:v>
                </c:pt>
              </c:strCache>
            </c:strRef>
          </c:cat>
          <c:val>
            <c:numRef>
              <c:f>'リンク切公表時非表示（グラフの添え物）'!$CA$42</c:f>
              <c:numCache>
                <c:formatCode>###.0"Mt"</c:formatCode>
                <c:ptCount val="1"/>
                <c:pt idx="0">
                  <c:v>27.4</c:v>
                </c:pt>
              </c:numCache>
            </c:numRef>
          </c:val>
          <c:extLst>
            <c:ext xmlns:c16="http://schemas.microsoft.com/office/drawing/2014/chart" uri="{C3380CC4-5D6E-409C-BE32-E72D297353CC}">
              <c16:uniqueId val="{00000001-2776-463E-AE8E-248DB876ADE0}"/>
            </c:ext>
          </c:extLst>
        </c:ser>
        <c:ser>
          <c:idx val="0"/>
          <c:order val="1"/>
          <c:tx>
            <c:strRef>
              <c:f>'6.CH4'!$BF$31</c:f>
              <c:strCache>
                <c:ptCount val="1"/>
                <c:pt idx="0">
                  <c:v>2021</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2776-463E-AE8E-248DB876ADE0}"/>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2776-463E-AE8E-248DB876ADE0}"/>
              </c:ext>
            </c:extLst>
          </c:dPt>
          <c:dPt>
            <c:idx val="2"/>
            <c:bubble3D val="0"/>
            <c:spPr>
              <a:solidFill>
                <a:schemeClr val="accent6"/>
              </a:solidFill>
              <a:ln>
                <a:noFill/>
              </a:ln>
              <a:effectLst/>
            </c:spPr>
            <c:extLst>
              <c:ext xmlns:c16="http://schemas.microsoft.com/office/drawing/2014/chart" uri="{C3380CC4-5D6E-409C-BE32-E72D297353CC}">
                <c16:uniqueId val="{00000007-2776-463E-AE8E-248DB876ADE0}"/>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2776-463E-AE8E-248DB876ADE0}"/>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2776-463E-AE8E-248DB876ADE0}"/>
              </c:ext>
            </c:extLst>
          </c:dPt>
          <c:dLbls>
            <c:dLbl>
              <c:idx val="0"/>
              <c:layout>
                <c:manualLayout>
                  <c:x val="-0.19783659068954337"/>
                  <c:y val="-0.169387808797516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792770417292357"/>
                      <c:h val="0.11812636658994888"/>
                    </c:manualLayout>
                  </c15:layout>
                </c:ext>
                <c:ext xmlns:c16="http://schemas.microsoft.com/office/drawing/2014/chart" uri="{C3380CC4-5D6E-409C-BE32-E72D297353CC}">
                  <c16:uniqueId val="{00000003-2776-463E-AE8E-248DB876ADE0}"/>
                </c:ext>
              </c:extLst>
            </c:dLbl>
            <c:dLbl>
              <c:idx val="1"/>
              <c:layout>
                <c:manualLayout>
                  <c:x val="0.16880712620799823"/>
                  <c:y val="-0.2003996123365372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721548033718533"/>
                      <c:h val="0.16269891562720212"/>
                    </c:manualLayout>
                  </c15:layout>
                </c:ext>
                <c:ext xmlns:c16="http://schemas.microsoft.com/office/drawing/2014/chart" uri="{C3380CC4-5D6E-409C-BE32-E72D297353CC}">
                  <c16:uniqueId val="{00000005-2776-463E-AE8E-248DB876ADE0}"/>
                </c:ext>
              </c:extLst>
            </c:dLbl>
            <c:dLbl>
              <c:idx val="2"/>
              <c:layout>
                <c:manualLayout>
                  <c:x val="0.29736401016159025"/>
                  <c:y val="2.22412787594768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8098455183"/>
                      <c:h val="0.21609656519306011"/>
                    </c:manualLayout>
                  </c15:layout>
                </c:ext>
                <c:ext xmlns:c16="http://schemas.microsoft.com/office/drawing/2014/chart" uri="{C3380CC4-5D6E-409C-BE32-E72D297353CC}">
                  <c16:uniqueId val="{00000007-2776-463E-AE8E-248DB876ADE0}"/>
                </c:ext>
              </c:extLst>
            </c:dLbl>
            <c:dLbl>
              <c:idx val="3"/>
              <c:layout>
                <c:manualLayout>
                  <c:x val="0.25106336217990494"/>
                  <c:y val="6.486999437354025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397046485431306"/>
                      <c:h val="0.18382863382271389"/>
                    </c:manualLayout>
                  </c15:layout>
                </c:ext>
                <c:ext xmlns:c16="http://schemas.microsoft.com/office/drawing/2014/chart" uri="{C3380CC4-5D6E-409C-BE32-E72D297353CC}">
                  <c16:uniqueId val="{00000009-2776-463E-AE8E-248DB876ADE0}"/>
                </c:ext>
              </c:extLst>
            </c:dLbl>
            <c:dLbl>
              <c:idx val="4"/>
              <c:layout>
                <c:manualLayout>
                  <c:x val="-0.28660673398647585"/>
                  <c:y val="-3.7838953721356663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521647662747315"/>
                      <c:h val="0.19180792210334174"/>
                    </c:manualLayout>
                  </c15:layout>
                </c:ext>
                <c:ext xmlns:c16="http://schemas.microsoft.com/office/drawing/2014/chart" uri="{C3380CC4-5D6E-409C-BE32-E72D297353CC}">
                  <c16:uniqueId val="{0000000A-2776-463E-AE8E-248DB876AD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'リンク切公表時非表示（グラフの添え物）'!$X$38:$X$42</c:f>
              <c:strCache>
                <c:ptCount val="5"/>
                <c:pt idx="0">
                  <c:v>Fuel Combustion</c:v>
                </c:pt>
                <c:pt idx="1">
                  <c:v>Fugitive Emissions from Fuel
(Natural gas and Coal mining)</c:v>
                </c:pt>
                <c:pt idx="2">
                  <c:v>Industrial Processes and Product Use
( Chemical Industry and Metal Industry)</c:v>
                </c:pt>
                <c:pt idx="3">
                  <c:v>Agriculture 
(Enteric fermentation, 
Rice cultivation, etc.)</c:v>
                </c:pt>
                <c:pt idx="4">
                  <c:v>Waste
(Land filling, Wastewater 
treatment, etc.)</c:v>
                </c:pt>
              </c:strCache>
            </c:strRef>
          </c:cat>
          <c:val>
            <c:numRef>
              <c:f>'6.CH4'!$BF$32:$BF$36</c:f>
              <c:numCache>
                <c:formatCode>0.0%</c:formatCode>
                <c:ptCount val="5"/>
                <c:pt idx="0">
                  <c:v>4.0319917846781142E-2</c:v>
                </c:pt>
                <c:pt idx="1">
                  <c:v>2.5031569487828944E-2</c:v>
                </c:pt>
                <c:pt idx="2">
                  <c:v>1.5938713908580635E-3</c:v>
                </c:pt>
                <c:pt idx="3">
                  <c:v>0.81071626115720075</c:v>
                </c:pt>
                <c:pt idx="4">
                  <c:v>0.12233838011733118</c:v>
                </c:pt>
              </c:numCache>
            </c:numRef>
          </c:val>
          <c:extLst>
            <c:ext xmlns:c16="http://schemas.microsoft.com/office/drawing/2014/chart" uri="{C3380CC4-5D6E-409C-BE32-E72D297353CC}">
              <c16:uniqueId val="{0000000B-2776-463E-AE8E-248DB876ADE0}"/>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9813187928904108"/>
          <c:y val="0.16504205293368626"/>
          <c:w val="0.61155876903266237"/>
          <c:h val="0.67730913248955926"/>
        </c:manualLayout>
      </c:layout>
      <c:doughnutChart>
        <c:varyColors val="1"/>
        <c:ser>
          <c:idx val="1"/>
          <c:order val="0"/>
          <c:tx>
            <c:strRef>
              <c:f>'リンク切公表時非表示（グラフの添え物）'!$AX$41</c:f>
              <c:strCache>
                <c:ptCount val="1"/>
                <c:pt idx="0">
                  <c:v>   in FY2013</c:v>
                </c:pt>
              </c:strCache>
            </c:strRef>
          </c:tx>
          <c:spPr>
            <a:noFill/>
          </c:spPr>
          <c:dPt>
            <c:idx val="0"/>
            <c:bubble3D val="0"/>
            <c:spPr>
              <a:noFill/>
              <a:ln>
                <a:noFill/>
              </a:ln>
              <a:effectLst/>
            </c:spPr>
            <c:extLst>
              <c:ext xmlns:c16="http://schemas.microsoft.com/office/drawing/2014/chart" uri="{C3380CC4-5D6E-409C-BE32-E72D297353CC}">
                <c16:uniqueId val="{00000000-908F-4F31-A553-5CCD3DCEAC34}"/>
              </c:ext>
            </c:extLst>
          </c:dPt>
          <c:dLbls>
            <c:dLbl>
              <c:idx val="0"/>
              <c:layout>
                <c:manualLayout>
                  <c:x val="-8.6792945625726106E-3"/>
                  <c:y val="-0.11779401596343364"/>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1538112811939961"/>
                      <c:h val="0.14089313722249996"/>
                    </c:manualLayout>
                  </c15:layout>
                  <c15:dlblFieldTable/>
                  <c15:showDataLabelsRange val="0"/>
                </c:ext>
                <c:ext xmlns:c16="http://schemas.microsoft.com/office/drawing/2014/chart" uri="{C3380CC4-5D6E-409C-BE32-E72D297353CC}">
                  <c16:uniqueId val="{00000000-908F-4F31-A553-5CCD3DCEAC3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'リンク切公表時非表示（グラフの添え物）'!$X$38:$X$42</c:f>
              <c:strCache>
                <c:ptCount val="5"/>
                <c:pt idx="0">
                  <c:v>Fuel Combustion</c:v>
                </c:pt>
                <c:pt idx="1">
                  <c:v>Fugitive Emissions from Fuel
(Natural gas and Coal mining)</c:v>
                </c:pt>
                <c:pt idx="2">
                  <c:v>Industrial Processes and Product Use
( Chemical Industry and Metal Industry)</c:v>
                </c:pt>
                <c:pt idx="3">
                  <c:v>Agriculture 
(Enteric fermentation, 
Rice cultivation, etc.)</c:v>
                </c:pt>
                <c:pt idx="4">
                  <c:v>Waste
(Land filling, Wastewater 
treatment, etc.)</c:v>
                </c:pt>
              </c:strCache>
            </c:strRef>
          </c:cat>
          <c:val>
            <c:numRef>
              <c:f>'リンク切公表時非表示（グラフの添え物）'!$AX$42</c:f>
              <c:numCache>
                <c:formatCode>###.0"Mt"</c:formatCode>
                <c:ptCount val="1"/>
                <c:pt idx="0">
                  <c:v>29.1</c:v>
                </c:pt>
              </c:numCache>
            </c:numRef>
          </c:val>
          <c:extLst>
            <c:ext xmlns:c16="http://schemas.microsoft.com/office/drawing/2014/chart" uri="{C3380CC4-5D6E-409C-BE32-E72D297353CC}">
              <c16:uniqueId val="{00000001-908F-4F31-A553-5CCD3DCEAC34}"/>
            </c:ext>
          </c:extLst>
        </c:ser>
        <c:ser>
          <c:idx val="0"/>
          <c:order val="1"/>
          <c:tx>
            <c:strRef>
              <c:f>'6.CH4'!$AX$31</c:f>
              <c:strCache>
                <c:ptCount val="1"/>
                <c:pt idx="0">
                  <c:v>2013</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908F-4F31-A553-5CCD3DCEAC34}"/>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908F-4F31-A553-5CCD3DCEAC34}"/>
              </c:ext>
            </c:extLst>
          </c:dPt>
          <c:dPt>
            <c:idx val="2"/>
            <c:bubble3D val="0"/>
            <c:spPr>
              <a:solidFill>
                <a:schemeClr val="accent6"/>
              </a:solidFill>
              <a:ln>
                <a:noFill/>
              </a:ln>
              <a:effectLst/>
            </c:spPr>
            <c:extLst>
              <c:ext xmlns:c16="http://schemas.microsoft.com/office/drawing/2014/chart" uri="{C3380CC4-5D6E-409C-BE32-E72D297353CC}">
                <c16:uniqueId val="{00000007-908F-4F31-A553-5CCD3DCEAC34}"/>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908F-4F31-A553-5CCD3DCEAC34}"/>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908F-4F31-A553-5CCD3DCEAC34}"/>
              </c:ext>
            </c:extLst>
          </c:dPt>
          <c:dLbls>
            <c:dLbl>
              <c:idx val="0"/>
              <c:layout>
                <c:manualLayout>
                  <c:x val="-0.19796622627773044"/>
                  <c:y val="-0.1318977472512292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506616515803498"/>
                      <c:h val="0.1195239862088304"/>
                    </c:manualLayout>
                  </c15:layout>
                </c:ext>
                <c:ext xmlns:c16="http://schemas.microsoft.com/office/drawing/2014/chart" uri="{C3380CC4-5D6E-409C-BE32-E72D297353CC}">
                  <c16:uniqueId val="{00000003-908F-4F31-A553-5CCD3DCEAC34}"/>
                </c:ext>
              </c:extLst>
            </c:dLbl>
            <c:dLbl>
              <c:idx val="1"/>
              <c:layout>
                <c:manualLayout>
                  <c:x val="0.24159545771508484"/>
                  <c:y val="-0.123545506960781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443198262069964"/>
                      <c:h val="0.13283104978272159"/>
                    </c:manualLayout>
                  </c15:layout>
                </c:ext>
                <c:ext xmlns:c16="http://schemas.microsoft.com/office/drawing/2014/chart" uri="{C3380CC4-5D6E-409C-BE32-E72D297353CC}">
                  <c16:uniqueId val="{00000005-908F-4F31-A553-5CCD3DCEAC34}"/>
                </c:ext>
              </c:extLst>
            </c:dLbl>
            <c:dLbl>
              <c:idx val="2"/>
              <c:layout>
                <c:manualLayout>
                  <c:x val="0.29873920832177725"/>
                  <c:y val="0.104335880095465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9816311537"/>
                      <c:h val="0.23733552606236846"/>
                    </c:manualLayout>
                  </c15:layout>
                </c:ext>
                <c:ext xmlns:c16="http://schemas.microsoft.com/office/drawing/2014/chart" uri="{C3380CC4-5D6E-409C-BE32-E72D297353CC}">
                  <c16:uniqueId val="{00000007-908F-4F31-A553-5CCD3DCEAC34}"/>
                </c:ext>
              </c:extLst>
            </c:dLbl>
            <c:dLbl>
              <c:idx val="3"/>
              <c:layout>
                <c:manualLayout>
                  <c:x val="0.23277102840376357"/>
                  <c:y val="0.1201751917024190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135549865292994"/>
                      <c:h val="0.18382855488878783"/>
                    </c:manualLayout>
                  </c15:layout>
                </c:ext>
                <c:ext xmlns:c16="http://schemas.microsoft.com/office/drawing/2014/chart" uri="{C3380CC4-5D6E-409C-BE32-E72D297353CC}">
                  <c16:uniqueId val="{00000009-908F-4F31-A553-5CCD3DCEAC34}"/>
                </c:ext>
              </c:extLst>
            </c:dLbl>
            <c:dLbl>
              <c:idx val="4"/>
              <c:layout>
                <c:manualLayout>
                  <c:x val="-0.27238856053501909"/>
                  <c:y val="-5.9222043497507044E-3"/>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665010215689172"/>
                      <c:h val="0.20937049546706876"/>
                    </c:manualLayout>
                  </c15:layout>
                </c:ext>
                <c:ext xmlns:c16="http://schemas.microsoft.com/office/drawing/2014/chart" uri="{C3380CC4-5D6E-409C-BE32-E72D297353CC}">
                  <c16:uniqueId val="{0000000A-908F-4F31-A553-5CCD3DCEAC3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'リンク切公表時非表示（グラフの添え物）'!$X$38:$X$42</c:f>
              <c:strCache>
                <c:ptCount val="5"/>
                <c:pt idx="0">
                  <c:v>Fuel Combustion</c:v>
                </c:pt>
                <c:pt idx="1">
                  <c:v>Fugitive Emissions from Fuel
(Natural gas and Coal mining)</c:v>
                </c:pt>
                <c:pt idx="2">
                  <c:v>Industrial Processes and Product Use
( Chemical Industry and Metal Industry)</c:v>
                </c:pt>
                <c:pt idx="3">
                  <c:v>Agriculture 
(Enteric fermentation, 
Rice cultivation, etc.)</c:v>
                </c:pt>
                <c:pt idx="4">
                  <c:v>Waste
(Land filling, Wastewater 
treatment, etc.)</c:v>
                </c:pt>
              </c:strCache>
            </c:strRef>
          </c:cat>
          <c:val>
            <c:numRef>
              <c:f>'6.CH4'!$AX$32:$AX$36</c:f>
              <c:numCache>
                <c:formatCode>0.0%</c:formatCode>
                <c:ptCount val="5"/>
                <c:pt idx="0">
                  <c:v>3.3673223061083647E-2</c:v>
                </c:pt>
                <c:pt idx="1">
                  <c:v>2.9093603666488874E-2</c:v>
                </c:pt>
                <c:pt idx="2">
                  <c:v>1.5906951044715098E-3</c:v>
                </c:pt>
                <c:pt idx="3">
                  <c:v>0.76703053816609112</c:v>
                </c:pt>
                <c:pt idx="4">
                  <c:v>0.16861194000186489</c:v>
                </c:pt>
              </c:numCache>
            </c:numRef>
          </c:val>
          <c:extLst>
            <c:ext xmlns:c16="http://schemas.microsoft.com/office/drawing/2014/chart" uri="{C3380CC4-5D6E-409C-BE32-E72D297353CC}">
              <c16:uniqueId val="{0000000B-908F-4F31-A553-5CCD3DCEAC34}"/>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'リンク切公表時非表示（グラフの添え物）'!$CA$45</c:f>
              <c:strCache>
                <c:ptCount val="1"/>
                <c:pt idx="0">
                  <c:v>2021年度</c:v>
                </c:pt>
              </c:strCache>
            </c:strRef>
          </c:tx>
          <c:spPr>
            <a:noFill/>
          </c:spPr>
          <c:dPt>
            <c:idx val="0"/>
            <c:bubble3D val="0"/>
            <c:spPr>
              <a:noFill/>
              <a:ln>
                <a:noFill/>
              </a:ln>
              <a:effectLst/>
            </c:spPr>
            <c:extLst>
              <c:ext xmlns:c16="http://schemas.microsoft.com/office/drawing/2014/chart" uri="{C3380CC4-5D6E-409C-BE32-E72D297353CC}">
                <c16:uniqueId val="{00000000-36A1-4C8D-B80A-E7601080BBA7}"/>
              </c:ext>
            </c:extLst>
          </c:dPt>
          <c:dLbls>
            <c:dLbl>
              <c:idx val="0"/>
              <c:layout>
                <c:manualLayout>
                  <c:x val="5.3517729186006195E-3"/>
                  <c:y val="-0.11246318109685809"/>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ja-JP" altLang="en-US" sz="1300"/>
                      <a:pPr>
                        <a:defRPr sz="1400"/>
                      </a:pPr>
                      <a:t>[系列名]</a:t>
                    </a:fld>
                    <a:endParaRPr lang="ja-JP" altLang="en-US" sz="1300" baseline="0"/>
                  </a:p>
                  <a:p>
                    <a:pPr>
                      <a:defRPr sz="1400"/>
                    </a:pPr>
                    <a:fld id="{B5BE40CC-05CC-4783-B1D6-DB982F334CAB}" type="VALUE">
                      <a:rPr lang="ja-JP" altLang="en-US" sz="13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3687427281"/>
                      <c:h val="0.15374812910645277"/>
                    </c:manualLayout>
                  </c15:layout>
                  <c15:dlblFieldTable/>
                  <c15:showDataLabelsRange val="0"/>
                </c:ext>
                <c:ext xmlns:c16="http://schemas.microsoft.com/office/drawing/2014/chart" uri="{C3380CC4-5D6E-409C-BE32-E72D297353CC}">
                  <c16:uniqueId val="{00000000-36A1-4C8D-B80A-E7601080BBA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('リンク切公表時非表示（グラフの添え物）'!$W$48,'リンク切公表時非表示（グラフの添え物）'!$W$46,'リンク切公表時非表示（グラフの添え物）'!$W$49,'リンク切公表時非表示（グラフの添え物）'!$W$47)</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'リンク切公表時非表示（グラフの添え物）'!$CA$47</c:f>
              <c:numCache>
                <c:formatCode>#,##0"万トン"</c:formatCode>
                <c:ptCount val="1"/>
                <c:pt idx="0">
                  <c:v>1950</c:v>
                </c:pt>
              </c:numCache>
            </c:numRef>
          </c:val>
          <c:extLst>
            <c:ext xmlns:c16="http://schemas.microsoft.com/office/drawing/2014/chart" uri="{C3380CC4-5D6E-409C-BE32-E72D297353CC}">
              <c16:uniqueId val="{00000001-36A1-4C8D-B80A-E7601080BBA7}"/>
            </c:ext>
          </c:extLst>
        </c:ser>
        <c:ser>
          <c:idx val="0"/>
          <c:order val="1"/>
          <c:tx>
            <c:strRef>
              <c:f>'7.N2O'!$BF$28</c:f>
              <c:strCache>
                <c:ptCount val="1"/>
                <c:pt idx="0">
                  <c:v>2021</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36A1-4C8D-B80A-E7601080BBA7}"/>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36A1-4C8D-B80A-E7601080BBA7}"/>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36A1-4C8D-B80A-E7601080BBA7}"/>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36A1-4C8D-B80A-E7601080BBA7}"/>
              </c:ext>
            </c:extLst>
          </c:dPt>
          <c:dLbls>
            <c:dLbl>
              <c:idx val="0"/>
              <c:layout>
                <c:manualLayout>
                  <c:x val="0.18838739204798835"/>
                  <c:y val="0.2145949690499183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25898693695"/>
                      <c:h val="0.25011209989969391"/>
                    </c:manualLayout>
                  </c15:layout>
                </c:ext>
                <c:ext xmlns:c16="http://schemas.microsoft.com/office/drawing/2014/chart" uri="{C3380CC4-5D6E-409C-BE32-E72D297353CC}">
                  <c16:uniqueId val="{00000003-36A1-4C8D-B80A-E7601080BBA7}"/>
                </c:ext>
              </c:extLst>
            </c:dLbl>
            <c:dLbl>
              <c:idx val="1"/>
              <c:layout>
                <c:manualLayout>
                  <c:x val="-0.2037677622373586"/>
                  <c:y val="6.5069384550049014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479772159867011"/>
                      <c:h val="0.24196639449552246"/>
                    </c:manualLayout>
                  </c15:layout>
                </c:ext>
                <c:ext xmlns:c16="http://schemas.microsoft.com/office/drawing/2014/chart" uri="{C3380CC4-5D6E-409C-BE32-E72D297353CC}">
                  <c16:uniqueId val="{00000005-36A1-4C8D-B80A-E7601080BBA7}"/>
                </c:ext>
              </c:extLst>
            </c:dLbl>
            <c:dLbl>
              <c:idx val="2"/>
              <c:layout>
                <c:manualLayout>
                  <c:x val="-0.18185563253896606"/>
                  <c:y val="-7.3039215113868974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1453286962007417"/>
                      <c:h val="0.21601621478340782"/>
                    </c:manualLayout>
                  </c15:layout>
                </c:ext>
                <c:ext xmlns:c16="http://schemas.microsoft.com/office/drawing/2014/chart" uri="{C3380CC4-5D6E-409C-BE32-E72D297353CC}">
                  <c16:uniqueId val="{00000007-36A1-4C8D-B80A-E7601080BBA7}"/>
                </c:ext>
              </c:extLst>
            </c:dLbl>
            <c:dLbl>
              <c:idx val="3"/>
              <c:layout>
                <c:manualLayout>
                  <c:x val="0.28375590744950457"/>
                  <c:y val="-0.11521446695913842"/>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0483774908150372"/>
                      <c:h val="0.15777403833957665"/>
                    </c:manualLayout>
                  </c15:layout>
                </c:ext>
                <c:ext xmlns:c16="http://schemas.microsoft.com/office/drawing/2014/chart" uri="{C3380CC4-5D6E-409C-BE32-E72D297353CC}">
                  <c16:uniqueId val="{00000009-36A1-4C8D-B80A-E7601080BBA7}"/>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36A1-4C8D-B80A-E7601080BBA7}"/>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('リンク切公表時非表示（グラフの添え物）'!$W$48,'リンク切公表時非表示（グラフの添え物）'!$W$46,'リンク切公表時非表示（グラフの添え物）'!$W$49,'リンク切公表時非表示（グラフの添え物）'!$W$47)</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('7.N2O'!$BF$31,'7.N2O'!$BF$29,'7.N2O'!$BF$32,'7.N2O'!$BF$30)</c:f>
              <c:numCache>
                <c:formatCode>0.0%</c:formatCode>
                <c:ptCount val="4"/>
                <c:pt idx="0">
                  <c:v>0.49119309329664351</c:v>
                </c:pt>
                <c:pt idx="1">
                  <c:v>0.2608004909568899</c:v>
                </c:pt>
                <c:pt idx="2">
                  <c:v>0.1951381983836955</c:v>
                </c:pt>
                <c:pt idx="3">
                  <c:v>5.2868217362770996E-2</c:v>
                </c:pt>
              </c:numCache>
            </c:numRef>
          </c:val>
          <c:extLst>
            <c:ext xmlns:c16="http://schemas.microsoft.com/office/drawing/2014/chart" uri="{C3380CC4-5D6E-409C-BE32-E72D297353CC}">
              <c16:uniqueId val="{0000000B-36A1-4C8D-B80A-E7601080BBA7}"/>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751626382369241"/>
          <c:y val="0.17507313769358518"/>
          <c:w val="0.65122373516100163"/>
          <c:h val="0.65090016520357541"/>
        </c:manualLayout>
      </c:layout>
      <c:lineChart>
        <c:grouping val="standard"/>
        <c:varyColors val="0"/>
        <c:ser>
          <c:idx val="0"/>
          <c:order val="0"/>
          <c:tx>
            <c:strRef>
              <c:f>'リンク切公表時非表示（グラフの添え物）'!$X$16</c:f>
              <c:strCache>
                <c:ptCount val="1"/>
                <c:pt idx="0">
                  <c:v>Non-Energy-related CO₂</c:v>
                </c:pt>
              </c:strCache>
            </c:strRef>
          </c:tx>
          <c:spPr>
            <a:ln w="28575" cap="rnd">
              <a:solidFill>
                <a:srgbClr val="4F81BD">
                  <a:lumMod val="75000"/>
                </a:srgbClr>
              </a:solidFill>
              <a:round/>
            </a:ln>
            <a:effectLst/>
          </c:spPr>
          <c:marker>
            <c:symbol val="circle"/>
            <c:size val="5"/>
            <c:spPr>
              <a:solidFill>
                <a:srgbClr val="4F81BD">
                  <a:lumMod val="75000"/>
                </a:srgbClr>
              </a:solidFill>
              <a:ln w="9525">
                <a:solidFill>
                  <a:srgbClr val="4F81BD">
                    <a:lumMod val="75000"/>
                  </a:srgbClr>
                </a:solidFill>
              </a:ln>
              <a:effectLst/>
            </c:spPr>
          </c:marker>
          <c:cat>
            <c:numRef>
              <c:f>'1.Summary'!$AA$4:$BF$4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'1.Summary'!$AA$7:$BF$7</c:f>
              <c:numCache>
                <c:formatCode>#,##0.0_ </c:formatCode>
                <c:ptCount val="32"/>
                <c:pt idx="0">
                  <c:v>95.115210606310498</c:v>
                </c:pt>
                <c:pt idx="1">
                  <c:v>96.387577832557156</c:v>
                </c:pt>
                <c:pt idx="2">
                  <c:v>97.877247673151061</c:v>
                </c:pt>
                <c:pt idx="3">
                  <c:v>95.476396954999373</c:v>
                </c:pt>
                <c:pt idx="4">
                  <c:v>100.58017653052794</c:v>
                </c:pt>
                <c:pt idx="5">
                  <c:v>101.59031180218327</c:v>
                </c:pt>
                <c:pt idx="6">
                  <c:v>102.7139567818128</c:v>
                </c:pt>
                <c:pt idx="7">
                  <c:v>101.70097666141427</c:v>
                </c:pt>
                <c:pt idx="8">
                  <c:v>95.411633743067995</c:v>
                </c:pt>
                <c:pt idx="9">
                  <c:v>95.71949243779018</c:v>
                </c:pt>
                <c:pt idx="10">
                  <c:v>97.687391008710193</c:v>
                </c:pt>
                <c:pt idx="11">
                  <c:v>95.596349980735326</c:v>
                </c:pt>
                <c:pt idx="12">
                  <c:v>93.348890041586728</c:v>
                </c:pt>
                <c:pt idx="13">
                  <c:v>93.406608758920214</c:v>
                </c:pt>
                <c:pt idx="14">
                  <c:v>92.579459559083546</c:v>
                </c:pt>
                <c:pt idx="15">
                  <c:v>92.863539991650612</c:v>
                </c:pt>
                <c:pt idx="16">
                  <c:v>91.563631559912693</c:v>
                </c:pt>
                <c:pt idx="17">
                  <c:v>91.356635948636239</c:v>
                </c:pt>
                <c:pt idx="18">
                  <c:v>87.803003629933244</c:v>
                </c:pt>
                <c:pt idx="19">
                  <c:v>78.426975919893067</c:v>
                </c:pt>
                <c:pt idx="20">
                  <c:v>80.107916337036414</c:v>
                </c:pt>
                <c:pt idx="21">
                  <c:v>78.988835624592511</c:v>
                </c:pt>
                <c:pt idx="22">
                  <c:v>80.840411739597641</c:v>
                </c:pt>
                <c:pt idx="23">
                  <c:v>82.077431072264844</c:v>
                </c:pt>
                <c:pt idx="24">
                  <c:v>80.656867423758342</c:v>
                </c:pt>
                <c:pt idx="25">
                  <c:v>79.441198058755674</c:v>
                </c:pt>
                <c:pt idx="26">
                  <c:v>79.139761949610133</c:v>
                </c:pt>
                <c:pt idx="27">
                  <c:v>80.080984543816953</c:v>
                </c:pt>
                <c:pt idx="28">
                  <c:v>79.927179525630493</c:v>
                </c:pt>
                <c:pt idx="29">
                  <c:v>78.723647410176682</c:v>
                </c:pt>
                <c:pt idx="30">
                  <c:v>74.226671662088975</c:v>
                </c:pt>
                <c:pt idx="31">
                  <c:v>75.784783040358718</c:v>
                </c:pt>
              </c:numCache>
            </c:numRef>
          </c:val>
          <c:smooth val="0"/>
          <c:extLst>
            <c:ext xmlns:c16="http://schemas.microsoft.com/office/drawing/2014/chart" uri="{C3380CC4-5D6E-409C-BE32-E72D297353CC}">
              <c16:uniqueId val="{00000000-0811-4A83-8357-715E08DE9F80}"/>
            </c:ext>
          </c:extLst>
        </c:ser>
        <c:ser>
          <c:idx val="1"/>
          <c:order val="1"/>
          <c:tx>
            <c:strRef>
              <c:f>'リンク切公表時非表示（グラフの添え物）'!$W$17</c:f>
              <c:strCache>
                <c:ptCount val="1"/>
                <c:pt idx="0">
                  <c:v>CH₄</c:v>
                </c:pt>
              </c:strCache>
            </c:strRef>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numRef>
              <c:f>'1.Summary'!$AA$4:$BF$4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'1.Summary'!$AA$8:$BF$8</c:f>
              <c:numCache>
                <c:formatCode>#,##0.0_ </c:formatCode>
                <c:ptCount val="32"/>
                <c:pt idx="0">
                  <c:v>44.542026094346475</c:v>
                </c:pt>
                <c:pt idx="1">
                  <c:v>43.880709274967998</c:v>
                </c:pt>
                <c:pt idx="2">
                  <c:v>43.812148831899329</c:v>
                </c:pt>
                <c:pt idx="3">
                  <c:v>42.911717616368868</c:v>
                </c:pt>
                <c:pt idx="4">
                  <c:v>42.944680323406281</c:v>
                </c:pt>
                <c:pt idx="5">
                  <c:v>41.755930594858071</c:v>
                </c:pt>
                <c:pt idx="6">
                  <c:v>40.490291110362598</c:v>
                </c:pt>
                <c:pt idx="7">
                  <c:v>40.014546369932617</c:v>
                </c:pt>
                <c:pt idx="8">
                  <c:v>38.321574916956074</c:v>
                </c:pt>
                <c:pt idx="9">
                  <c:v>37.937031659027468</c:v>
                </c:pt>
                <c:pt idx="10">
                  <c:v>37.285676625163738</c:v>
                </c:pt>
                <c:pt idx="11">
                  <c:v>36.115446093537152</c:v>
                </c:pt>
                <c:pt idx="12">
                  <c:v>35.288379382311724</c:v>
                </c:pt>
                <c:pt idx="13">
                  <c:v>34.381516991425798</c:v>
                </c:pt>
                <c:pt idx="14">
                  <c:v>34.068299303876373</c:v>
                </c:pt>
                <c:pt idx="15">
                  <c:v>34.053751547775903</c:v>
                </c:pt>
                <c:pt idx="16">
                  <c:v>33.481783473508123</c:v>
                </c:pt>
                <c:pt idx="17">
                  <c:v>32.854323110474247</c:v>
                </c:pt>
                <c:pt idx="18">
                  <c:v>32.056308041674022</c:v>
                </c:pt>
                <c:pt idx="19">
                  <c:v>31.519618849843482</c:v>
                </c:pt>
                <c:pt idx="20">
                  <c:v>31.072985051965027</c:v>
                </c:pt>
                <c:pt idx="21">
                  <c:v>29.857227280664251</c:v>
                </c:pt>
                <c:pt idx="22">
                  <c:v>29.202063029975861</c:v>
                </c:pt>
                <c:pt idx="23">
                  <c:v>29.143257680045433</c:v>
                </c:pt>
                <c:pt idx="24">
                  <c:v>28.644669241236937</c:v>
                </c:pt>
                <c:pt idx="25">
                  <c:v>28.273038754272957</c:v>
                </c:pt>
                <c:pt idx="26">
                  <c:v>28.233912576062146</c:v>
                </c:pt>
                <c:pt idx="27">
                  <c:v>28.043839521153334</c:v>
                </c:pt>
                <c:pt idx="28">
                  <c:v>27.660343593968829</c:v>
                </c:pt>
                <c:pt idx="29">
                  <c:v>27.483882213974997</c:v>
                </c:pt>
                <c:pt idx="30">
                  <c:v>27.37988975054283</c:v>
                </c:pt>
                <c:pt idx="31">
                  <c:v>27.361363317728049</c:v>
                </c:pt>
              </c:numCache>
            </c:numRef>
          </c:val>
          <c:smooth val="0"/>
          <c:extLst>
            <c:ext xmlns:c16="http://schemas.microsoft.com/office/drawing/2014/chart" uri="{C3380CC4-5D6E-409C-BE32-E72D297353CC}">
              <c16:uniqueId val="{00000001-0811-4A83-8357-715E08DE9F80}"/>
            </c:ext>
          </c:extLst>
        </c:ser>
        <c:ser>
          <c:idx val="2"/>
          <c:order val="2"/>
          <c:tx>
            <c:strRef>
              <c:f>'リンク切公表時非表示（グラフの添え物）'!$W$18</c:f>
              <c:strCache>
                <c:ptCount val="1"/>
                <c:pt idx="0">
                  <c:v>N₂O</c:v>
                </c:pt>
              </c:strCache>
            </c:strRef>
          </c:tx>
          <c:spPr>
            <a:ln w="28575" cap="rnd">
              <a:solidFill>
                <a:srgbClr val="1F497D">
                  <a:lumMod val="60000"/>
                  <a:lumOff val="40000"/>
                </a:srgbClr>
              </a:solidFill>
              <a:round/>
            </a:ln>
            <a:effectLst/>
          </c:spPr>
          <c:marker>
            <c:symbol val="circle"/>
            <c:size val="5"/>
            <c:spPr>
              <a:solidFill>
                <a:srgbClr val="1F497D">
                  <a:lumMod val="60000"/>
                  <a:lumOff val="40000"/>
                </a:srgbClr>
              </a:solidFill>
              <a:ln w="9525">
                <a:solidFill>
                  <a:srgbClr val="1F497D">
                    <a:lumMod val="60000"/>
                    <a:lumOff val="40000"/>
                  </a:srgbClr>
                </a:solidFill>
              </a:ln>
              <a:effectLst/>
            </c:spPr>
          </c:marker>
          <c:cat>
            <c:numRef>
              <c:f>'1.Summary'!$AA$4:$BF$4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'1.Summary'!$AA$9:$BF$9</c:f>
              <c:numCache>
                <c:formatCode>#,##0.0_ </c:formatCode>
                <c:ptCount val="32"/>
                <c:pt idx="0">
                  <c:v>32.21822349950326</c:v>
                </c:pt>
                <c:pt idx="1">
                  <c:v>31.900875560699081</c:v>
                </c:pt>
                <c:pt idx="2">
                  <c:v>32.053835716284979</c:v>
                </c:pt>
                <c:pt idx="3">
                  <c:v>31.959192616300573</c:v>
                </c:pt>
                <c:pt idx="4">
                  <c:v>33.174406695675899</c:v>
                </c:pt>
                <c:pt idx="5">
                  <c:v>33.455726885477468</c:v>
                </c:pt>
                <c:pt idx="6">
                  <c:v>34.557596109197696</c:v>
                </c:pt>
                <c:pt idx="7">
                  <c:v>35.360220988415733</c:v>
                </c:pt>
                <c:pt idx="8">
                  <c:v>33.78617753575142</c:v>
                </c:pt>
                <c:pt idx="9">
                  <c:v>27.659817297743032</c:v>
                </c:pt>
                <c:pt idx="10">
                  <c:v>30.181019077670104</c:v>
                </c:pt>
                <c:pt idx="11">
                  <c:v>26.551656120758608</c:v>
                </c:pt>
                <c:pt idx="12">
                  <c:v>25.969859018167966</c:v>
                </c:pt>
                <c:pt idx="13">
                  <c:v>25.84787113626443</c:v>
                </c:pt>
                <c:pt idx="14">
                  <c:v>25.669952223947085</c:v>
                </c:pt>
                <c:pt idx="15">
                  <c:v>25.339120594646221</c:v>
                </c:pt>
                <c:pt idx="16">
                  <c:v>25.226227700523754</c:v>
                </c:pt>
                <c:pt idx="17">
                  <c:v>24.662459431642034</c:v>
                </c:pt>
                <c:pt idx="18">
                  <c:v>23.771939683018722</c:v>
                </c:pt>
                <c:pt idx="19">
                  <c:v>23.207172338490874</c:v>
                </c:pt>
                <c:pt idx="20">
                  <c:v>22.728856478754896</c:v>
                </c:pt>
                <c:pt idx="21">
                  <c:v>22.332925818989509</c:v>
                </c:pt>
                <c:pt idx="22">
                  <c:v>21.955260432283257</c:v>
                </c:pt>
                <c:pt idx="23">
                  <c:v>21.901370281521643</c:v>
                </c:pt>
                <c:pt idx="24">
                  <c:v>21.45867541944655</c:v>
                </c:pt>
                <c:pt idx="25">
                  <c:v>21.150920243374067</c:v>
                </c:pt>
                <c:pt idx="26">
                  <c:v>20.638619947547596</c:v>
                </c:pt>
                <c:pt idx="27">
                  <c:v>20.891969406782202</c:v>
                </c:pt>
                <c:pt idx="28">
                  <c:v>20.43112239546091</c:v>
                </c:pt>
                <c:pt idx="29">
                  <c:v>20.011074912149805</c:v>
                </c:pt>
                <c:pt idx="30">
                  <c:v>19.680288171208058</c:v>
                </c:pt>
                <c:pt idx="31">
                  <c:v>19.459726016397301</c:v>
                </c:pt>
              </c:numCache>
            </c:numRef>
          </c:val>
          <c:smooth val="0"/>
          <c:extLst>
            <c:ext xmlns:c16="http://schemas.microsoft.com/office/drawing/2014/chart" uri="{C3380CC4-5D6E-409C-BE32-E72D297353CC}">
              <c16:uniqueId val="{00000002-0811-4A83-8357-715E08DE9F80}"/>
            </c:ext>
          </c:extLst>
        </c:ser>
        <c:ser>
          <c:idx val="3"/>
          <c:order val="3"/>
          <c:tx>
            <c:strRef>
              <c:f>'リンク切公表時非表示（グラフの添え物）'!$W$19</c:f>
              <c:strCache>
                <c:ptCount val="1"/>
                <c:pt idx="0">
                  <c:v>HFCs</c:v>
                </c:pt>
              </c:strCache>
            </c:strRef>
          </c:tx>
          <c:spPr>
            <a:ln w="28575" cap="rnd">
              <a:solidFill>
                <a:srgbClr val="9BBB59">
                  <a:lumMod val="75000"/>
                </a:srgbClr>
              </a:solidFill>
              <a:round/>
            </a:ln>
            <a:effectLst/>
          </c:spPr>
          <c:marker>
            <c:symbol val="circle"/>
            <c:size val="5"/>
            <c:spPr>
              <a:solidFill>
                <a:srgbClr val="9BBB59">
                  <a:lumMod val="75000"/>
                </a:srgbClr>
              </a:solidFill>
              <a:ln w="9525">
                <a:solidFill>
                  <a:srgbClr val="9BBB59">
                    <a:lumMod val="75000"/>
                  </a:srgbClr>
                </a:solidFill>
              </a:ln>
              <a:effectLst/>
            </c:spPr>
          </c:marker>
          <c:cat>
            <c:numRef>
              <c:f>'1.Summary'!$AA$4:$BF$4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'1.Summary'!$AA$11:$BF$11</c:f>
              <c:numCache>
                <c:formatCode>#,##0.0_ </c:formatCode>
                <c:ptCount val="32"/>
                <c:pt idx="0">
                  <c:v>15.940023373810551</c:v>
                </c:pt>
                <c:pt idx="1">
                  <c:v>17.356794476754168</c:v>
                </c:pt>
                <c:pt idx="2">
                  <c:v>17.773138745901562</c:v>
                </c:pt>
                <c:pt idx="3">
                  <c:v>18.13459447508907</c:v>
                </c:pt>
                <c:pt idx="4">
                  <c:v>21.057226749185705</c:v>
                </c:pt>
                <c:pt idx="5">
                  <c:v>25.219348804735031</c:v>
                </c:pt>
                <c:pt idx="6">
                  <c:v>24.604215826774308</c:v>
                </c:pt>
                <c:pt idx="7">
                  <c:v>24.444489660702086</c:v>
                </c:pt>
                <c:pt idx="8">
                  <c:v>23.749430269680605</c:v>
                </c:pt>
                <c:pt idx="9">
                  <c:v>24.375035791541993</c:v>
                </c:pt>
                <c:pt idx="10">
                  <c:v>22.858356899573057</c:v>
                </c:pt>
                <c:pt idx="11">
                  <c:v>19.46597160567428</c:v>
                </c:pt>
                <c:pt idx="12">
                  <c:v>16.23640478260339</c:v>
                </c:pt>
                <c:pt idx="13">
                  <c:v>16.228080733517448</c:v>
                </c:pt>
                <c:pt idx="14">
                  <c:v>12.418368101688444</c:v>
                </c:pt>
                <c:pt idx="15">
                  <c:v>12.778809711884287</c:v>
                </c:pt>
                <c:pt idx="16">
                  <c:v>14.62624173724962</c:v>
                </c:pt>
                <c:pt idx="17">
                  <c:v>16.709812962491071</c:v>
                </c:pt>
                <c:pt idx="18">
                  <c:v>19.265318500624051</c:v>
                </c:pt>
                <c:pt idx="19">
                  <c:v>20.927106001019869</c:v>
                </c:pt>
                <c:pt idx="20">
                  <c:v>23.331815539590195</c:v>
                </c:pt>
                <c:pt idx="21">
                  <c:v>26.12454040982982</c:v>
                </c:pt>
                <c:pt idx="22">
                  <c:v>29.381772417681024</c:v>
                </c:pt>
                <c:pt idx="23">
                  <c:v>32.129236564593967</c:v>
                </c:pt>
                <c:pt idx="24">
                  <c:v>35.805260087298386</c:v>
                </c:pt>
                <c:pt idx="25">
                  <c:v>39.283250340090426</c:v>
                </c:pt>
                <c:pt idx="26">
                  <c:v>42.645361094030882</c:v>
                </c:pt>
                <c:pt idx="27">
                  <c:v>44.956352738435626</c:v>
                </c:pt>
                <c:pt idx="28">
                  <c:v>47.087142184417843</c:v>
                </c:pt>
                <c:pt idx="29">
                  <c:v>49.968007523873347</c:v>
                </c:pt>
                <c:pt idx="30">
                  <c:v>52.210280536947032</c:v>
                </c:pt>
                <c:pt idx="31">
                  <c:v>53.561038045284995</c:v>
                </c:pt>
              </c:numCache>
            </c:numRef>
          </c:val>
          <c:smooth val="0"/>
          <c:extLst>
            <c:ext xmlns:c16="http://schemas.microsoft.com/office/drawing/2014/chart" uri="{C3380CC4-5D6E-409C-BE32-E72D297353CC}">
              <c16:uniqueId val="{00000003-0811-4A83-8357-715E08DE9F80}"/>
            </c:ext>
          </c:extLst>
        </c:ser>
        <c:ser>
          <c:idx val="4"/>
          <c:order val="4"/>
          <c:tx>
            <c:strRef>
              <c:f>'リンク切公表時非表示（グラフの添え物）'!$W$20</c:f>
              <c:strCache>
                <c:ptCount val="1"/>
                <c:pt idx="0">
                  <c:v>PFCs</c:v>
                </c:pt>
              </c:strCache>
            </c:strRef>
          </c:tx>
          <c:spPr>
            <a:ln w="28575" cap="rnd">
              <a:solidFill>
                <a:srgbClr val="4BACC6">
                  <a:lumMod val="60000"/>
                  <a:lumOff val="40000"/>
                </a:srgbClr>
              </a:solidFill>
              <a:round/>
            </a:ln>
            <a:effectLst/>
          </c:spPr>
          <c:marker>
            <c:symbol val="circle"/>
            <c:size val="5"/>
            <c:spPr>
              <a:solidFill>
                <a:srgbClr val="4BACC6">
                  <a:lumMod val="60000"/>
                  <a:lumOff val="40000"/>
                </a:srgbClr>
              </a:solidFill>
              <a:ln w="9525">
                <a:solidFill>
                  <a:srgbClr val="4BACC6">
                    <a:lumMod val="60000"/>
                    <a:lumOff val="40000"/>
                  </a:srgbClr>
                </a:solidFill>
              </a:ln>
              <a:effectLst/>
            </c:spPr>
          </c:marker>
          <c:cat>
            <c:numRef>
              <c:f>'1.Summary'!$AA$4:$BF$4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'1.Summary'!$AA$12:$BF$12</c:f>
              <c:numCache>
                <c:formatCode>#,##0.0_ </c:formatCode>
                <c:ptCount val="32"/>
                <c:pt idx="0">
                  <c:v>6.5554803371722326</c:v>
                </c:pt>
                <c:pt idx="1">
                  <c:v>7.5219871305103094</c:v>
                </c:pt>
                <c:pt idx="2">
                  <c:v>7.6297006778125827</c:v>
                </c:pt>
                <c:pt idx="3">
                  <c:v>10.954489018843969</c:v>
                </c:pt>
                <c:pt idx="4">
                  <c:v>13.455176345514481</c:v>
                </c:pt>
                <c:pt idx="5">
                  <c:v>17.690561913510763</c:v>
                </c:pt>
                <c:pt idx="6">
                  <c:v>18.33504118478027</c:v>
                </c:pt>
                <c:pt idx="7">
                  <c:v>20.058342341079289</c:v>
                </c:pt>
                <c:pt idx="8">
                  <c:v>16.632229805483313</c:v>
                </c:pt>
                <c:pt idx="9">
                  <c:v>13.162144059914279</c:v>
                </c:pt>
                <c:pt idx="10">
                  <c:v>11.90643517158199</c:v>
                </c:pt>
                <c:pt idx="11">
                  <c:v>9.9053954320590005</c:v>
                </c:pt>
                <c:pt idx="12">
                  <c:v>9.2251206229660401</c:v>
                </c:pt>
                <c:pt idx="13">
                  <c:v>8.8796131249725843</c:v>
                </c:pt>
                <c:pt idx="14">
                  <c:v>9.2420859829016635</c:v>
                </c:pt>
                <c:pt idx="15">
                  <c:v>8.6484442488133961</c:v>
                </c:pt>
                <c:pt idx="16">
                  <c:v>9.0239040784065327</c:v>
                </c:pt>
                <c:pt idx="17">
                  <c:v>7.9420352634277993</c:v>
                </c:pt>
                <c:pt idx="18">
                  <c:v>5.7676912558210507</c:v>
                </c:pt>
                <c:pt idx="19">
                  <c:v>4.0646258055868527</c:v>
                </c:pt>
                <c:pt idx="20">
                  <c:v>4.2676756250679455</c:v>
                </c:pt>
                <c:pt idx="21">
                  <c:v>3.7727556571422824</c:v>
                </c:pt>
                <c:pt idx="22">
                  <c:v>3.4523322498386579</c:v>
                </c:pt>
                <c:pt idx="23">
                  <c:v>3.2920492095958891</c:v>
                </c:pt>
                <c:pt idx="24">
                  <c:v>3.3687845883193188</c:v>
                </c:pt>
                <c:pt idx="25">
                  <c:v>3.3141325228122902</c:v>
                </c:pt>
                <c:pt idx="26">
                  <c:v>3.3816081918784531</c:v>
                </c:pt>
                <c:pt idx="27">
                  <c:v>3.5213092456541726</c:v>
                </c:pt>
                <c:pt idx="28">
                  <c:v>3.5009694780912879</c:v>
                </c:pt>
                <c:pt idx="29">
                  <c:v>3.4439857021783511</c:v>
                </c:pt>
                <c:pt idx="30">
                  <c:v>3.5008425058809474</c:v>
                </c:pt>
                <c:pt idx="31">
                  <c:v>3.1555413451373799</c:v>
                </c:pt>
              </c:numCache>
            </c:numRef>
          </c:val>
          <c:smooth val="0"/>
          <c:extLst>
            <c:ext xmlns:c16="http://schemas.microsoft.com/office/drawing/2014/chart" uri="{C3380CC4-5D6E-409C-BE32-E72D297353CC}">
              <c16:uniqueId val="{00000004-0811-4A83-8357-715E08DE9F80}"/>
            </c:ext>
          </c:extLst>
        </c:ser>
        <c:ser>
          <c:idx val="5"/>
          <c:order val="5"/>
          <c:tx>
            <c:strRef>
              <c:f>'リンク切公表時非表示（グラフの添え物）'!$W$21</c:f>
              <c:strCache>
                <c:ptCount val="1"/>
                <c:pt idx="0">
                  <c:v>SF₆</c:v>
                </c:pt>
              </c:strCache>
            </c:strRef>
          </c:tx>
          <c:spPr>
            <a:ln w="28575" cap="rnd">
              <a:solidFill>
                <a:srgbClr val="FFCCFF"/>
              </a:solidFill>
              <a:round/>
            </a:ln>
            <a:effectLst/>
          </c:spPr>
          <c:marker>
            <c:symbol val="circle"/>
            <c:size val="5"/>
            <c:spPr>
              <a:solidFill>
                <a:srgbClr val="FFCCFF"/>
              </a:solidFill>
              <a:ln w="9525">
                <a:solidFill>
                  <a:srgbClr val="FFCCFF"/>
                </a:solidFill>
              </a:ln>
              <a:effectLst/>
            </c:spPr>
          </c:marker>
          <c:cat>
            <c:numRef>
              <c:f>'1.Summary'!$AA$4:$BF$4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'1.Summary'!$AA$13:$BF$13</c:f>
              <c:numCache>
                <c:formatCode>#,##0.0_ </c:formatCode>
                <c:ptCount val="32"/>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2.1582652390468082</c:v>
                </c:pt>
                <c:pt idx="27">
                  <c:v>2.0707538690302223</c:v>
                </c:pt>
                <c:pt idx="28">
                  <c:v>2.0549448652505751</c:v>
                </c:pt>
                <c:pt idx="29">
                  <c:v>2.0010287951396291</c:v>
                </c:pt>
                <c:pt idx="30">
                  <c:v>2.0283146558619358</c:v>
                </c:pt>
                <c:pt idx="31">
                  <c:v>2.0474504896294423</c:v>
                </c:pt>
              </c:numCache>
            </c:numRef>
          </c:val>
          <c:smooth val="0"/>
          <c:extLst>
            <c:ext xmlns:c16="http://schemas.microsoft.com/office/drawing/2014/chart" uri="{C3380CC4-5D6E-409C-BE32-E72D297353CC}">
              <c16:uniqueId val="{00000005-0811-4A83-8357-715E08DE9F80}"/>
            </c:ext>
          </c:extLst>
        </c:ser>
        <c:ser>
          <c:idx val="6"/>
          <c:order val="6"/>
          <c:tx>
            <c:strRef>
              <c:f>'リンク切公表時非表示（グラフの添え物）'!$Y$9</c:f>
              <c:strCache>
                <c:ptCount val="1"/>
                <c:pt idx="0">
                  <c:v>NF₃</c:v>
                </c:pt>
              </c:strCache>
            </c:strRef>
          </c:tx>
          <c:spPr>
            <a:ln w="28575" cap="rnd">
              <a:solidFill>
                <a:srgbClr val="CCCCFF"/>
              </a:solidFill>
              <a:round/>
            </a:ln>
            <a:effectLst/>
          </c:spPr>
          <c:marker>
            <c:symbol val="circle"/>
            <c:size val="5"/>
            <c:spPr>
              <a:solidFill>
                <a:srgbClr val="CCCCFF"/>
              </a:solidFill>
              <a:ln w="9525">
                <a:solidFill>
                  <a:srgbClr val="CCCCFF"/>
                </a:solidFill>
              </a:ln>
              <a:effectLst/>
            </c:spPr>
          </c:marker>
          <c:cat>
            <c:numRef>
              <c:f>'1.Summary'!$AA$4:$BF$4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'1.Summary'!$AA$14:$BF$14</c:f>
              <c:numCache>
                <c:formatCode>#,##0.00_ </c:formatCode>
                <c:ptCount val="32"/>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c:v>0.31230320748777685</c:v>
                </c:pt>
                <c:pt idx="29">
                  <c:v>0.29461647536902424</c:v>
                </c:pt>
                <c:pt idx="30">
                  <c:v>0.33698441440932658</c:v>
                </c:pt>
                <c:pt idx="31">
                  <c:v>0.38011119561870749</c:v>
                </c:pt>
              </c:numCache>
            </c:numRef>
          </c:val>
          <c:smooth val="0"/>
          <c:extLst>
            <c:ext xmlns:c16="http://schemas.microsoft.com/office/drawing/2014/chart" uri="{C3380CC4-5D6E-409C-BE32-E72D297353CC}">
              <c16:uniqueId val="{00000006-0811-4A83-8357-715E08DE9F80}"/>
            </c:ext>
          </c:extLst>
        </c:ser>
        <c:dLbls>
          <c:showLegendKey val="0"/>
          <c:showVal val="0"/>
          <c:showCatName val="0"/>
          <c:showSerName val="0"/>
          <c:showPercent val="0"/>
          <c:showBubbleSize val="0"/>
        </c:dLbls>
        <c:marker val="1"/>
        <c:smooth val="0"/>
        <c:axId val="113824896"/>
        <c:axId val="113826432"/>
      </c:lineChart>
      <c:catAx>
        <c:axId val="11382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Century" panose="02040604050505020304" pitchFamily="18" charset="0"/>
                <a:ea typeface="+mn-ea"/>
                <a:cs typeface="+mn-cs"/>
              </a:defRPr>
            </a:pPr>
            <a:endParaRPr lang="ja-JP"/>
          </a:p>
        </c:txPr>
        <c:crossAx val="113826432"/>
        <c:crosses val="autoZero"/>
        <c:auto val="1"/>
        <c:lblAlgn val="ctr"/>
        <c:lblOffset val="100"/>
        <c:noMultiLvlLbl val="0"/>
      </c:catAx>
      <c:valAx>
        <c:axId val="11382643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entury" panose="02040604050505020304" pitchFamily="18" charset="0"/>
                <a:ea typeface="+mn-ea"/>
                <a:cs typeface="+mn-cs"/>
              </a:defRPr>
            </a:pPr>
            <a:endParaRPr lang="ja-JP"/>
          </a:p>
        </c:txPr>
        <c:crossAx val="113824896"/>
        <c:crosses val="autoZero"/>
        <c:crossBetween val="between"/>
        <c:majorUnit val="10"/>
      </c:valAx>
      <c:spPr>
        <a:noFill/>
        <a:ln>
          <a:noFill/>
        </a:ln>
        <a:effectLst/>
      </c:spPr>
    </c:plotArea>
    <c:legend>
      <c:legendPos val="r"/>
      <c:legendEntry>
        <c:idx val="0"/>
        <c:txPr>
          <a:bodyPr rot="0" vert="horz"/>
          <a:lstStyle/>
          <a:p>
            <a:pPr>
              <a:defRPr baseline="0">
                <a:latin typeface="Century" panose="02040604050505020304" pitchFamily="18" charset="0"/>
              </a:defRPr>
            </a:pPr>
            <a:endParaRPr lang="ja-JP"/>
          </a:p>
        </c:txPr>
      </c:legendEntry>
      <c:layout>
        <c:manualLayout>
          <c:xMode val="edge"/>
          <c:yMode val="edge"/>
          <c:x val="0.78520152719749292"/>
          <c:y val="0.16154045925179264"/>
          <c:w val="0.20231464582744596"/>
          <c:h val="0.69611103655021922"/>
        </c:manualLayout>
      </c:layout>
      <c:overlay val="0"/>
      <c:txPr>
        <a:bodyPr rot="0" vert="horz"/>
        <a:lstStyle/>
        <a:p>
          <a:pPr>
            <a:defRPr baseline="0">
              <a:latin typeface="Century" panose="02040604050505020304" pitchFamily="18" charset="0"/>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000000000000111" l="0.70000000000000062" r="0.70000000000000062" t="0.75000000000000111" header="0.30000000000000032" footer="0.30000000000000032"/>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'リンク切公表時非表示（グラフの添え物）'!$AX$45</c:f>
              <c:strCache>
                <c:ptCount val="1"/>
                <c:pt idx="0">
                  <c:v>2013年度</c:v>
                </c:pt>
              </c:strCache>
            </c:strRef>
          </c:tx>
          <c:spPr>
            <a:noFill/>
          </c:spPr>
          <c:dPt>
            <c:idx val="0"/>
            <c:bubble3D val="0"/>
            <c:spPr>
              <a:noFill/>
              <a:ln>
                <a:noFill/>
              </a:ln>
              <a:effectLst/>
            </c:spPr>
            <c:extLst>
              <c:ext xmlns:c16="http://schemas.microsoft.com/office/drawing/2014/chart" uri="{C3380CC4-5D6E-409C-BE32-E72D297353CC}">
                <c16:uniqueId val="{00000000-63F7-4D62-A049-E00105A92418}"/>
              </c:ext>
            </c:extLst>
          </c:dPt>
          <c:dLbls>
            <c:dLbl>
              <c:idx val="0"/>
              <c:layout>
                <c:manualLayout>
                  <c:x val="3.0425042796414659E-4"/>
                  <c:y val="-0.12998265060482966"/>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ja-JP" altLang="en-US" sz="1300"/>
                      <a:pPr>
                        <a:defRPr sz="1400"/>
                      </a:pPr>
                      <a:t>[系列名]</a:t>
                    </a:fld>
                    <a:endParaRPr lang="ja-JP" altLang="en-US" sz="1300" baseline="0"/>
                  </a:p>
                  <a:p>
                    <a:pPr>
                      <a:defRPr sz="1400"/>
                    </a:pPr>
                    <a:fld id="{B5BE40CC-05CC-4783-B1D6-DB982F334CAB}" type="VALUE">
                      <a:rPr lang="ja-JP" altLang="en-US" sz="13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6861650865"/>
                      <c:h val="0.15310652930357202"/>
                    </c:manualLayout>
                  </c15:layout>
                  <c15:dlblFieldTable/>
                  <c15:showDataLabelsRange val="0"/>
                </c:ext>
                <c:ext xmlns:c16="http://schemas.microsoft.com/office/drawing/2014/chart" uri="{C3380CC4-5D6E-409C-BE32-E72D297353CC}">
                  <c16:uniqueId val="{00000000-63F7-4D62-A049-E00105A9241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('リンク切公表時非表示（グラフの添え物）'!$W$48,'リンク切公表時非表示（グラフの添え物）'!$W$46,'リンク切公表時非表示（グラフの添え物）'!$W$49,'リンク切公表時非表示（グラフの添え物）'!$W$47)</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'リンク切公表時非表示（グラフの添え物）'!$AX$47</c:f>
              <c:numCache>
                <c:formatCode>#,##0"万トン"</c:formatCode>
                <c:ptCount val="1"/>
                <c:pt idx="0">
                  <c:v>2190</c:v>
                </c:pt>
              </c:numCache>
            </c:numRef>
          </c:val>
          <c:extLst>
            <c:ext xmlns:c16="http://schemas.microsoft.com/office/drawing/2014/chart" uri="{C3380CC4-5D6E-409C-BE32-E72D297353CC}">
              <c16:uniqueId val="{00000001-63F7-4D62-A049-E00105A92418}"/>
            </c:ext>
          </c:extLst>
        </c:ser>
        <c:ser>
          <c:idx val="0"/>
          <c:order val="1"/>
          <c:tx>
            <c:strRef>
              <c:f>'7.N2O'!$AX$28</c:f>
              <c:strCache>
                <c:ptCount val="1"/>
                <c:pt idx="0">
                  <c:v>2013</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63F7-4D62-A049-E00105A92418}"/>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63F7-4D62-A049-E00105A92418}"/>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63F7-4D62-A049-E00105A92418}"/>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63F7-4D62-A049-E00105A92418}"/>
              </c:ext>
            </c:extLst>
          </c:dPt>
          <c:dLbls>
            <c:dLbl>
              <c:idx val="0"/>
              <c:layout>
                <c:manualLayout>
                  <c:x val="0.17646358144130941"/>
                  <c:y val="0.2564200312151107"/>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499210742251162"/>
                      <c:h val="0.2349928228029802"/>
                    </c:manualLayout>
                  </c15:layout>
                </c:ext>
                <c:ext xmlns:c16="http://schemas.microsoft.com/office/drawing/2014/chart" uri="{C3380CC4-5D6E-409C-BE32-E72D297353CC}">
                  <c16:uniqueId val="{00000003-63F7-4D62-A049-E00105A92418}"/>
                </c:ext>
              </c:extLst>
            </c:dLbl>
            <c:dLbl>
              <c:idx val="1"/>
              <c:layout>
                <c:manualLayout>
                  <c:x val="-0.21997746127867393"/>
                  <c:y val="6.7626421005253221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423401606618755"/>
                      <c:h val="0.27965545132337105"/>
                    </c:manualLayout>
                  </c15:layout>
                </c:ext>
                <c:ext xmlns:c16="http://schemas.microsoft.com/office/drawing/2014/chart" uri="{C3380CC4-5D6E-409C-BE32-E72D297353CC}">
                  <c16:uniqueId val="{00000005-63F7-4D62-A049-E00105A92418}"/>
                </c:ext>
              </c:extLst>
            </c:dLbl>
            <c:dLbl>
              <c:idx val="2"/>
              <c:layout>
                <c:manualLayout>
                  <c:x val="-0.18955003928331635"/>
                  <c:y val="-7.7255975301328383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02707213935535"/>
                      <c:h val="0.17648129371824375"/>
                    </c:manualLayout>
                  </c15:layout>
                </c:ext>
                <c:ext xmlns:c16="http://schemas.microsoft.com/office/drawing/2014/chart" uri="{C3380CC4-5D6E-409C-BE32-E72D297353CC}">
                  <c16:uniqueId val="{00000007-63F7-4D62-A049-E00105A92418}"/>
                </c:ext>
              </c:extLst>
            </c:dLbl>
            <c:dLbl>
              <c:idx val="3"/>
              <c:layout>
                <c:manualLayout>
                  <c:x val="0.29599653923731201"/>
                  <c:y val="-9.9161521110073134E-2"/>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7675965857797017"/>
                      <c:h val="0.21540401884662147"/>
                    </c:manualLayout>
                  </c15:layout>
                </c:ext>
                <c:ext xmlns:c16="http://schemas.microsoft.com/office/drawing/2014/chart" uri="{C3380CC4-5D6E-409C-BE32-E72D297353CC}">
                  <c16:uniqueId val="{00000009-63F7-4D62-A049-E00105A92418}"/>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63F7-4D62-A049-E00105A92418}"/>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('リンク切公表時非表示（グラフの添え物）'!$W$48,'リンク切公表時非表示（グラフの添え物）'!$W$46,'リンク切公表時非表示（グラフの添え物）'!$W$49,'リンク切公表時非表示（グラフの添え物）'!$W$47)</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('7.N2O'!$AX$31,'7.N2O'!$AX$29,'7.N2O'!$AX$32,'7.N2O'!$AX$30)</c:f>
              <c:numCache>
                <c:formatCode>0.0%</c:formatCode>
                <c:ptCount val="4"/>
                <c:pt idx="0">
                  <c:v>0.44902791575040368</c:v>
                </c:pt>
                <c:pt idx="1">
                  <c:v>0.28142053287550184</c:v>
                </c:pt>
                <c:pt idx="2">
                  <c:v>0.19568590502041797</c:v>
                </c:pt>
                <c:pt idx="3">
                  <c:v>7.386564635367654E-2</c:v>
                </c:pt>
              </c:numCache>
            </c:numRef>
          </c:val>
          <c:extLst>
            <c:ext xmlns:c16="http://schemas.microsoft.com/office/drawing/2014/chart" uri="{C3380CC4-5D6E-409C-BE32-E72D297353CC}">
              <c16:uniqueId val="{0000000B-63F7-4D62-A049-E00105A9241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'リンク切公表時非表示（グラフの添え物）'!$CA$48</c:f>
              <c:strCache>
                <c:ptCount val="1"/>
                <c:pt idx="0">
                  <c:v>   in FY2021</c:v>
                </c:pt>
              </c:strCache>
            </c:strRef>
          </c:tx>
          <c:spPr>
            <a:noFill/>
          </c:spPr>
          <c:dPt>
            <c:idx val="0"/>
            <c:bubble3D val="0"/>
            <c:spPr>
              <a:noFill/>
              <a:ln>
                <a:noFill/>
              </a:ln>
              <a:effectLst/>
            </c:spPr>
            <c:extLst>
              <c:ext xmlns:c16="http://schemas.microsoft.com/office/drawing/2014/chart" uri="{C3380CC4-5D6E-409C-BE32-E72D297353CC}">
                <c16:uniqueId val="{00000000-F593-4A7F-9CDA-AF430FE2868C}"/>
              </c:ext>
            </c:extLst>
          </c:dPt>
          <c:dLbls>
            <c:dLbl>
              <c:idx val="0"/>
              <c:layout>
                <c:manualLayout>
                  <c:x val="-1.3753661039689042E-2"/>
                  <c:y val="-0.12852808289804618"/>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18542040121941472"/>
                    </c:manualLayout>
                  </c15:layout>
                  <c15:dlblFieldTable/>
                  <c15:showDataLabelsRange val="0"/>
                </c:ext>
                <c:ext xmlns:c16="http://schemas.microsoft.com/office/drawing/2014/chart" uri="{C3380CC4-5D6E-409C-BE32-E72D297353CC}">
                  <c16:uniqueId val="{00000000-F593-4A7F-9CDA-AF430FE2868C}"/>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('リンク切公表時非表示（グラフの添え物）'!$X$48,'リンク切公表時非表示（グラフの添え物）'!$X$46,'リンク切公表時非表示（グラフの添え物）'!$X$49,'リンク切公表時非表示（グラフの添え物）'!$X$47)</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'リンク切公表時非表示（グラフの添え物）'!$CA$49</c:f>
              <c:numCache>
                <c:formatCode>###.0"Mt"</c:formatCode>
                <c:ptCount val="1"/>
                <c:pt idx="0">
                  <c:v>19.5</c:v>
                </c:pt>
              </c:numCache>
            </c:numRef>
          </c:val>
          <c:extLst>
            <c:ext xmlns:c16="http://schemas.microsoft.com/office/drawing/2014/chart" uri="{C3380CC4-5D6E-409C-BE32-E72D297353CC}">
              <c16:uniqueId val="{00000001-F593-4A7F-9CDA-AF430FE2868C}"/>
            </c:ext>
          </c:extLst>
        </c:ser>
        <c:ser>
          <c:idx val="0"/>
          <c:order val="1"/>
          <c:tx>
            <c:strRef>
              <c:f>'7.N2O'!$BE$28</c:f>
              <c:strCache>
                <c:ptCount val="1"/>
                <c:pt idx="0">
                  <c:v>2020</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F593-4A7F-9CDA-AF430FE2868C}"/>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F593-4A7F-9CDA-AF430FE2868C}"/>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F593-4A7F-9CDA-AF430FE2868C}"/>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F593-4A7F-9CDA-AF430FE2868C}"/>
              </c:ext>
            </c:extLst>
          </c:dPt>
          <c:dLbls>
            <c:dLbl>
              <c:idx val="0"/>
              <c:layout>
                <c:manualLayout>
                  <c:x val="0.20257811010803284"/>
                  <c:y val="0.22522137732405345"/>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976580953551814"/>
                      <c:h val="0.32918394792295713"/>
                    </c:manualLayout>
                  </c15:layout>
                </c:ext>
                <c:ext xmlns:c16="http://schemas.microsoft.com/office/drawing/2014/chart" uri="{C3380CC4-5D6E-409C-BE32-E72D297353CC}">
                  <c16:uniqueId val="{00000003-F593-4A7F-9CDA-AF430FE2868C}"/>
                </c:ext>
              </c:extLst>
            </c:dLbl>
            <c:dLbl>
              <c:idx val="1"/>
              <c:layout>
                <c:manualLayout>
                  <c:x val="-0.24900297801750182"/>
                  <c:y val="9.1834018484503926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648157995966776"/>
                      <c:h val="0.20620163853173559"/>
                    </c:manualLayout>
                  </c15:layout>
                </c:ext>
                <c:ext xmlns:c16="http://schemas.microsoft.com/office/drawing/2014/chart" uri="{C3380CC4-5D6E-409C-BE32-E72D297353CC}">
                  <c16:uniqueId val="{00000005-F593-4A7F-9CDA-AF430FE2868C}"/>
                </c:ext>
              </c:extLst>
            </c:dLbl>
            <c:dLbl>
              <c:idx val="2"/>
              <c:layout>
                <c:manualLayout>
                  <c:x val="-0.29205825233803617"/>
                  <c:y val="-7.8889282310144488E-3"/>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002971995598628"/>
                      <c:h val="0.31224212343486712"/>
                    </c:manualLayout>
                  </c15:layout>
                </c:ext>
                <c:ext xmlns:c16="http://schemas.microsoft.com/office/drawing/2014/chart" uri="{C3380CC4-5D6E-409C-BE32-E72D297353CC}">
                  <c16:uniqueId val="{00000007-F593-4A7F-9CDA-AF430FE2868C}"/>
                </c:ext>
              </c:extLst>
            </c:dLbl>
            <c:dLbl>
              <c:idx val="3"/>
              <c:layout>
                <c:manualLayout>
                  <c:x val="0.31168772392668187"/>
                  <c:y val="-0.12594693145235183"/>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0342617820963439"/>
                      <c:h val="0.23212746727309835"/>
                    </c:manualLayout>
                  </c15:layout>
                </c:ext>
                <c:ext xmlns:c16="http://schemas.microsoft.com/office/drawing/2014/chart" uri="{C3380CC4-5D6E-409C-BE32-E72D297353CC}">
                  <c16:uniqueId val="{00000009-F593-4A7F-9CDA-AF430FE2868C}"/>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F593-4A7F-9CDA-AF430FE2868C}"/>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('リンク切公表時非表示（グラフの添え物）'!$X$48,'リンク切公表時非表示（グラフの添え物）'!$X$46,'リンク切公表時非表示（グラフの添え物）'!$X$49,'リンク切公表時非表示（グラフの添え物）'!$X$47)</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('7.N2O'!$BF$31,'7.N2O'!$BF$29,'7.N2O'!$BF$32,'7.N2O'!$BF$30)</c:f>
              <c:numCache>
                <c:formatCode>0.0%</c:formatCode>
                <c:ptCount val="4"/>
                <c:pt idx="0">
                  <c:v>0.49119309329664351</c:v>
                </c:pt>
                <c:pt idx="1">
                  <c:v>0.2608004909568899</c:v>
                </c:pt>
                <c:pt idx="2">
                  <c:v>0.1951381983836955</c:v>
                </c:pt>
                <c:pt idx="3">
                  <c:v>5.2868217362770996E-2</c:v>
                </c:pt>
              </c:numCache>
            </c:numRef>
          </c:val>
          <c:extLst>
            <c:ext xmlns:c16="http://schemas.microsoft.com/office/drawing/2014/chart" uri="{C3380CC4-5D6E-409C-BE32-E72D297353CC}">
              <c16:uniqueId val="{0000000B-F593-4A7F-9CDA-AF430FE2868C}"/>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'リンク切公表時非表示（グラフの添え物）'!$AX$48</c:f>
              <c:strCache>
                <c:ptCount val="1"/>
                <c:pt idx="0">
                  <c:v>   in FY2013</c:v>
                </c:pt>
              </c:strCache>
            </c:strRef>
          </c:tx>
          <c:spPr>
            <a:noFill/>
          </c:spPr>
          <c:dPt>
            <c:idx val="0"/>
            <c:bubble3D val="0"/>
            <c:spPr>
              <a:noFill/>
              <a:ln>
                <a:noFill/>
              </a:ln>
              <a:effectLst/>
            </c:spPr>
            <c:extLst>
              <c:ext xmlns:c16="http://schemas.microsoft.com/office/drawing/2014/chart" uri="{C3380CC4-5D6E-409C-BE32-E72D297353CC}">
                <c16:uniqueId val="{00000000-6897-473A-855D-3322D53A85E2}"/>
              </c:ext>
            </c:extLst>
          </c:dPt>
          <c:dLbls>
            <c:dLbl>
              <c:idx val="0"/>
              <c:layout>
                <c:manualLayout>
                  <c:x val="-1.3753662010286835E-2"/>
                  <c:y val="-0.11232706073605529"/>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21812867752621676"/>
                    </c:manualLayout>
                  </c15:layout>
                  <c15:dlblFieldTable/>
                  <c15:showDataLabelsRange val="0"/>
                </c:ext>
                <c:ext xmlns:c16="http://schemas.microsoft.com/office/drawing/2014/chart" uri="{C3380CC4-5D6E-409C-BE32-E72D297353CC}">
                  <c16:uniqueId val="{00000000-6897-473A-855D-3322D53A85E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('リンク切公表時非表示（グラフの添え物）'!$X$48,'リンク切公表時非表示（グラフの添え物）'!$X$46,'リンク切公表時非表示（グラフの添え物）'!$X$49,'リンク切公表時非表示（グラフの添え物）'!$X$47)</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'リンク切公表時非表示（グラフの添え物）'!$AX$49</c:f>
              <c:numCache>
                <c:formatCode>###.0"Mt"</c:formatCode>
                <c:ptCount val="1"/>
                <c:pt idx="0">
                  <c:v>21.9</c:v>
                </c:pt>
              </c:numCache>
            </c:numRef>
          </c:val>
          <c:extLst>
            <c:ext xmlns:c16="http://schemas.microsoft.com/office/drawing/2014/chart" uri="{C3380CC4-5D6E-409C-BE32-E72D297353CC}">
              <c16:uniqueId val="{00000001-6897-473A-855D-3322D53A85E2}"/>
            </c:ext>
          </c:extLst>
        </c:ser>
        <c:ser>
          <c:idx val="0"/>
          <c:order val="1"/>
          <c:tx>
            <c:strRef>
              <c:f>'7.N2O'!$AX$28</c:f>
              <c:strCache>
                <c:ptCount val="1"/>
                <c:pt idx="0">
                  <c:v>2013</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6897-473A-855D-3322D53A85E2}"/>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6897-473A-855D-3322D53A85E2}"/>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6897-473A-855D-3322D53A85E2}"/>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6897-473A-855D-3322D53A85E2}"/>
              </c:ext>
            </c:extLst>
          </c:dPt>
          <c:dLbls>
            <c:dLbl>
              <c:idx val="0"/>
              <c:layout>
                <c:manualLayout>
                  <c:x val="0.20121268320527957"/>
                  <c:y val="0.27034458297105157"/>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19073549861"/>
                      <c:h val="0.35595321009785003"/>
                    </c:manualLayout>
                  </c15:layout>
                </c:ext>
                <c:ext xmlns:c16="http://schemas.microsoft.com/office/drawing/2014/chart" uri="{C3380CC4-5D6E-409C-BE32-E72D297353CC}">
                  <c16:uniqueId val="{00000003-6897-473A-855D-3322D53A85E2}"/>
                </c:ext>
              </c:extLst>
            </c:dLbl>
            <c:dLbl>
              <c:idx val="1"/>
              <c:layout>
                <c:manualLayout>
                  <c:x val="-0.27418470245202875"/>
                  <c:y val="4.3820157026153737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17935529777"/>
                      <c:h val="0.34891863263677991"/>
                    </c:manualLayout>
                  </c15:layout>
                </c:ext>
                <c:ext xmlns:c16="http://schemas.microsoft.com/office/drawing/2014/chart" uri="{C3380CC4-5D6E-409C-BE32-E72D297353CC}">
                  <c16:uniqueId val="{00000005-6897-473A-855D-3322D53A85E2}"/>
                </c:ext>
              </c:extLst>
            </c:dLbl>
            <c:dLbl>
              <c:idx val="2"/>
              <c:layout>
                <c:manualLayout>
                  <c:x val="-0.28184623541108744"/>
                  <c:y val="4.1781194621543769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562377043272222"/>
                      <c:h val="0.28533942044446015"/>
                    </c:manualLayout>
                  </c15:layout>
                </c:ext>
                <c:ext xmlns:c16="http://schemas.microsoft.com/office/drawing/2014/chart" uri="{C3380CC4-5D6E-409C-BE32-E72D297353CC}">
                  <c16:uniqueId val="{00000007-6897-473A-855D-3322D53A85E2}"/>
                </c:ext>
              </c:extLst>
            </c:dLbl>
            <c:dLbl>
              <c:idx val="3"/>
              <c:layout>
                <c:manualLayout>
                  <c:x val="0.3463490403569689"/>
                  <c:y val="-9.3542376467948343E-2"/>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494671832978992"/>
                      <c:h val="0.22249190134194158"/>
                    </c:manualLayout>
                  </c15:layout>
                </c:ext>
                <c:ext xmlns:c16="http://schemas.microsoft.com/office/drawing/2014/chart" uri="{C3380CC4-5D6E-409C-BE32-E72D297353CC}">
                  <c16:uniqueId val="{00000009-6897-473A-855D-3322D53A85E2}"/>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6897-473A-855D-3322D53A85E2}"/>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('リンク切公表時非表示（グラフの添え物）'!$X$48,'リンク切公表時非表示（グラフの添え物）'!$X$46,'リンク切公表時非表示（グラフの添え物）'!$X$49,'リンク切公表時非表示（グラフの添え物）'!$X$47)</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('7.N2O'!$AX$31,'7.N2O'!$AX$29,'7.N2O'!$AX$32,'7.N2O'!$AX$30)</c:f>
              <c:numCache>
                <c:formatCode>0.0%</c:formatCode>
                <c:ptCount val="4"/>
                <c:pt idx="0">
                  <c:v>0.44902791575040368</c:v>
                </c:pt>
                <c:pt idx="1">
                  <c:v>0.28142053287550184</c:v>
                </c:pt>
                <c:pt idx="2">
                  <c:v>0.19568590502041797</c:v>
                </c:pt>
                <c:pt idx="3">
                  <c:v>7.386564635367654E-2</c:v>
                </c:pt>
              </c:numCache>
            </c:numRef>
          </c:val>
          <c:extLst>
            <c:ext xmlns:c16="http://schemas.microsoft.com/office/drawing/2014/chart" uri="{C3380CC4-5D6E-409C-BE32-E72D297353CC}">
              <c16:uniqueId val="{0000000B-6897-473A-855D-3322D53A85E2}"/>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'リンク切公表時非表示（グラフの添え物）'!$CA$53</c:f>
              <c:strCache>
                <c:ptCount val="1"/>
                <c:pt idx="0">
                  <c:v>2021年</c:v>
                </c:pt>
              </c:strCache>
            </c:strRef>
          </c:tx>
          <c:dPt>
            <c:idx val="0"/>
            <c:bubble3D val="0"/>
            <c:spPr>
              <a:noFill/>
              <a:ln>
                <a:noFill/>
              </a:ln>
              <a:effectLst/>
            </c:spPr>
            <c:extLst>
              <c:ext xmlns:c16="http://schemas.microsoft.com/office/drawing/2014/chart" uri="{C3380CC4-5D6E-409C-BE32-E72D297353CC}">
                <c16:uniqueId val="{00000000-4626-4C35-AC26-266F5D9B067E}"/>
              </c:ext>
            </c:extLst>
          </c:dPt>
          <c:dLbls>
            <c:dLbl>
              <c:idx val="0"/>
              <c:layout>
                <c:manualLayout>
                  <c:x val="-6.2381309285683599E-3"/>
                  <c:y val="-9.4114389433755163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300" baseline="0"/>
                      <a:pPr>
                        <a:defRPr/>
                      </a:pPr>
                      <a:t>[系列名]</a:t>
                    </a:fld>
                    <a:endParaRPr lang="ja-JP" altLang="en-US" sz="1300" baseline="0"/>
                  </a:p>
                  <a:p>
                    <a:pPr>
                      <a:defRPr/>
                    </a:pPr>
                    <a:fld id="{3015D1E3-44A1-46DB-94A0-1930BA717861}" type="VALUE">
                      <a:rPr lang="ja-JP" altLang="en-US"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4626-4C35-AC26-266F5D9B067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'8.F-gas'!$V$6:$V$16</c:f>
              <c:strCache>
                <c:ptCount val="11"/>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pt idx="10">
                  <c:v>その他</c:v>
                </c:pt>
              </c:strCache>
            </c:strRef>
          </c:cat>
          <c:val>
            <c:numRef>
              <c:f>'リンク切公表時非表示（グラフの添え物）'!$CA$58</c:f>
              <c:numCache>
                <c:formatCode>#,##0"万トン"</c:formatCode>
                <c:ptCount val="1"/>
                <c:pt idx="0">
                  <c:v>5360</c:v>
                </c:pt>
              </c:numCache>
            </c:numRef>
          </c:val>
          <c:extLst>
            <c:ext xmlns:c16="http://schemas.microsoft.com/office/drawing/2014/chart" uri="{C3380CC4-5D6E-409C-BE32-E72D297353CC}">
              <c16:uniqueId val="{00000001-4626-4C35-AC26-266F5D9B067E}"/>
            </c:ext>
          </c:extLst>
        </c:ser>
        <c:ser>
          <c:idx val="0"/>
          <c:order val="1"/>
          <c:tx>
            <c:strRef>
              <c:f>'8.F-gas'!$BF$39</c:f>
              <c:strCache>
                <c:ptCount val="1"/>
                <c:pt idx="0">
                  <c:v>2021</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4626-4C35-AC26-266F5D9B067E}"/>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4626-4C35-AC26-266F5D9B067E}"/>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4626-4C35-AC26-266F5D9B067E}"/>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4626-4C35-AC26-266F5D9B067E}"/>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4626-4C35-AC26-266F5D9B067E}"/>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4626-4C35-AC26-266F5D9B067E}"/>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4626-4C35-AC26-266F5D9B067E}"/>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4626-4C35-AC26-266F5D9B067E}"/>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4626-4C35-AC26-266F5D9B067E}"/>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4626-4C35-AC26-266F5D9B067E}"/>
              </c:ext>
            </c:extLst>
          </c:dPt>
          <c:dPt>
            <c:idx val="10"/>
            <c:bubble3D val="0"/>
            <c:spPr>
              <a:solidFill>
                <a:schemeClr val="accent3">
                  <a:tint val="42000"/>
                </a:schemeClr>
              </a:solidFill>
              <a:ln>
                <a:noFill/>
              </a:ln>
              <a:effectLst/>
            </c:spPr>
            <c:extLst>
              <c:ext xmlns:c16="http://schemas.microsoft.com/office/drawing/2014/chart" uri="{C3380CC4-5D6E-409C-BE32-E72D297353CC}">
                <c16:uniqueId val="{00000016-3311-440E-A6D4-8D91629CAF34}"/>
              </c:ext>
            </c:extLst>
          </c:dPt>
          <c:dLbls>
            <c:dLbl>
              <c:idx val="0"/>
              <c:layout>
                <c:manualLayout>
                  <c:x val="0.10356807102359798"/>
                  <c:y val="0.1560907261736279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1131608068671288"/>
                      <c:h val="8.5410154804333283E-2"/>
                    </c:manualLayout>
                  </c15:layout>
                </c:ext>
                <c:ext xmlns:c16="http://schemas.microsoft.com/office/drawing/2014/chart" uri="{C3380CC4-5D6E-409C-BE32-E72D297353CC}">
                  <c16:uniqueId val="{00000003-4626-4C35-AC26-266F5D9B067E}"/>
                </c:ext>
              </c:extLst>
            </c:dLbl>
            <c:dLbl>
              <c:idx val="1"/>
              <c:layout>
                <c:manualLayout>
                  <c:x val="-0.27392778788151362"/>
                  <c:y val="3.918675948550089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9.5689488242201581E-2"/>
                      <c:h val="0.10841982698411337"/>
                    </c:manualLayout>
                  </c15:layout>
                </c:ext>
                <c:ext xmlns:c16="http://schemas.microsoft.com/office/drawing/2014/chart" uri="{C3380CC4-5D6E-409C-BE32-E72D297353CC}">
                  <c16:uniqueId val="{00000005-4626-4C35-AC26-266F5D9B067E}"/>
                </c:ext>
              </c:extLst>
            </c:dLbl>
            <c:dLbl>
              <c:idx val="2"/>
              <c:layout>
                <c:manualLayout>
                  <c:x val="-0.33186456726581859"/>
                  <c:y val="-7.562526385972723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2155927972700232"/>
                      <c:h val="9.9484484289242003E-2"/>
                    </c:manualLayout>
                  </c15:layout>
                </c:ext>
                <c:ext xmlns:c16="http://schemas.microsoft.com/office/drawing/2014/chart" uri="{C3380CC4-5D6E-409C-BE32-E72D297353CC}">
                  <c16:uniqueId val="{00000007-4626-4C35-AC26-266F5D9B067E}"/>
                </c:ext>
              </c:extLst>
            </c:dLbl>
            <c:dLbl>
              <c:idx val="3"/>
              <c:layout>
                <c:manualLayout>
                  <c:x val="-0.27672079934449084"/>
                  <c:y val="-0.1610833513604248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958916545124116"/>
                      <c:h val="5.2303051265413306E-2"/>
                    </c:manualLayout>
                  </c15:layout>
                </c:ext>
                <c:ext xmlns:c16="http://schemas.microsoft.com/office/drawing/2014/chart" uri="{C3380CC4-5D6E-409C-BE32-E72D297353CC}">
                  <c16:uniqueId val="{00000009-4626-4C35-AC26-266F5D9B067E}"/>
                </c:ext>
              </c:extLst>
            </c:dLbl>
            <c:dLbl>
              <c:idx val="4"/>
              <c:layout>
                <c:manualLayout>
                  <c:x val="-0.28156895284381905"/>
                  <c:y val="-0.2437693052418053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741705644911928"/>
                      <c:h val="7.4156243461485263E-2"/>
                    </c:manualLayout>
                  </c15:layout>
                </c:ext>
                <c:ext xmlns:c16="http://schemas.microsoft.com/office/drawing/2014/chart" uri="{C3380CC4-5D6E-409C-BE32-E72D297353CC}">
                  <c16:uniqueId val="{0000000A-4626-4C35-AC26-266F5D9B067E}"/>
                </c:ext>
              </c:extLst>
            </c:dLbl>
            <c:dLbl>
              <c:idx val="5"/>
              <c:layout>
                <c:manualLayout>
                  <c:x val="-3.4737651153131953E-2"/>
                  <c:y val="-0.2702495251079726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0059885983908418"/>
                      <c:h val="4.4318527221083585E-2"/>
                    </c:manualLayout>
                  </c15:layout>
                </c:ext>
                <c:ext xmlns:c16="http://schemas.microsoft.com/office/drawing/2014/chart" uri="{C3380CC4-5D6E-409C-BE32-E72D297353CC}">
                  <c16:uniqueId val="{0000000B-4626-4C35-AC26-266F5D9B067E}"/>
                </c:ext>
              </c:extLst>
            </c:dLbl>
            <c:dLbl>
              <c:idx val="6"/>
              <c:layout>
                <c:manualLayout>
                  <c:x val="0.27328810873000337"/>
                  <c:y val="-0.26633423247006038"/>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0C-4626-4C35-AC26-266F5D9B067E}"/>
                </c:ext>
              </c:extLst>
            </c:dLbl>
            <c:dLbl>
              <c:idx val="7"/>
              <c:layout>
                <c:manualLayout>
                  <c:x val="0.3110567808989666"/>
                  <c:y val="-0.17535701244136906"/>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760121829543658"/>
                      <c:h val="8.8758287877845676E-2"/>
                    </c:manualLayout>
                  </c15:layout>
                </c:ext>
                <c:ext xmlns:c16="http://schemas.microsoft.com/office/drawing/2014/chart" uri="{C3380CC4-5D6E-409C-BE32-E72D297353CC}">
                  <c16:uniqueId val="{0000000D-4626-4C35-AC26-266F5D9B067E}"/>
                </c:ext>
              </c:extLst>
            </c:dLbl>
            <c:dLbl>
              <c:idx val="8"/>
              <c:layout>
                <c:manualLayout>
                  <c:x val="0.29996677376081882"/>
                  <c:y val="-8.826468176074356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4626-4C35-AC26-266F5D9B067E}"/>
                </c:ext>
              </c:extLst>
            </c:dLbl>
            <c:dLbl>
              <c:idx val="9"/>
              <c:layout>
                <c:manualLayout>
                  <c:x val="0.32633952824469015"/>
                  <c:y val="3.1209704575506951E-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051787103827225"/>
                      <c:h val="7.2493807924214393E-2"/>
                    </c:manualLayout>
                  </c15:layout>
                </c:ext>
                <c:ext xmlns:c16="http://schemas.microsoft.com/office/drawing/2014/chart" uri="{C3380CC4-5D6E-409C-BE32-E72D297353CC}">
                  <c16:uniqueId val="{0000000F-4626-4C35-AC26-266F5D9B067E}"/>
                </c:ext>
              </c:extLst>
            </c:dLbl>
            <c:dLbl>
              <c:idx val="10"/>
              <c:layout>
                <c:manualLayout>
                  <c:x val="0.36862029951354114"/>
                  <c:y val="0.1907311870599401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3311-440E-A6D4-8D91629CAF34}"/>
                </c:ext>
              </c:extLst>
            </c:dLbl>
            <c:numFmt formatCode="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'8.F-gas'!$V$6:$V$16</c:f>
              <c:strCache>
                <c:ptCount val="11"/>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pt idx="10">
                  <c:v>その他</c:v>
                </c:pt>
              </c:strCache>
            </c:strRef>
          </c:cat>
          <c:val>
            <c:numRef>
              <c:f>'8.F-gas'!$BF$41:$BF$51</c:f>
              <c:numCache>
                <c:formatCode>#0.0%;[Red]\-#0.0%</c:formatCode>
                <c:ptCount val="11"/>
                <c:pt idx="0">
                  <c:v>0.92449101497901809</c:v>
                </c:pt>
                <c:pt idx="1">
                  <c:v>5.4913626565263787E-2</c:v>
                </c:pt>
                <c:pt idx="2">
                  <c:v>1.1178051655641964E-2</c:v>
                </c:pt>
                <c:pt idx="3">
                  <c:v>2.3822766453219478E-3</c:v>
                </c:pt>
                <c:pt idx="4">
                  <c:v>2.2320669022850418E-3</c:v>
                </c:pt>
                <c:pt idx="5">
                  <c:v>1.9837773038711057E-3</c:v>
                </c:pt>
                <c:pt idx="6">
                  <c:v>1.7098310888330865E-5</c:v>
                </c:pt>
                <c:pt idx="7">
                  <c:v>2.4592503208887193E-3</c:v>
                </c:pt>
                <c:pt idx="8">
                  <c:v>1.8771233658876154E-4</c:v>
                </c:pt>
                <c:pt idx="9" formatCode="0.000%">
                  <c:v>3.2038214019473443E-5</c:v>
                </c:pt>
                <c:pt idx="10" formatCode="0.000%">
                  <c:v>1.2308676621289563E-4</c:v>
                </c:pt>
              </c:numCache>
            </c:numRef>
          </c:val>
          <c:extLst>
            <c:ext xmlns:c16="http://schemas.microsoft.com/office/drawing/2014/chart" uri="{C3380CC4-5D6E-409C-BE32-E72D297353CC}">
              <c16:uniqueId val="{00000010-4626-4C35-AC26-266F5D9B067E}"/>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'リンク切公表時非表示（グラフの添え物）'!$AX$53</c:f>
              <c:strCache>
                <c:ptCount val="1"/>
                <c:pt idx="0">
                  <c:v>2013年</c:v>
                </c:pt>
              </c:strCache>
            </c:strRef>
          </c:tx>
          <c:dPt>
            <c:idx val="0"/>
            <c:bubble3D val="0"/>
            <c:spPr>
              <a:noFill/>
              <a:ln>
                <a:noFill/>
              </a:ln>
              <a:effectLst/>
            </c:spPr>
            <c:extLst>
              <c:ext xmlns:c16="http://schemas.microsoft.com/office/drawing/2014/chart" uri="{C3380CC4-5D6E-409C-BE32-E72D297353CC}">
                <c16:uniqueId val="{00000000-A631-4856-9355-3035C8779AC4}"/>
              </c:ext>
            </c:extLst>
          </c:dPt>
          <c:dLbls>
            <c:dLbl>
              <c:idx val="0"/>
              <c:layout>
                <c:manualLayout>
                  <c:x val="-2.9682125399222168E-3"/>
                  <c:y val="-0.10314718247092455"/>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A631-4856-9355-3035C8779AC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'8.F-gas'!$V$6:$V$16</c:f>
              <c:strCache>
                <c:ptCount val="11"/>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pt idx="10">
                  <c:v>その他</c:v>
                </c:pt>
              </c:strCache>
            </c:strRef>
          </c:cat>
          <c:val>
            <c:numRef>
              <c:f>'リンク切公表時非表示（グラフの添え物）'!$AX$58</c:f>
              <c:numCache>
                <c:formatCode>#,##0"万トン"</c:formatCode>
                <c:ptCount val="1"/>
                <c:pt idx="0">
                  <c:v>3210</c:v>
                </c:pt>
              </c:numCache>
            </c:numRef>
          </c:val>
          <c:extLst>
            <c:ext xmlns:c16="http://schemas.microsoft.com/office/drawing/2014/chart" uri="{C3380CC4-5D6E-409C-BE32-E72D297353CC}">
              <c16:uniqueId val="{00000001-A631-4856-9355-3035C8779AC4}"/>
            </c:ext>
          </c:extLst>
        </c:ser>
        <c:ser>
          <c:idx val="0"/>
          <c:order val="1"/>
          <c:tx>
            <c:strRef>
              <c:f>'8.F-gas'!$AX$39</c:f>
              <c:strCache>
                <c:ptCount val="1"/>
                <c:pt idx="0">
                  <c:v>2013</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A631-4856-9355-3035C8779AC4}"/>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A631-4856-9355-3035C8779AC4}"/>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A631-4856-9355-3035C8779AC4}"/>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A631-4856-9355-3035C8779AC4}"/>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A631-4856-9355-3035C8779AC4}"/>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A631-4856-9355-3035C8779AC4}"/>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A631-4856-9355-3035C8779AC4}"/>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A631-4856-9355-3035C8779AC4}"/>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A631-4856-9355-3035C8779AC4}"/>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A631-4856-9355-3035C8779AC4}"/>
              </c:ext>
            </c:extLst>
          </c:dPt>
          <c:dPt>
            <c:idx val="10"/>
            <c:bubble3D val="0"/>
            <c:spPr>
              <a:solidFill>
                <a:schemeClr val="accent3">
                  <a:tint val="42000"/>
                </a:schemeClr>
              </a:solidFill>
              <a:ln>
                <a:noFill/>
              </a:ln>
              <a:effectLst/>
            </c:spPr>
            <c:extLst>
              <c:ext xmlns:c16="http://schemas.microsoft.com/office/drawing/2014/chart" uri="{C3380CC4-5D6E-409C-BE32-E72D297353CC}">
                <c16:uniqueId val="{00000016-B3E2-4E79-A064-7D133BB5520C}"/>
              </c:ext>
            </c:extLst>
          </c:dPt>
          <c:dLbls>
            <c:dLbl>
              <c:idx val="0"/>
              <c:layout>
                <c:manualLayout>
                  <c:x val="6.8929524684575416E-2"/>
                  <c:y val="0.14010166186645884"/>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01794200296953"/>
                      <c:h val="9.6172645498954559E-2"/>
                    </c:manualLayout>
                  </c15:layout>
                </c:ext>
                <c:ext xmlns:c16="http://schemas.microsoft.com/office/drawing/2014/chart" uri="{C3380CC4-5D6E-409C-BE32-E72D297353CC}">
                  <c16:uniqueId val="{00000003-A631-4856-9355-3035C8779AC4}"/>
                </c:ext>
              </c:extLst>
            </c:dLbl>
            <c:dLbl>
              <c:idx val="1"/>
              <c:layout>
                <c:manualLayout>
                  <c:x val="-0.33774911811796154"/>
                  <c:y val="8.425054087820337E-2"/>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7718501049"/>
                      <c:h val="0.10841988556587695"/>
                    </c:manualLayout>
                  </c15:layout>
                </c:ext>
                <c:ext xmlns:c16="http://schemas.microsoft.com/office/drawing/2014/chart" uri="{C3380CC4-5D6E-409C-BE32-E72D297353CC}">
                  <c16:uniqueId val="{00000005-A631-4856-9355-3035C8779AC4}"/>
                </c:ext>
              </c:extLst>
            </c:dLbl>
            <c:dLbl>
              <c:idx val="2"/>
              <c:layout>
                <c:manualLayout>
                  <c:x val="-0.28894993779408223"/>
                  <c:y val="-4.4365656797995499E-2"/>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9972117244276236"/>
                      <c:h val="0.12621630131278527"/>
                    </c:manualLayout>
                  </c15:layout>
                </c:ext>
                <c:ext xmlns:c16="http://schemas.microsoft.com/office/drawing/2014/chart" uri="{C3380CC4-5D6E-409C-BE32-E72D297353CC}">
                  <c16:uniqueId val="{00000007-A631-4856-9355-3035C8779AC4}"/>
                </c:ext>
              </c:extLst>
            </c:dLbl>
            <c:dLbl>
              <c:idx val="3"/>
              <c:layout>
                <c:manualLayout>
                  <c:x val="-0.2655393655798628"/>
                  <c:y val="-0.16433229983465278"/>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8167529505693197"/>
                      <c:h val="7.0228969134557173E-2"/>
                    </c:manualLayout>
                  </c15:layout>
                </c:ext>
                <c:ext xmlns:c16="http://schemas.microsoft.com/office/drawing/2014/chart" uri="{C3380CC4-5D6E-409C-BE32-E72D297353CC}">
                  <c16:uniqueId val="{00000009-A631-4856-9355-3035C8779AC4}"/>
                </c:ext>
              </c:extLst>
            </c:dLbl>
            <c:dLbl>
              <c:idx val="4"/>
              <c:layout>
                <c:manualLayout>
                  <c:x val="-0.26766643251869304"/>
                  <c:y val="-0.2468984434359793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03407895931762"/>
                      <c:h val="7.4102468141908254E-2"/>
                    </c:manualLayout>
                  </c15:layout>
                </c:ext>
                <c:ext xmlns:c16="http://schemas.microsoft.com/office/drawing/2014/chart" uri="{C3380CC4-5D6E-409C-BE32-E72D297353CC}">
                  <c16:uniqueId val="{0000000A-A631-4856-9355-3035C8779AC4}"/>
                </c:ext>
              </c:extLst>
            </c:dLbl>
            <c:dLbl>
              <c:idx val="5"/>
              <c:layout>
                <c:manualLayout>
                  <c:x val="1.1608327097133428E-2"/>
                  <c:y val="-0.2597663440611317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9816021716636908"/>
                      <c:h val="4.128523193037574E-2"/>
                    </c:manualLayout>
                  </c15:layout>
                </c:ext>
                <c:ext xmlns:c16="http://schemas.microsoft.com/office/drawing/2014/chart" uri="{C3380CC4-5D6E-409C-BE32-E72D297353CC}">
                  <c16:uniqueId val="{0000000B-A631-4856-9355-3035C8779AC4}"/>
                </c:ext>
              </c:extLst>
            </c:dLbl>
            <c:dLbl>
              <c:idx val="6"/>
              <c:layout>
                <c:manualLayout>
                  <c:x val="0.24040517440280226"/>
                  <c:y val="-0.20352955982194537"/>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0C-A631-4856-9355-3035C8779AC4}"/>
                </c:ext>
              </c:extLst>
            </c:dLbl>
            <c:dLbl>
              <c:idx val="7"/>
              <c:layout>
                <c:manualLayout>
                  <c:x val="0.30885629690308086"/>
                  <c:y val="-0.11865718049893191"/>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1801713198"/>
                      <c:h val="8.8846140322367581E-2"/>
                    </c:manualLayout>
                  </c15:layout>
                </c:ext>
                <c:ext xmlns:c16="http://schemas.microsoft.com/office/drawing/2014/chart" uri="{C3380CC4-5D6E-409C-BE32-E72D297353CC}">
                  <c16:uniqueId val="{0000000D-A631-4856-9355-3035C8779AC4}"/>
                </c:ext>
              </c:extLst>
            </c:dLbl>
            <c:dLbl>
              <c:idx val="8"/>
              <c:layout>
                <c:manualLayout>
                  <c:x val="0.31533741509358121"/>
                  <c:y val="-4.345321252340784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7163776323621449"/>
                      <c:h val="6.0357762836600694E-2"/>
                    </c:manualLayout>
                  </c15:layout>
                </c:ext>
                <c:ext xmlns:c16="http://schemas.microsoft.com/office/drawing/2014/chart" uri="{C3380CC4-5D6E-409C-BE32-E72D297353CC}">
                  <c16:uniqueId val="{0000000E-A631-4856-9355-3035C8779AC4}"/>
                </c:ext>
              </c:extLst>
            </c:dLbl>
            <c:dLbl>
              <c:idx val="9"/>
              <c:layout>
                <c:manualLayout>
                  <c:x val="0.34580707271185679"/>
                  <c:y val="3.7456405421795173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A631-4856-9355-3035C8779AC4}"/>
                </c:ext>
              </c:extLst>
            </c:dLbl>
            <c:dLbl>
              <c:idx val="10"/>
              <c:layout>
                <c:manualLayout>
                  <c:x val="0.29853014176487414"/>
                  <c:y val="0.15491279778146561"/>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9.485046672889931E-2"/>
                      <c:h val="0.11441999325036435"/>
                    </c:manualLayout>
                  </c15:layout>
                </c:ext>
                <c:ext xmlns:c16="http://schemas.microsoft.com/office/drawing/2014/chart" uri="{C3380CC4-5D6E-409C-BE32-E72D297353CC}">
                  <c16:uniqueId val="{00000016-B3E2-4E79-A064-7D133BB5520C}"/>
                </c:ext>
              </c:extLst>
            </c:dLbl>
            <c:numFmt formatCode="0%" sourceLinked="0"/>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'8.F-gas'!$V$6:$V$16</c:f>
              <c:strCache>
                <c:ptCount val="11"/>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pt idx="10">
                  <c:v>その他</c:v>
                </c:pt>
              </c:strCache>
            </c:strRef>
          </c:cat>
          <c:val>
            <c:numRef>
              <c:f>'8.F-gas'!$AX$41:$AX$51</c:f>
              <c:numCache>
                <c:formatCode>#0.0%;[Red]\-#0.0%</c:formatCode>
                <c:ptCount val="11"/>
                <c:pt idx="0">
                  <c:v>0.90354096827459696</c:v>
                </c:pt>
                <c:pt idx="1">
                  <c:v>6.9385559696844276E-2</c:v>
                </c:pt>
                <c:pt idx="2">
                  <c:v>1.52310369098303E-2</c:v>
                </c:pt>
                <c:pt idx="3">
                  <c:v>3.3799917386536302E-3</c:v>
                </c:pt>
                <c:pt idx="4">
                  <c:v>4.0821966002592457E-3</c:v>
                </c:pt>
                <c:pt idx="5">
                  <c:v>3.4000421701517523E-3</c:v>
                </c:pt>
                <c:pt idx="6">
                  <c:v>7.369663064479113E-5</c:v>
                </c:pt>
                <c:pt idx="7">
                  <c:v>5.0670360521234308E-4</c:v>
                </c:pt>
                <c:pt idx="8">
                  <c:v>2.7398758410901095E-4</c:v>
                </c:pt>
                <c:pt idx="9" formatCode="0.000%">
                  <c:v>4.0056974195840633E-5</c:v>
                </c:pt>
                <c:pt idx="10" formatCode="0.000%">
                  <c:v>8.5759815502009607E-5</c:v>
                </c:pt>
              </c:numCache>
            </c:numRef>
          </c:val>
          <c:extLst>
            <c:ext xmlns:c16="http://schemas.microsoft.com/office/drawing/2014/chart" uri="{C3380CC4-5D6E-409C-BE32-E72D297353CC}">
              <c16:uniqueId val="{00000010-A631-4856-9355-3035C8779AC4}"/>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'リンク切公表時非表示（グラフの添え物）'!$CA$56</c:f>
              <c:strCache>
                <c:ptCount val="1"/>
                <c:pt idx="0">
                  <c:v>  in CY2021</c:v>
                </c:pt>
              </c:strCache>
            </c:strRef>
          </c:tx>
          <c:dPt>
            <c:idx val="0"/>
            <c:bubble3D val="0"/>
            <c:spPr>
              <a:noFill/>
              <a:ln>
                <a:noFill/>
              </a:ln>
              <a:effectLst/>
            </c:spPr>
            <c:extLst>
              <c:ext xmlns:c16="http://schemas.microsoft.com/office/drawing/2014/chart" uri="{C3380CC4-5D6E-409C-BE32-E72D297353CC}">
                <c16:uniqueId val="{00000000-B1C5-4894-9F9B-56EBDE636087}"/>
              </c:ext>
            </c:extLst>
          </c:dPt>
          <c:dLbls>
            <c:dLbl>
              <c:idx val="0"/>
              <c:layout>
                <c:manualLayout>
                  <c:x val="-2.9681428872574151E-3"/>
                  <c:y val="-0.10915054312735381"/>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B1C5-4894-9F9B-56EBDE63608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'8.F-gas'!$Y$6:$Y$16</c:f>
              <c:strCache>
                <c:ptCount val="11"/>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pt idx="10">
                  <c:v>Other</c:v>
                </c:pt>
              </c:strCache>
            </c:strRef>
          </c:cat>
          <c:val>
            <c:numRef>
              <c:f>'リンク切公表時非表示（グラフの添え物）'!$CA$59</c:f>
              <c:numCache>
                <c:formatCode>###.0"Mt"</c:formatCode>
                <c:ptCount val="1"/>
                <c:pt idx="0">
                  <c:v>53.6</c:v>
                </c:pt>
              </c:numCache>
            </c:numRef>
          </c:val>
          <c:extLst>
            <c:ext xmlns:c16="http://schemas.microsoft.com/office/drawing/2014/chart" uri="{C3380CC4-5D6E-409C-BE32-E72D297353CC}">
              <c16:uniqueId val="{00000001-B1C5-4894-9F9B-56EBDE636087}"/>
            </c:ext>
          </c:extLst>
        </c:ser>
        <c:ser>
          <c:idx val="0"/>
          <c:order val="1"/>
          <c:tx>
            <c:strRef>
              <c:f>'8.F-gas'!$BF$39</c:f>
              <c:strCache>
                <c:ptCount val="1"/>
                <c:pt idx="0">
                  <c:v>2021</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B1C5-4894-9F9B-56EBDE636087}"/>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B1C5-4894-9F9B-56EBDE636087}"/>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B1C5-4894-9F9B-56EBDE636087}"/>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B1C5-4894-9F9B-56EBDE636087}"/>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B1C5-4894-9F9B-56EBDE636087}"/>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B1C5-4894-9F9B-56EBDE636087}"/>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B1C5-4894-9F9B-56EBDE636087}"/>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B1C5-4894-9F9B-56EBDE636087}"/>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B1C5-4894-9F9B-56EBDE636087}"/>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B1C5-4894-9F9B-56EBDE636087}"/>
              </c:ext>
            </c:extLst>
          </c:dPt>
          <c:dPt>
            <c:idx val="10"/>
            <c:bubble3D val="0"/>
            <c:spPr>
              <a:solidFill>
                <a:schemeClr val="accent3">
                  <a:tint val="42000"/>
                </a:schemeClr>
              </a:solidFill>
              <a:ln>
                <a:noFill/>
              </a:ln>
              <a:effectLst/>
            </c:spPr>
            <c:extLst>
              <c:ext xmlns:c16="http://schemas.microsoft.com/office/drawing/2014/chart" uri="{C3380CC4-5D6E-409C-BE32-E72D297353CC}">
                <c16:uniqueId val="{00000016-0662-4A14-8200-547C613DA72C}"/>
              </c:ext>
            </c:extLst>
          </c:dPt>
          <c:dLbls>
            <c:dLbl>
              <c:idx val="0"/>
              <c:layout>
                <c:manualLayout>
                  <c:x val="0.16377675128036895"/>
                  <c:y val="0.115249752317826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B1C5-4894-9F9B-56EBDE636087}"/>
                </c:ext>
              </c:extLst>
            </c:dLbl>
            <c:dLbl>
              <c:idx val="1"/>
              <c:layout>
                <c:manualLayout>
                  <c:x val="-0.3390300500822937"/>
                  <c:y val="0.15070070864037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7730879881"/>
                      <c:h val="0.15113123446114565"/>
                    </c:manualLayout>
                  </c15:layout>
                </c:ext>
                <c:ext xmlns:c16="http://schemas.microsoft.com/office/drawing/2014/chart" uri="{C3380CC4-5D6E-409C-BE32-E72D297353CC}">
                  <c16:uniqueId val="{00000005-B1C5-4894-9F9B-56EBDE636087}"/>
                </c:ext>
              </c:extLst>
            </c:dLbl>
            <c:dLbl>
              <c:idx val="2"/>
              <c:layout>
                <c:manualLayout>
                  <c:x val="-0.38667654238001398"/>
                  <c:y val="3.061503146253144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B1C5-4894-9F9B-56EBDE636087}"/>
                </c:ext>
              </c:extLst>
            </c:dLbl>
            <c:dLbl>
              <c:idx val="3"/>
              <c:layout>
                <c:manualLayout>
                  <c:x val="-0.37687287866923586"/>
                  <c:y val="-9.635567763418571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865322048"/>
                      <c:h val="0.12443258062462112"/>
                    </c:manualLayout>
                  </c15:layout>
                </c:ext>
                <c:ext xmlns:c16="http://schemas.microsoft.com/office/drawing/2014/chart" uri="{C3380CC4-5D6E-409C-BE32-E72D297353CC}">
                  <c16:uniqueId val="{00000009-B1C5-4894-9F9B-56EBDE636087}"/>
                </c:ext>
              </c:extLst>
            </c:dLbl>
            <c:dLbl>
              <c:idx val="4"/>
              <c:layout>
                <c:manualLayout>
                  <c:x val="-0.35362282370533521"/>
                  <c:y val="-0.2398152526284789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214479505230931"/>
                      <c:h val="0.13140269785869255"/>
                    </c:manualLayout>
                  </c15:layout>
                </c:ext>
                <c:ext xmlns:c16="http://schemas.microsoft.com/office/drawing/2014/chart" uri="{C3380CC4-5D6E-409C-BE32-E72D297353CC}">
                  <c16:uniqueId val="{0000000A-B1C5-4894-9F9B-56EBDE636087}"/>
                </c:ext>
              </c:extLst>
            </c:dLbl>
            <c:dLbl>
              <c:idx val="5"/>
              <c:layout>
                <c:manualLayout>
                  <c:x val="-2.8558663643700539E-2"/>
                  <c:y val="-0.2496654670568502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0240414751"/>
                      <c:h val="9.7674357686201543E-2"/>
                    </c:manualLayout>
                  </c15:layout>
                </c:ext>
                <c:ext xmlns:c16="http://schemas.microsoft.com/office/drawing/2014/chart" uri="{C3380CC4-5D6E-409C-BE32-E72D297353CC}">
                  <c16:uniqueId val="{0000000B-B1C5-4894-9F9B-56EBDE636087}"/>
                </c:ext>
              </c:extLst>
            </c:dLbl>
            <c:dLbl>
              <c:idx val="6"/>
              <c:layout>
                <c:manualLayout>
                  <c:x val="0.32963279550142699"/>
                  <c:y val="-0.22768230398017597"/>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854907490211769"/>
                      <c:h val="8.7534345767506863E-2"/>
                    </c:manualLayout>
                  </c15:layout>
                </c:ext>
                <c:ext xmlns:c16="http://schemas.microsoft.com/office/drawing/2014/chart" uri="{C3380CC4-5D6E-409C-BE32-E72D297353CC}">
                  <c16:uniqueId val="{0000000C-B1C5-4894-9F9B-56EBDE636087}"/>
                </c:ext>
              </c:extLst>
            </c:dLbl>
            <c:dLbl>
              <c:idx val="7"/>
              <c:layout>
                <c:manualLayout>
                  <c:x val="0.33923352270861373"/>
                  <c:y val="-0.1198855096626887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95818291376235"/>
                      <c:h val="0.12203628069492042"/>
                    </c:manualLayout>
                  </c15:layout>
                </c:ext>
                <c:ext xmlns:c16="http://schemas.microsoft.com/office/drawing/2014/chart" uri="{C3380CC4-5D6E-409C-BE32-E72D297353CC}">
                  <c16:uniqueId val="{0000000D-B1C5-4894-9F9B-56EBDE636087}"/>
                </c:ext>
              </c:extLst>
            </c:dLbl>
            <c:dLbl>
              <c:idx val="8"/>
              <c:layout>
                <c:manualLayout>
                  <c:x val="0.33877567697398708"/>
                  <c:y val="-2.545573795111809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B1C5-4894-9F9B-56EBDE636087}"/>
                </c:ext>
              </c:extLst>
            </c:dLbl>
            <c:dLbl>
              <c:idx val="9"/>
              <c:layout>
                <c:manualLayout>
                  <c:x val="0.34573634500871786"/>
                  <c:y val="5.5477009828710344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B1C5-4894-9F9B-56EBDE636087}"/>
                </c:ext>
              </c:extLst>
            </c:dLbl>
            <c:dLbl>
              <c:idx val="10"/>
              <c:layout>
                <c:manualLayout>
                  <c:x val="0.36248273243432771"/>
                  <c:y val="0.20597722014694436"/>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8.8907192065914034E-2"/>
                      <c:h val="0.10621830778640005"/>
                    </c:manualLayout>
                  </c15:layout>
                </c:ext>
                <c:ext xmlns:c16="http://schemas.microsoft.com/office/drawing/2014/chart" uri="{C3380CC4-5D6E-409C-BE32-E72D297353CC}">
                  <c16:uniqueId val="{00000016-0662-4A14-8200-547C613DA7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'8.F-gas'!$Y$6:$Y$16</c:f>
              <c:strCache>
                <c:ptCount val="11"/>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pt idx="10">
                  <c:v>Other</c:v>
                </c:pt>
              </c:strCache>
            </c:strRef>
          </c:cat>
          <c:val>
            <c:numRef>
              <c:f>'8.F-gas'!$BF$41:$BF$51</c:f>
              <c:numCache>
                <c:formatCode>#0.0%;[Red]\-#0.0%</c:formatCode>
                <c:ptCount val="11"/>
                <c:pt idx="0">
                  <c:v>0.92449101497901809</c:v>
                </c:pt>
                <c:pt idx="1">
                  <c:v>5.4913626565263787E-2</c:v>
                </c:pt>
                <c:pt idx="2">
                  <c:v>1.1178051655641964E-2</c:v>
                </c:pt>
                <c:pt idx="3">
                  <c:v>2.3822766453219478E-3</c:v>
                </c:pt>
                <c:pt idx="4">
                  <c:v>2.2320669022850418E-3</c:v>
                </c:pt>
                <c:pt idx="5">
                  <c:v>1.9837773038711057E-3</c:v>
                </c:pt>
                <c:pt idx="6">
                  <c:v>1.7098310888330865E-5</c:v>
                </c:pt>
                <c:pt idx="7">
                  <c:v>2.4592503208887193E-3</c:v>
                </c:pt>
                <c:pt idx="8">
                  <c:v>1.8771233658876154E-4</c:v>
                </c:pt>
                <c:pt idx="9" formatCode="0.000%">
                  <c:v>3.2038214019473443E-5</c:v>
                </c:pt>
                <c:pt idx="10" formatCode="0.000%">
                  <c:v>1.2308676621289563E-4</c:v>
                </c:pt>
              </c:numCache>
            </c:numRef>
          </c:val>
          <c:extLst>
            <c:ext xmlns:c16="http://schemas.microsoft.com/office/drawing/2014/chart" uri="{C3380CC4-5D6E-409C-BE32-E72D297353CC}">
              <c16:uniqueId val="{00000010-B1C5-4894-9F9B-56EBDE636087}"/>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'リンク切公表時非表示（グラフの添え物）'!$AX$56</c:f>
              <c:strCache>
                <c:ptCount val="1"/>
                <c:pt idx="0">
                  <c:v>  in CY2013</c:v>
                </c:pt>
              </c:strCache>
            </c:strRef>
          </c:tx>
          <c:dPt>
            <c:idx val="0"/>
            <c:bubble3D val="0"/>
            <c:spPr>
              <a:noFill/>
              <a:ln>
                <a:noFill/>
              </a:ln>
              <a:effectLst/>
            </c:spPr>
            <c:extLst>
              <c:ext xmlns:c16="http://schemas.microsoft.com/office/drawing/2014/chart" uri="{C3380CC4-5D6E-409C-BE32-E72D297353CC}">
                <c16:uniqueId val="{00000000-E14F-4DF9-81A9-D66E291C0203}"/>
              </c:ext>
            </c:extLst>
          </c:dPt>
          <c:dLbls>
            <c:dLbl>
              <c:idx val="0"/>
              <c:layout>
                <c:manualLayout>
                  <c:x val="-2.9682125399222168E-3"/>
                  <c:y val="-0.1031471824709245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E14F-4DF9-81A9-D66E291C020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'8.F-gas'!$Y$6:$Y$16</c:f>
              <c:strCache>
                <c:ptCount val="11"/>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pt idx="10">
                  <c:v>Other</c:v>
                </c:pt>
              </c:strCache>
            </c:strRef>
          </c:cat>
          <c:val>
            <c:numRef>
              <c:f>'リンク切公表時非表示（グラフの添え物）'!$AX$59</c:f>
              <c:numCache>
                <c:formatCode>###.0"Mt"</c:formatCode>
                <c:ptCount val="1"/>
                <c:pt idx="0">
                  <c:v>32.1</c:v>
                </c:pt>
              </c:numCache>
            </c:numRef>
          </c:val>
          <c:extLst>
            <c:ext xmlns:c16="http://schemas.microsoft.com/office/drawing/2014/chart" uri="{C3380CC4-5D6E-409C-BE32-E72D297353CC}">
              <c16:uniqueId val="{00000001-E14F-4DF9-81A9-D66E291C0203}"/>
            </c:ext>
          </c:extLst>
        </c:ser>
        <c:ser>
          <c:idx val="0"/>
          <c:order val="1"/>
          <c:tx>
            <c:strRef>
              <c:f>'8.F-gas'!$AX$39</c:f>
              <c:strCache>
                <c:ptCount val="1"/>
                <c:pt idx="0">
                  <c:v>2013</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E14F-4DF9-81A9-D66E291C0203}"/>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E14F-4DF9-81A9-D66E291C0203}"/>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E14F-4DF9-81A9-D66E291C0203}"/>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E14F-4DF9-81A9-D66E291C0203}"/>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E14F-4DF9-81A9-D66E291C0203}"/>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E14F-4DF9-81A9-D66E291C0203}"/>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E14F-4DF9-81A9-D66E291C0203}"/>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E14F-4DF9-81A9-D66E291C0203}"/>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E14F-4DF9-81A9-D66E291C0203}"/>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E14F-4DF9-81A9-D66E291C0203}"/>
              </c:ext>
            </c:extLst>
          </c:dPt>
          <c:dPt>
            <c:idx val="10"/>
            <c:bubble3D val="0"/>
            <c:spPr>
              <a:solidFill>
                <a:schemeClr val="accent3">
                  <a:tint val="42000"/>
                </a:schemeClr>
              </a:solidFill>
              <a:ln>
                <a:noFill/>
              </a:ln>
              <a:effectLst/>
            </c:spPr>
            <c:extLst>
              <c:ext xmlns:c16="http://schemas.microsoft.com/office/drawing/2014/chart" uri="{C3380CC4-5D6E-409C-BE32-E72D297353CC}">
                <c16:uniqueId val="{00000016-676A-455B-9C26-90E86069C723}"/>
              </c:ext>
            </c:extLst>
          </c:dPt>
          <c:dLbls>
            <c:dLbl>
              <c:idx val="0"/>
              <c:layout>
                <c:manualLayout>
                  <c:x val="0.19995343556114034"/>
                  <c:y val="0.1332597408767137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E14F-4DF9-81A9-D66E291C0203}"/>
                </c:ext>
              </c:extLst>
            </c:dLbl>
            <c:dLbl>
              <c:idx val="1"/>
              <c:layout>
                <c:manualLayout>
                  <c:x val="-0.34016082202566322"/>
                  <c:y val="0.1788035525751962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5858824295"/>
                      <c:h val="0.20747542105702274"/>
                    </c:manualLayout>
                  </c15:layout>
                </c:ext>
                <c:ext xmlns:c16="http://schemas.microsoft.com/office/drawing/2014/chart" uri="{C3380CC4-5D6E-409C-BE32-E72D297353CC}">
                  <c16:uniqueId val="{00000005-E14F-4DF9-81A9-D66E291C0203}"/>
                </c:ext>
              </c:extLst>
            </c:dLbl>
            <c:dLbl>
              <c:idx val="2"/>
              <c:layout>
                <c:manualLayout>
                  <c:x val="-0.38129106553375058"/>
                  <c:y val="-8.0241855333507129E-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E14F-4DF9-81A9-D66E291C0203}"/>
                </c:ext>
              </c:extLst>
            </c:dLbl>
            <c:dLbl>
              <c:idx val="3"/>
              <c:layout>
                <c:manualLayout>
                  <c:x val="-0.35989933395906659"/>
                  <c:y val="-0.1225864235377798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0936925124"/>
                      <c:h val="0.11231307133914559"/>
                    </c:manualLayout>
                  </c15:layout>
                </c:ext>
                <c:ext xmlns:c16="http://schemas.microsoft.com/office/drawing/2014/chart" uri="{C3380CC4-5D6E-409C-BE32-E72D297353CC}">
                  <c16:uniqueId val="{00000009-E14F-4DF9-81A9-D66E291C0203}"/>
                </c:ext>
              </c:extLst>
            </c:dLbl>
            <c:dLbl>
              <c:idx val="4"/>
              <c:layout>
                <c:manualLayout>
                  <c:x val="-0.35635344467440627"/>
                  <c:y val="-0.2488116914421862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9619894850135442"/>
                      <c:h val="0.10703450351621592"/>
                    </c:manualLayout>
                  </c15:layout>
                </c:ext>
                <c:ext xmlns:c16="http://schemas.microsoft.com/office/drawing/2014/chart" uri="{C3380CC4-5D6E-409C-BE32-E72D297353CC}">
                  <c16:uniqueId val="{0000000A-E14F-4DF9-81A9-D66E291C0203}"/>
                </c:ext>
              </c:extLst>
            </c:dLbl>
            <c:dLbl>
              <c:idx val="5"/>
              <c:layout>
                <c:manualLayout>
                  <c:x val="-6.6801852835464484E-2"/>
                  <c:y val="-0.2691574839006191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9771369165"/>
                      <c:h val="0.10055217368762999"/>
                    </c:manualLayout>
                  </c15:layout>
                </c:ext>
                <c:ext xmlns:c16="http://schemas.microsoft.com/office/drawing/2014/chart" uri="{C3380CC4-5D6E-409C-BE32-E72D297353CC}">
                  <c16:uniqueId val="{0000000B-E14F-4DF9-81A9-D66E291C0203}"/>
                </c:ext>
              </c:extLst>
            </c:dLbl>
            <c:dLbl>
              <c:idx val="6"/>
              <c:layout>
                <c:manualLayout>
                  <c:x val="0.26564709493373778"/>
                  <c:y val="-0.27661017831014917"/>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9011446936048824"/>
                      <c:h val="7.3130574609090351E-2"/>
                    </c:manualLayout>
                  </c15:layout>
                </c:ext>
                <c:ext xmlns:c16="http://schemas.microsoft.com/office/drawing/2014/chart" uri="{C3380CC4-5D6E-409C-BE32-E72D297353CC}">
                  <c16:uniqueId val="{0000000C-E14F-4DF9-81A9-D66E291C0203}"/>
                </c:ext>
              </c:extLst>
            </c:dLbl>
            <c:dLbl>
              <c:idx val="7"/>
              <c:layout>
                <c:manualLayout>
                  <c:x val="0.30974061810911435"/>
                  <c:y val="-0.1764867546485127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721193081284074"/>
                      <c:h val="8.631827427668505E-2"/>
                    </c:manualLayout>
                  </c15:layout>
                </c:ext>
                <c:ext xmlns:c16="http://schemas.microsoft.com/office/drawing/2014/chart" uri="{C3380CC4-5D6E-409C-BE32-E72D297353CC}">
                  <c16:uniqueId val="{0000000D-E14F-4DF9-81A9-D66E291C0203}"/>
                </c:ext>
              </c:extLst>
            </c:dLbl>
            <c:dLbl>
              <c:idx val="8"/>
              <c:layout>
                <c:manualLayout>
                  <c:x val="0.3377213555772216"/>
                  <c:y val="-6.4227723066978659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E14F-4DF9-81A9-D66E291C0203}"/>
                </c:ext>
              </c:extLst>
            </c:dLbl>
            <c:dLbl>
              <c:idx val="9"/>
              <c:layout>
                <c:manualLayout>
                  <c:x val="0.34874092731015049"/>
                  <c:y val="3.455299653438812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E14F-4DF9-81A9-D66E291C0203}"/>
                </c:ext>
              </c:extLst>
            </c:dLbl>
            <c:dLbl>
              <c:idx val="10"/>
              <c:layout>
                <c:manualLayout>
                  <c:x val="0.35120628564705247"/>
                  <c:y val="0.17201546266117101"/>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9.3653659330068473E-2"/>
                      <c:h val="0.10306009088890977"/>
                    </c:manualLayout>
                  </c15:layout>
                </c:ext>
                <c:ext xmlns:c16="http://schemas.microsoft.com/office/drawing/2014/chart" uri="{C3380CC4-5D6E-409C-BE32-E72D297353CC}">
                  <c16:uniqueId val="{00000016-676A-455B-9C26-90E86069C72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'8.F-gas'!$Y$6:$Y$16</c:f>
              <c:strCache>
                <c:ptCount val="11"/>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pt idx="10">
                  <c:v>Other</c:v>
                </c:pt>
              </c:strCache>
            </c:strRef>
          </c:cat>
          <c:val>
            <c:numRef>
              <c:f>'8.F-gas'!$AX$41:$AX$51</c:f>
              <c:numCache>
                <c:formatCode>#0.0%;[Red]\-#0.0%</c:formatCode>
                <c:ptCount val="11"/>
                <c:pt idx="0">
                  <c:v>0.90354096827459696</c:v>
                </c:pt>
                <c:pt idx="1">
                  <c:v>6.9385559696844276E-2</c:v>
                </c:pt>
                <c:pt idx="2">
                  <c:v>1.52310369098303E-2</c:v>
                </c:pt>
                <c:pt idx="3">
                  <c:v>3.3799917386536302E-3</c:v>
                </c:pt>
                <c:pt idx="4">
                  <c:v>4.0821966002592457E-3</c:v>
                </c:pt>
                <c:pt idx="5">
                  <c:v>3.4000421701517523E-3</c:v>
                </c:pt>
                <c:pt idx="6">
                  <c:v>7.369663064479113E-5</c:v>
                </c:pt>
                <c:pt idx="7">
                  <c:v>5.0670360521234308E-4</c:v>
                </c:pt>
                <c:pt idx="8">
                  <c:v>2.7398758410901095E-4</c:v>
                </c:pt>
                <c:pt idx="9" formatCode="0.000%">
                  <c:v>4.0056974195840633E-5</c:v>
                </c:pt>
                <c:pt idx="10" formatCode="0.000%">
                  <c:v>8.5759815502009607E-5</c:v>
                </c:pt>
              </c:numCache>
            </c:numRef>
          </c:val>
          <c:extLst>
            <c:ext xmlns:c16="http://schemas.microsoft.com/office/drawing/2014/chart" uri="{C3380CC4-5D6E-409C-BE32-E72D297353CC}">
              <c16:uniqueId val="{00000010-E14F-4DF9-81A9-D66E291C0203}"/>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'リンク切公表時非表示（グラフの添え物）'!$CA$53</c:f>
              <c:strCache>
                <c:ptCount val="1"/>
                <c:pt idx="0">
                  <c:v>2021年</c:v>
                </c:pt>
              </c:strCache>
            </c:strRef>
          </c:tx>
          <c:dPt>
            <c:idx val="0"/>
            <c:bubble3D val="0"/>
            <c:spPr>
              <a:noFill/>
              <a:ln>
                <a:noFill/>
              </a:ln>
              <a:effectLst/>
            </c:spPr>
            <c:extLst>
              <c:ext xmlns:c16="http://schemas.microsoft.com/office/drawing/2014/chart" uri="{C3380CC4-5D6E-409C-BE32-E72D297353CC}">
                <c16:uniqueId val="{00000000-F4E1-4F7F-B433-C76C98FA1290}"/>
              </c:ext>
            </c:extLst>
          </c:dPt>
          <c:dLbls>
            <c:dLbl>
              <c:idx val="0"/>
              <c:layout>
                <c:manualLayout>
                  <c:x val="-2.9610780237684479E-3"/>
                  <c:y val="-0.1077982691311249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300" baseline="0"/>
                      <a:pPr>
                        <a:defRPr/>
                      </a:pPr>
                      <a:t>[系列名]</a:t>
                    </a:fld>
                    <a:endParaRPr lang="ja-JP" altLang="en-US" sz="1300" baseline="0"/>
                  </a:p>
                  <a:p>
                    <a:pPr>
                      <a:defRPr/>
                    </a:pPr>
                    <a:fld id="{3015D1E3-44A1-46DB-94A0-1930BA717861}" type="VALUE">
                      <a:rPr lang="ja-JP" altLang="en-US"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30128432158"/>
                      <c:h val="0.13330085903333108"/>
                    </c:manualLayout>
                  </c15:layout>
                  <c15:dlblFieldTable/>
                  <c15:showDataLabelsRange val="0"/>
                </c:ext>
                <c:ext xmlns:c16="http://schemas.microsoft.com/office/drawing/2014/chart" uri="{C3380CC4-5D6E-409C-BE32-E72D297353CC}">
                  <c16:uniqueId val="{00000000-F4E1-4F7F-B433-C76C98FA129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'8.F-gas'!$V$18:$V$23</c:f>
              <c:strCache>
                <c:ptCount val="6"/>
                <c:pt idx="0">
                  <c:v>半導体製造</c:v>
                </c:pt>
                <c:pt idx="1">
                  <c:v>液晶製造</c:v>
                </c:pt>
                <c:pt idx="2">
                  <c:v>洗浄剤・溶剤</c:v>
                </c:pt>
                <c:pt idx="3">
                  <c:v>PFCsの製造時の漏出</c:v>
                </c:pt>
                <c:pt idx="4">
                  <c:v>その他</c:v>
                </c:pt>
                <c:pt idx="5">
                  <c:v>アルミニウム精錬</c:v>
                </c:pt>
              </c:strCache>
            </c:strRef>
          </c:cat>
          <c:val>
            <c:numRef>
              <c:f>'リンク切公表時非表示（グラフの添え物）'!$CA$61</c:f>
              <c:numCache>
                <c:formatCode>#,##0"万トン"</c:formatCode>
                <c:ptCount val="1"/>
                <c:pt idx="0">
                  <c:v>320</c:v>
                </c:pt>
              </c:numCache>
            </c:numRef>
          </c:val>
          <c:extLst>
            <c:ext xmlns:c16="http://schemas.microsoft.com/office/drawing/2014/chart" uri="{C3380CC4-5D6E-409C-BE32-E72D297353CC}">
              <c16:uniqueId val="{00000001-F4E1-4F7F-B433-C76C98FA1290}"/>
            </c:ext>
          </c:extLst>
        </c:ser>
        <c:ser>
          <c:idx val="0"/>
          <c:order val="1"/>
          <c:tx>
            <c:strRef>
              <c:f>'8.F-gas'!$BF$39</c:f>
              <c:strCache>
                <c:ptCount val="1"/>
                <c:pt idx="0">
                  <c:v>2021</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F4E1-4F7F-B433-C76C98FA1290}"/>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F4E1-4F7F-B433-C76C98FA1290}"/>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F4E1-4F7F-B433-C76C98FA1290}"/>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F4E1-4F7F-B433-C76C98FA1290}"/>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F4E1-4F7F-B433-C76C98FA1290}"/>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F4E1-4F7F-B433-C76C98FA1290}"/>
              </c:ext>
            </c:extLst>
          </c:dPt>
          <c:dLbls>
            <c:dLbl>
              <c:idx val="0"/>
              <c:layout>
                <c:manualLayout>
                  <c:x val="0.20513772265844235"/>
                  <c:y val="-2.2407509467697083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6319897995324786"/>
                      <c:h val="0.12133248728810578"/>
                    </c:manualLayout>
                  </c15:layout>
                </c:ext>
                <c:ext xmlns:c16="http://schemas.microsoft.com/office/drawing/2014/chart" uri="{C3380CC4-5D6E-409C-BE32-E72D297353CC}">
                  <c16:uniqueId val="{00000003-F4E1-4F7F-B433-C76C98FA1290}"/>
                </c:ext>
              </c:extLst>
            </c:dLbl>
            <c:dLbl>
              <c:idx val="1"/>
              <c:layout>
                <c:manualLayout>
                  <c:x val="-0.12588401327368531"/>
                  <c:y val="0.1252166738153771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5264302177952388"/>
                      <c:h val="0.10529359377754263"/>
                    </c:manualLayout>
                  </c15:layout>
                </c:ext>
                <c:ext xmlns:c16="http://schemas.microsoft.com/office/drawing/2014/chart" uri="{C3380CC4-5D6E-409C-BE32-E72D297353CC}">
                  <c16:uniqueId val="{00000005-F4E1-4F7F-B433-C76C98FA1290}"/>
                </c:ext>
              </c:extLst>
            </c:dLbl>
            <c:dLbl>
              <c:idx val="2"/>
              <c:layout>
                <c:manualLayout>
                  <c:x val="-0.17467690346063938"/>
                  <c:y val="-5.54538275343108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7713133646830609"/>
                      <c:h val="0.11169809472522158"/>
                    </c:manualLayout>
                  </c15:layout>
                </c:ext>
                <c:ext xmlns:c16="http://schemas.microsoft.com/office/drawing/2014/chart" uri="{C3380CC4-5D6E-409C-BE32-E72D297353CC}">
                  <c16:uniqueId val="{00000007-F4E1-4F7F-B433-C76C98FA1290}"/>
                </c:ext>
              </c:extLst>
            </c:dLbl>
            <c:dLbl>
              <c:idx val="3"/>
              <c:layout>
                <c:manualLayout>
                  <c:x val="-0.18439611815541548"/>
                  <c:y val="-0.118343849494470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7693702628037115"/>
                      <c:h val="9.564659297473721E-2"/>
                    </c:manualLayout>
                  </c15:layout>
                </c:ext>
                <c:ext xmlns:c16="http://schemas.microsoft.com/office/drawing/2014/chart" uri="{C3380CC4-5D6E-409C-BE32-E72D297353CC}">
                  <c16:uniqueId val="{00000009-F4E1-4F7F-B433-C76C98FA1290}"/>
                </c:ext>
              </c:extLst>
            </c:dLbl>
            <c:dLbl>
              <c:idx val="4"/>
              <c:layout>
                <c:manualLayout>
                  <c:x val="0.1160174584924886"/>
                  <c:y val="-0.1405496271234276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048130246515999"/>
                      <c:h val="5.501534968071127E-2"/>
                    </c:manualLayout>
                  </c15:layout>
                </c:ext>
                <c:ext xmlns:c16="http://schemas.microsoft.com/office/drawing/2014/chart" uri="{C3380CC4-5D6E-409C-BE32-E72D297353CC}">
                  <c16:uniqueId val="{0000000B-F4E1-4F7F-B433-C76C98FA1290}"/>
                </c:ext>
              </c:extLst>
            </c:dLbl>
            <c:dLbl>
              <c:idx val="5"/>
              <c:delete val="1"/>
              <c:extLst>
                <c:ext xmlns:c15="http://schemas.microsoft.com/office/drawing/2012/chart" uri="{CE6537A1-D6FC-4f65-9D91-7224C49458BB}"/>
                <c:ext xmlns:c16="http://schemas.microsoft.com/office/drawing/2014/chart" uri="{C3380CC4-5D6E-409C-BE32-E72D297353CC}">
                  <c16:uniqueId val="{0000000C-F4E1-4F7F-B433-C76C98FA1290}"/>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F4E1-4F7F-B433-C76C98FA1290}"/>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F4E1-4F7F-B433-C76C98FA1290}"/>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F4E1-4F7F-B433-C76C98FA1290}"/>
                </c:ext>
              </c:extLst>
            </c:dLbl>
            <c:numFmt formatCode="0.00%" sourceLinked="0"/>
            <c:spPr>
              <a:solidFill>
                <a:sysClr val="window" lastClr="FFFFFF"/>
              </a:solidFill>
              <a:ln>
                <a:solidFill>
                  <a:sysClr val="windowText" lastClr="000000">
                    <a:lumMod val="65000"/>
                    <a:lumOff val="35000"/>
                  </a:sysClr>
                </a:solid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'8.F-gas'!$V$18:$V$23</c:f>
              <c:strCache>
                <c:ptCount val="6"/>
                <c:pt idx="0">
                  <c:v>半導体製造</c:v>
                </c:pt>
                <c:pt idx="1">
                  <c:v>液晶製造</c:v>
                </c:pt>
                <c:pt idx="2">
                  <c:v>洗浄剤・溶剤</c:v>
                </c:pt>
                <c:pt idx="3">
                  <c:v>PFCsの製造時の漏出</c:v>
                </c:pt>
                <c:pt idx="4">
                  <c:v>その他</c:v>
                </c:pt>
                <c:pt idx="5">
                  <c:v>アルミニウム精錬</c:v>
                </c:pt>
              </c:strCache>
            </c:strRef>
          </c:cat>
          <c:val>
            <c:numRef>
              <c:f>'8.F-gas'!$BF$53:$BF$58</c:f>
              <c:numCache>
                <c:formatCode>0.0%</c:formatCode>
                <c:ptCount val="6"/>
                <c:pt idx="0">
                  <c:v>0.48599444405335784</c:v>
                </c:pt>
                <c:pt idx="1">
                  <c:v>2.4788463790353078E-2</c:v>
                </c:pt>
                <c:pt idx="2">
                  <c:v>0.43801206297926865</c:v>
                </c:pt>
                <c:pt idx="3">
                  <c:v>2.5061119900033225E-2</c:v>
                </c:pt>
                <c:pt idx="4">
                  <c:v>2.614390927698702E-2</c:v>
                </c:pt>
                <c:pt idx="5">
                  <c:v>0</c:v>
                </c:pt>
              </c:numCache>
            </c:numRef>
          </c:val>
          <c:extLst>
            <c:ext xmlns:c16="http://schemas.microsoft.com/office/drawing/2014/chart" uri="{C3380CC4-5D6E-409C-BE32-E72D297353CC}">
              <c16:uniqueId val="{00000010-F4E1-4F7F-B433-C76C98FA1290}"/>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'リンク切公表時非表示（グラフの添え物）'!$AX$53</c:f>
              <c:strCache>
                <c:ptCount val="1"/>
                <c:pt idx="0">
                  <c:v>2013年</c:v>
                </c:pt>
              </c:strCache>
            </c:strRef>
          </c:tx>
          <c:spPr>
            <a:noFill/>
          </c:spPr>
          <c:dPt>
            <c:idx val="0"/>
            <c:bubble3D val="0"/>
            <c:spPr>
              <a:noFill/>
              <a:ln>
                <a:noFill/>
              </a:ln>
              <a:effectLst/>
            </c:spPr>
            <c:extLst>
              <c:ext xmlns:c16="http://schemas.microsoft.com/office/drawing/2014/chart" uri="{C3380CC4-5D6E-409C-BE32-E72D297353CC}">
                <c16:uniqueId val="{00000000-9454-46CF-B7D4-EEBA0F681D01}"/>
              </c:ext>
            </c:extLst>
          </c:dPt>
          <c:dLbls>
            <c:dLbl>
              <c:idx val="0"/>
              <c:layout>
                <c:manualLayout>
                  <c:x val="-2.9611501591923313E-3"/>
                  <c:y val="-0.10455691542459644"/>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9454-46CF-B7D4-EEBA0F681D0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'8.F-gas'!$V$18:$V$23</c:f>
              <c:strCache>
                <c:ptCount val="6"/>
                <c:pt idx="0">
                  <c:v>半導体製造</c:v>
                </c:pt>
                <c:pt idx="1">
                  <c:v>液晶製造</c:v>
                </c:pt>
                <c:pt idx="2">
                  <c:v>洗浄剤・溶剤</c:v>
                </c:pt>
                <c:pt idx="3">
                  <c:v>PFCsの製造時の漏出</c:v>
                </c:pt>
                <c:pt idx="4">
                  <c:v>その他</c:v>
                </c:pt>
                <c:pt idx="5">
                  <c:v>アルミニウム精錬</c:v>
                </c:pt>
              </c:strCache>
            </c:strRef>
          </c:cat>
          <c:val>
            <c:numRef>
              <c:f>'リンク切公表時非表示（グラフの添え物）'!$AX$61</c:f>
              <c:numCache>
                <c:formatCode>#,##0"万トン"</c:formatCode>
                <c:ptCount val="1"/>
                <c:pt idx="0">
                  <c:v>330</c:v>
                </c:pt>
              </c:numCache>
            </c:numRef>
          </c:val>
          <c:extLst>
            <c:ext xmlns:c16="http://schemas.microsoft.com/office/drawing/2014/chart" uri="{C3380CC4-5D6E-409C-BE32-E72D297353CC}">
              <c16:uniqueId val="{00000001-9454-46CF-B7D4-EEBA0F681D01}"/>
            </c:ext>
          </c:extLst>
        </c:ser>
        <c:ser>
          <c:idx val="0"/>
          <c:order val="1"/>
          <c:tx>
            <c:strRef>
              <c:f>'8.F-gas'!$AX$39</c:f>
              <c:strCache>
                <c:ptCount val="1"/>
                <c:pt idx="0">
                  <c:v>2013</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9454-46CF-B7D4-EEBA0F681D01}"/>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9454-46CF-B7D4-EEBA0F681D01}"/>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9454-46CF-B7D4-EEBA0F681D01}"/>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9454-46CF-B7D4-EEBA0F681D01}"/>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9454-46CF-B7D4-EEBA0F681D01}"/>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9454-46CF-B7D4-EEBA0F681D01}"/>
              </c:ext>
            </c:extLst>
          </c:dPt>
          <c:dLbls>
            <c:dLbl>
              <c:idx val="0"/>
              <c:layout>
                <c:manualLayout>
                  <c:x val="0.1746627243422198"/>
                  <c:y val="-5.2395668311835245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7428842132775743"/>
                      <c:h val="0.12133260113846896"/>
                    </c:manualLayout>
                  </c15:layout>
                </c:ext>
                <c:ext xmlns:c16="http://schemas.microsoft.com/office/drawing/2014/chart" uri="{C3380CC4-5D6E-409C-BE32-E72D297353CC}">
                  <c16:uniqueId val="{00000003-9454-46CF-B7D4-EEBA0F681D01}"/>
                </c:ext>
              </c:extLst>
            </c:dLbl>
            <c:dLbl>
              <c:idx val="1"/>
              <c:layout>
                <c:manualLayout>
                  <c:x val="0.12767195940059245"/>
                  <c:y val="0.1128528166722521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5028402160655163"/>
                      <c:h val="9.9097775739219282E-2"/>
                    </c:manualLayout>
                  </c15:layout>
                </c:ext>
                <c:ext xmlns:c16="http://schemas.microsoft.com/office/drawing/2014/chart" uri="{C3380CC4-5D6E-409C-BE32-E72D297353CC}">
                  <c16:uniqueId val="{00000005-9454-46CF-B7D4-EEBA0F681D01}"/>
                </c:ext>
              </c:extLst>
            </c:dLbl>
            <c:dLbl>
              <c:idx val="2"/>
              <c:layout>
                <c:manualLayout>
                  <c:x val="-0.18014919846663183"/>
                  <c:y val="2.2211234975696888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7165054887611081"/>
                      <c:h val="0.11470271931919497"/>
                    </c:manualLayout>
                  </c15:layout>
                </c:ext>
                <c:ext xmlns:c16="http://schemas.microsoft.com/office/drawing/2014/chart" uri="{C3380CC4-5D6E-409C-BE32-E72D297353CC}">
                  <c16:uniqueId val="{00000007-9454-46CF-B7D4-EEBA0F681D01}"/>
                </c:ext>
              </c:extLst>
            </c:dLbl>
            <c:dLbl>
              <c:idx val="3"/>
              <c:layout>
                <c:manualLayout>
                  <c:x val="-0.17609188796721995"/>
                  <c:y val="-0.11970179865073924"/>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80092350583725"/>
                      <c:h val="9.8697954540037811E-2"/>
                    </c:manualLayout>
                  </c15:layout>
                </c:ext>
                <c:ext xmlns:c16="http://schemas.microsoft.com/office/drawing/2014/chart" uri="{C3380CC4-5D6E-409C-BE32-E72D297353CC}">
                  <c16:uniqueId val="{00000009-9454-46CF-B7D4-EEBA0F681D01}"/>
                </c:ext>
              </c:extLst>
            </c:dLbl>
            <c:dLbl>
              <c:idx val="4"/>
              <c:layout>
                <c:manualLayout>
                  <c:x val="-6.4768470116745589E-3"/>
                  <c:y val="-0.17753179964774876"/>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157649416274612"/>
                      <c:h val="9.8256302899092818E-2"/>
                    </c:manualLayout>
                  </c15:layout>
                </c:ext>
                <c:ext xmlns:c16="http://schemas.microsoft.com/office/drawing/2014/chart" uri="{C3380CC4-5D6E-409C-BE32-E72D297353CC}">
                  <c16:uniqueId val="{0000000B-9454-46CF-B7D4-EEBA0F681D01}"/>
                </c:ext>
              </c:extLst>
            </c:dLbl>
            <c:dLbl>
              <c:idx val="5"/>
              <c:layout>
                <c:manualLayout>
                  <c:x val="0.1908092655514898"/>
                  <c:y val="-0.11702674083949806"/>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667298309810069"/>
                      <c:h val="8.9570649427336391E-2"/>
                    </c:manualLayout>
                  </c15:layout>
                </c:ext>
                <c:ext xmlns:c16="http://schemas.microsoft.com/office/drawing/2014/chart" uri="{C3380CC4-5D6E-409C-BE32-E72D297353CC}">
                  <c16:uniqueId val="{0000000C-9454-46CF-B7D4-EEBA0F681D01}"/>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9454-46CF-B7D4-EEBA0F681D01}"/>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9454-46CF-B7D4-EEBA0F681D01}"/>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9454-46CF-B7D4-EEBA0F681D01}"/>
                </c:ext>
              </c:extLst>
            </c:dLbl>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'8.F-gas'!$V$18:$V$23</c:f>
              <c:strCache>
                <c:ptCount val="6"/>
                <c:pt idx="0">
                  <c:v>半導体製造</c:v>
                </c:pt>
                <c:pt idx="1">
                  <c:v>液晶製造</c:v>
                </c:pt>
                <c:pt idx="2">
                  <c:v>洗浄剤・溶剤</c:v>
                </c:pt>
                <c:pt idx="3">
                  <c:v>PFCsの製造時の漏出</c:v>
                </c:pt>
                <c:pt idx="4">
                  <c:v>その他</c:v>
                </c:pt>
                <c:pt idx="5">
                  <c:v>アルミニウム精錬</c:v>
                </c:pt>
              </c:strCache>
            </c:strRef>
          </c:cat>
          <c:val>
            <c:numRef>
              <c:f>'8.F-gas'!$AX$53:$AX$58</c:f>
              <c:numCache>
                <c:formatCode>0.0%</c:formatCode>
                <c:ptCount val="6"/>
                <c:pt idx="0">
                  <c:v>0.47257262916699622</c:v>
                </c:pt>
                <c:pt idx="1">
                  <c:v>2.2973335988280622E-2</c:v>
                </c:pt>
                <c:pt idx="2">
                  <c:v>0.461094314743349</c:v>
                </c:pt>
                <c:pt idx="3">
                  <c:v>3.3656544281609017E-2</c:v>
                </c:pt>
                <c:pt idx="4">
                  <c:v>4.9030720412862952E-3</c:v>
                </c:pt>
                <c:pt idx="5">
                  <c:v>4.8001037784789913E-3</c:v>
                </c:pt>
              </c:numCache>
            </c:numRef>
          </c:val>
          <c:extLst>
            <c:ext xmlns:c16="http://schemas.microsoft.com/office/drawing/2014/chart" uri="{C3380CC4-5D6E-409C-BE32-E72D297353CC}">
              <c16:uniqueId val="{00000010-9454-46CF-B7D4-EEBA0F681D01}"/>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'リンク切公表時非表示（グラフの添え物）'!$CA$53</c:f>
              <c:strCache>
                <c:ptCount val="1"/>
                <c:pt idx="0">
                  <c:v>2021年</c:v>
                </c:pt>
              </c:strCache>
            </c:strRef>
          </c:tx>
          <c:spPr>
            <a:noFill/>
          </c:spPr>
          <c:dPt>
            <c:idx val="0"/>
            <c:bubble3D val="0"/>
            <c:spPr>
              <a:noFill/>
              <a:ln>
                <a:noFill/>
              </a:ln>
              <a:effectLst/>
            </c:spPr>
            <c:extLst>
              <c:ext xmlns:c16="http://schemas.microsoft.com/office/drawing/2014/chart" uri="{C3380CC4-5D6E-409C-BE32-E72D297353CC}">
                <c16:uniqueId val="{00000000-EF11-4970-887B-EDDB2F762188}"/>
              </c:ext>
            </c:extLst>
          </c:dPt>
          <c:dLbls>
            <c:dLbl>
              <c:idx val="0"/>
              <c:layout>
                <c:manualLayout>
                  <c:x val="3.0861501870218509E-3"/>
                  <c:y val="-0.11635840032713979"/>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300" baseline="0"/>
                      <a:pPr>
                        <a:defRPr/>
                      </a:pPr>
                      <a:t>[系列名]</a:t>
                    </a:fld>
                    <a:endParaRPr lang="ja-JP" altLang="en-US" sz="1300" baseline="0"/>
                  </a:p>
                  <a:p>
                    <a:pPr>
                      <a:defRPr/>
                    </a:pPr>
                    <a:fld id="{3015D1E3-44A1-46DB-94A0-1930BA717861}" type="VALUE">
                      <a:rPr lang="ja-JP" altLang="en-US"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EF11-4970-887B-EDDB2F76218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'8.F-gas'!$V$60:$V$65</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'リンク切公表時非表示（グラフの添え物）'!$CA$64</c:f>
              <c:numCache>
                <c:formatCode>#,##0"万トン"</c:formatCode>
                <c:ptCount val="1"/>
                <c:pt idx="0">
                  <c:v>200</c:v>
                </c:pt>
              </c:numCache>
            </c:numRef>
          </c:val>
          <c:extLst>
            <c:ext xmlns:c16="http://schemas.microsoft.com/office/drawing/2014/chart" uri="{C3380CC4-5D6E-409C-BE32-E72D297353CC}">
              <c16:uniqueId val="{00000001-EF11-4970-887B-EDDB2F762188}"/>
            </c:ext>
          </c:extLst>
        </c:ser>
        <c:ser>
          <c:idx val="0"/>
          <c:order val="1"/>
          <c:tx>
            <c:strRef>
              <c:f>'8.F-gas'!$BF$39</c:f>
              <c:strCache>
                <c:ptCount val="1"/>
                <c:pt idx="0">
                  <c:v>2021</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EF11-4970-887B-EDDB2F762188}"/>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EF11-4970-887B-EDDB2F762188}"/>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EF11-4970-887B-EDDB2F762188}"/>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EF11-4970-887B-EDDB2F762188}"/>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EF11-4970-887B-EDDB2F762188}"/>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EF11-4970-887B-EDDB2F762188}"/>
              </c:ext>
            </c:extLst>
          </c:dPt>
          <c:dLbls>
            <c:dLbl>
              <c:idx val="0"/>
              <c:layout>
                <c:manualLayout>
                  <c:x val="0.15643804140721401"/>
                  <c:y val="-4.804796261576756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EF11-4970-887B-EDDB2F762188}"/>
                </c:ext>
              </c:extLst>
            </c:dLbl>
            <c:dLbl>
              <c:idx val="1"/>
              <c:layout>
                <c:manualLayout>
                  <c:x val="-0.12754143693274958"/>
                  <c:y val="0.1111910381151092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4309997392578961"/>
                      <c:h val="8.602047944388598E-2"/>
                    </c:manualLayout>
                  </c15:layout>
                </c:ext>
                <c:ext xmlns:c16="http://schemas.microsoft.com/office/drawing/2014/chart" uri="{C3380CC4-5D6E-409C-BE32-E72D297353CC}">
                  <c16:uniqueId val="{00000005-EF11-4970-887B-EDDB2F762188}"/>
                </c:ext>
              </c:extLst>
            </c:dLbl>
            <c:dLbl>
              <c:idx val="2"/>
              <c:layout>
                <c:manualLayout>
                  <c:x val="-0.17926554949273993"/>
                  <c:y val="1.332255048763355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13823895341248"/>
                      <c:h val="0.12107572185161489"/>
                    </c:manualLayout>
                  </c15:layout>
                </c:ext>
                <c:ext xmlns:c16="http://schemas.microsoft.com/office/drawing/2014/chart" uri="{C3380CC4-5D6E-409C-BE32-E72D297353CC}">
                  <c16:uniqueId val="{00000007-EF11-4970-887B-EDDB2F762188}"/>
                </c:ext>
              </c:extLst>
            </c:dLbl>
            <c:dLbl>
              <c:idx val="3"/>
              <c:layout>
                <c:manualLayout>
                  <c:x val="-0.11065466832329965"/>
                  <c:y val="-4.475413108635279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5757771644021257"/>
                      <c:h val="9.6214115582299115E-2"/>
                    </c:manualLayout>
                  </c15:layout>
                </c:ext>
                <c:ext xmlns:c16="http://schemas.microsoft.com/office/drawing/2014/chart" uri="{C3380CC4-5D6E-409C-BE32-E72D297353CC}">
                  <c16:uniqueId val="{00000009-EF11-4970-887B-EDDB2F762188}"/>
                </c:ext>
              </c:extLst>
            </c:dLbl>
            <c:dLbl>
              <c:idx val="4"/>
              <c:layout>
                <c:manualLayout>
                  <c:x val="-0.12681842630306697"/>
                  <c:y val="-0.1311427179709931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EF11-4970-887B-EDDB2F762188}"/>
                </c:ext>
              </c:extLst>
            </c:dLbl>
            <c:dLbl>
              <c:idx val="5"/>
              <c:layout>
                <c:manualLayout>
                  <c:x val="4.8859669376866983E-2"/>
                  <c:y val="-0.18971560887217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352488940973632"/>
                      <c:h val="8.6954151261649598E-2"/>
                    </c:manualLayout>
                  </c15:layout>
                </c:ext>
                <c:ext xmlns:c16="http://schemas.microsoft.com/office/drawing/2014/chart" uri="{C3380CC4-5D6E-409C-BE32-E72D297353CC}">
                  <c16:uniqueId val="{0000000D-EF11-4970-887B-EDDB2F762188}"/>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EF11-4970-887B-EDDB2F762188}"/>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EF11-4970-887B-EDDB2F762188}"/>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EF11-4970-887B-EDDB2F762188}"/>
                </c:ext>
              </c:extLst>
            </c:dLbl>
            <c:dLbl>
              <c:idx val="9"/>
              <c:delete val="1"/>
              <c:extLst>
                <c:ext xmlns:c15="http://schemas.microsoft.com/office/drawing/2012/chart" uri="{CE6537A1-D6FC-4f65-9D91-7224C49458BB}"/>
                <c:ext xmlns:c16="http://schemas.microsoft.com/office/drawing/2014/chart" uri="{C3380CC4-5D6E-409C-BE32-E72D297353CC}">
                  <c16:uniqueId val="{00000011-EF11-4970-887B-EDDB2F76218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'8.F-gas'!$V$60:$V$65</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'8.F-gas'!$BF$60:$BF$65</c:f>
              <c:numCache>
                <c:formatCode>0.0%</c:formatCode>
                <c:ptCount val="6"/>
                <c:pt idx="0">
                  <c:v>0.38375528043506685</c:v>
                </c:pt>
                <c:pt idx="1">
                  <c:v>0.29179790118229615</c:v>
                </c:pt>
                <c:pt idx="2">
                  <c:v>0.15590120572721167</c:v>
                </c:pt>
                <c:pt idx="3">
                  <c:v>8.3428364994144424E-2</c:v>
                </c:pt>
                <c:pt idx="4">
                  <c:v>6.2834511042698687E-2</c:v>
                </c:pt>
                <c:pt idx="5">
                  <c:v>2.2282736618582183E-2</c:v>
                </c:pt>
              </c:numCache>
            </c:numRef>
          </c:val>
          <c:extLst>
            <c:ext xmlns:c16="http://schemas.microsoft.com/office/drawing/2014/chart" uri="{C3380CC4-5D6E-409C-BE32-E72D297353CC}">
              <c16:uniqueId val="{00000012-EF11-4970-887B-EDDB2F76218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altLang="ja-JP" sz="1800" b="1" i="0" baseline="0">
                <a:effectLst/>
              </a:rPr>
              <a:t>Trends in GHG emissions</a:t>
            </a:r>
          </a:p>
          <a:p>
            <a:pPr>
              <a:defRPr>
                <a:solidFill>
                  <a:sysClr val="windowText" lastClr="000000"/>
                </a:solidFill>
              </a:defRPr>
            </a:pPr>
            <a:r>
              <a:rPr lang="en-US" altLang="ja-JP" sz="1800" b="1" i="0" baseline="0">
                <a:effectLst/>
              </a:rPr>
              <a:t> (FY2021)</a:t>
            </a:r>
            <a:endParaRPr lang="ja-JP" altLang="ja-JP" sz="1600">
              <a:effectLst/>
            </a:endParaRPr>
          </a:p>
        </c:rich>
      </c:tx>
      <c:layout>
        <c:manualLayout>
          <c:xMode val="edge"/>
          <c:yMode val="edge"/>
          <c:x val="0.35028920187812429"/>
          <c:y val="3.8404421755838749E-5"/>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653368877248787"/>
          <c:y val="0.11053314814814814"/>
          <c:w val="0.63515738449717318"/>
          <c:h val="0.61638740740740761"/>
        </c:manualLayout>
      </c:layout>
      <c:barChart>
        <c:barDir val="col"/>
        <c:grouping val="stacked"/>
        <c:varyColors val="0"/>
        <c:ser>
          <c:idx val="0"/>
          <c:order val="0"/>
          <c:tx>
            <c:strRef>
              <c:f>'リンク切公表時非表示（グラフの添え物）'!$Y$3</c:f>
              <c:strCache>
                <c:ptCount val="1"/>
                <c:pt idx="0">
                  <c:v>CO₂</c:v>
                </c:pt>
              </c:strCache>
            </c:strRef>
          </c:tx>
          <c:spPr>
            <a:solidFill>
              <a:schemeClr val="accent1"/>
            </a:solidFill>
            <a:ln>
              <a:noFill/>
            </a:ln>
            <a:effectLst/>
          </c:spPr>
          <c:invertIfNegative val="0"/>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'1.Summary'!$AA$5:$BF$5</c:f>
              <c:numCache>
                <c:formatCode>#,##0_ </c:formatCode>
                <c:ptCount val="32"/>
                <c:pt idx="0">
                  <c:v>1162.6771089918518</c:v>
                </c:pt>
                <c:pt idx="1">
                  <c:v>1174.1988442625984</c:v>
                </c:pt>
                <c:pt idx="2">
                  <c:v>1183.699366512948</c:v>
                </c:pt>
                <c:pt idx="3">
                  <c:v>1176.4780226980197</c:v>
                </c:pt>
                <c:pt idx="4">
                  <c:v>1231.4840894472909</c:v>
                </c:pt>
                <c:pt idx="5">
                  <c:v>1243.7314931079059</c:v>
                </c:pt>
                <c:pt idx="6">
                  <c:v>1256.263589764015</c:v>
                </c:pt>
                <c:pt idx="7">
                  <c:v>1248.7977271864518</c:v>
                </c:pt>
                <c:pt idx="8">
                  <c:v>1208.5694022099726</c:v>
                </c:pt>
                <c:pt idx="9">
                  <c:v>1245.1981759316639</c:v>
                </c:pt>
                <c:pt idx="10">
                  <c:v>1267.9875519936274</c:v>
                </c:pt>
                <c:pt idx="11">
                  <c:v>1252.9564908163813</c:v>
                </c:pt>
                <c:pt idx="12">
                  <c:v>1282.3396954605837</c:v>
                </c:pt>
                <c:pt idx="13">
                  <c:v>1290.7048221561408</c:v>
                </c:pt>
                <c:pt idx="14">
                  <c:v>1286.0218705882789</c:v>
                </c:pt>
                <c:pt idx="15">
                  <c:v>1293.3846522432998</c:v>
                </c:pt>
                <c:pt idx="16">
                  <c:v>1270.2799795844708</c:v>
                </c:pt>
                <c:pt idx="17">
                  <c:v>1305.845951811006</c:v>
                </c:pt>
                <c:pt idx="18">
                  <c:v>1234.7251454237264</c:v>
                </c:pt>
                <c:pt idx="19">
                  <c:v>1165.5585409086111</c:v>
                </c:pt>
                <c:pt idx="20">
                  <c:v>1217.1375750993589</c:v>
                </c:pt>
                <c:pt idx="21">
                  <c:v>1266.9739070711857</c:v>
                </c:pt>
                <c:pt idx="22">
                  <c:v>1308.1558652811696</c:v>
                </c:pt>
                <c:pt idx="23">
                  <c:v>1317.4710704033189</c:v>
                </c:pt>
                <c:pt idx="24">
                  <c:v>1266.2799229807936</c:v>
                </c:pt>
                <c:pt idx="25">
                  <c:v>1225.3538006200479</c:v>
                </c:pt>
                <c:pt idx="26">
                  <c:v>1204.6018015196496</c:v>
                </c:pt>
                <c:pt idx="27">
                  <c:v>1188.913600002259</c:v>
                </c:pt>
                <c:pt idx="28">
                  <c:v>1143.7319927195733</c:v>
                </c:pt>
                <c:pt idx="29">
                  <c:v>1106.5461632636459</c:v>
                </c:pt>
                <c:pt idx="30">
                  <c:v>1041.6625796593789</c:v>
                </c:pt>
                <c:pt idx="31">
                  <c:v>1064.000903932535</c:v>
                </c:pt>
              </c:numCache>
            </c:numRef>
          </c:val>
          <c:extLst>
            <c:ext xmlns:c16="http://schemas.microsoft.com/office/drawing/2014/chart" uri="{C3380CC4-5D6E-409C-BE32-E72D297353CC}">
              <c16:uniqueId val="{00000000-F251-4550-8CF2-CDDE65ABCA56}"/>
            </c:ext>
          </c:extLst>
        </c:ser>
        <c:ser>
          <c:idx val="1"/>
          <c:order val="1"/>
          <c:tx>
            <c:strRef>
              <c:f>'リンク切公表時非表示（グラフの添え物）'!$Y$4</c:f>
              <c:strCache>
                <c:ptCount val="1"/>
                <c:pt idx="0">
                  <c:v>CH₄</c:v>
                </c:pt>
              </c:strCache>
            </c:strRef>
          </c:tx>
          <c:spPr>
            <a:solidFill>
              <a:schemeClr val="accent6">
                <a:lumMod val="75000"/>
              </a:schemeClr>
            </a:solidFill>
            <a:ln>
              <a:noFill/>
            </a:ln>
            <a:effectLst/>
          </c:spPr>
          <c:invertIfNegative val="0"/>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'1.Summary'!$AA$8:$BF$8</c:f>
              <c:numCache>
                <c:formatCode>#,##0.0_ </c:formatCode>
                <c:ptCount val="32"/>
                <c:pt idx="0">
                  <c:v>44.542026094346475</c:v>
                </c:pt>
                <c:pt idx="1">
                  <c:v>43.880709274967998</c:v>
                </c:pt>
                <c:pt idx="2">
                  <c:v>43.812148831899329</c:v>
                </c:pt>
                <c:pt idx="3">
                  <c:v>42.911717616368868</c:v>
                </c:pt>
                <c:pt idx="4">
                  <c:v>42.944680323406281</c:v>
                </c:pt>
                <c:pt idx="5">
                  <c:v>41.755930594858071</c:v>
                </c:pt>
                <c:pt idx="6">
                  <c:v>40.490291110362598</c:v>
                </c:pt>
                <c:pt idx="7">
                  <c:v>40.014546369932617</c:v>
                </c:pt>
                <c:pt idx="8">
                  <c:v>38.321574916956074</c:v>
                </c:pt>
                <c:pt idx="9">
                  <c:v>37.937031659027468</c:v>
                </c:pt>
                <c:pt idx="10">
                  <c:v>37.285676625163738</c:v>
                </c:pt>
                <c:pt idx="11">
                  <c:v>36.115446093537152</c:v>
                </c:pt>
                <c:pt idx="12">
                  <c:v>35.288379382311724</c:v>
                </c:pt>
                <c:pt idx="13">
                  <c:v>34.381516991425798</c:v>
                </c:pt>
                <c:pt idx="14">
                  <c:v>34.068299303876373</c:v>
                </c:pt>
                <c:pt idx="15">
                  <c:v>34.053751547775903</c:v>
                </c:pt>
                <c:pt idx="16">
                  <c:v>33.481783473508123</c:v>
                </c:pt>
                <c:pt idx="17">
                  <c:v>32.854323110474247</c:v>
                </c:pt>
                <c:pt idx="18">
                  <c:v>32.056308041674022</c:v>
                </c:pt>
                <c:pt idx="19">
                  <c:v>31.519618849843482</c:v>
                </c:pt>
                <c:pt idx="20">
                  <c:v>31.072985051965027</c:v>
                </c:pt>
                <c:pt idx="21">
                  <c:v>29.857227280664251</c:v>
                </c:pt>
                <c:pt idx="22">
                  <c:v>29.202063029975861</c:v>
                </c:pt>
                <c:pt idx="23">
                  <c:v>29.143257680045433</c:v>
                </c:pt>
                <c:pt idx="24">
                  <c:v>28.644669241236937</c:v>
                </c:pt>
                <c:pt idx="25">
                  <c:v>28.273038754272957</c:v>
                </c:pt>
                <c:pt idx="26">
                  <c:v>28.233912576062146</c:v>
                </c:pt>
                <c:pt idx="27">
                  <c:v>28.043839521153334</c:v>
                </c:pt>
                <c:pt idx="28">
                  <c:v>27.660343593968829</c:v>
                </c:pt>
                <c:pt idx="29">
                  <c:v>27.483882213974997</c:v>
                </c:pt>
                <c:pt idx="30">
                  <c:v>27.37988975054283</c:v>
                </c:pt>
                <c:pt idx="31">
                  <c:v>27.361363317728049</c:v>
                </c:pt>
              </c:numCache>
            </c:numRef>
          </c:val>
          <c:extLst>
            <c:ext xmlns:c16="http://schemas.microsoft.com/office/drawing/2014/chart" uri="{C3380CC4-5D6E-409C-BE32-E72D297353CC}">
              <c16:uniqueId val="{00000001-F251-4550-8CF2-CDDE65ABCA56}"/>
            </c:ext>
          </c:extLst>
        </c:ser>
        <c:ser>
          <c:idx val="2"/>
          <c:order val="2"/>
          <c:tx>
            <c:strRef>
              <c:f>'リンク切公表時非表示（グラフの添え物）'!$Y$5</c:f>
              <c:strCache>
                <c:ptCount val="1"/>
                <c:pt idx="0">
                  <c:v>N₂O</c:v>
                </c:pt>
              </c:strCache>
            </c:strRef>
          </c:tx>
          <c:spPr>
            <a:solidFill>
              <a:schemeClr val="tx2">
                <a:lumMod val="40000"/>
                <a:lumOff val="60000"/>
              </a:schemeClr>
            </a:solidFill>
            <a:ln>
              <a:noFill/>
            </a:ln>
            <a:effectLst/>
          </c:spPr>
          <c:invertIfNegative val="0"/>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'1.Summary'!$AA$9:$BF$9</c:f>
              <c:numCache>
                <c:formatCode>#,##0.0_ </c:formatCode>
                <c:ptCount val="32"/>
                <c:pt idx="0">
                  <c:v>32.21822349950326</c:v>
                </c:pt>
                <c:pt idx="1">
                  <c:v>31.900875560699081</c:v>
                </c:pt>
                <c:pt idx="2">
                  <c:v>32.053835716284979</c:v>
                </c:pt>
                <c:pt idx="3">
                  <c:v>31.959192616300573</c:v>
                </c:pt>
                <c:pt idx="4">
                  <c:v>33.174406695675899</c:v>
                </c:pt>
                <c:pt idx="5">
                  <c:v>33.455726885477468</c:v>
                </c:pt>
                <c:pt idx="6">
                  <c:v>34.557596109197696</c:v>
                </c:pt>
                <c:pt idx="7">
                  <c:v>35.360220988415733</c:v>
                </c:pt>
                <c:pt idx="8">
                  <c:v>33.78617753575142</c:v>
                </c:pt>
                <c:pt idx="9">
                  <c:v>27.659817297743032</c:v>
                </c:pt>
                <c:pt idx="10">
                  <c:v>30.181019077670104</c:v>
                </c:pt>
                <c:pt idx="11">
                  <c:v>26.551656120758608</c:v>
                </c:pt>
                <c:pt idx="12">
                  <c:v>25.969859018167966</c:v>
                </c:pt>
                <c:pt idx="13">
                  <c:v>25.84787113626443</c:v>
                </c:pt>
                <c:pt idx="14">
                  <c:v>25.669952223947085</c:v>
                </c:pt>
                <c:pt idx="15">
                  <c:v>25.339120594646221</c:v>
                </c:pt>
                <c:pt idx="16">
                  <c:v>25.226227700523754</c:v>
                </c:pt>
                <c:pt idx="17">
                  <c:v>24.662459431642034</c:v>
                </c:pt>
                <c:pt idx="18">
                  <c:v>23.771939683018722</c:v>
                </c:pt>
                <c:pt idx="19">
                  <c:v>23.207172338490874</c:v>
                </c:pt>
                <c:pt idx="20">
                  <c:v>22.728856478754896</c:v>
                </c:pt>
                <c:pt idx="21">
                  <c:v>22.332925818989509</c:v>
                </c:pt>
                <c:pt idx="22">
                  <c:v>21.955260432283257</c:v>
                </c:pt>
                <c:pt idx="23">
                  <c:v>21.901370281521643</c:v>
                </c:pt>
                <c:pt idx="24">
                  <c:v>21.45867541944655</c:v>
                </c:pt>
                <c:pt idx="25">
                  <c:v>21.150920243374067</c:v>
                </c:pt>
                <c:pt idx="26">
                  <c:v>20.638619947547596</c:v>
                </c:pt>
                <c:pt idx="27">
                  <c:v>20.891969406782202</c:v>
                </c:pt>
                <c:pt idx="28">
                  <c:v>20.43112239546091</c:v>
                </c:pt>
                <c:pt idx="29">
                  <c:v>20.011074912149805</c:v>
                </c:pt>
                <c:pt idx="30">
                  <c:v>19.680288171208058</c:v>
                </c:pt>
                <c:pt idx="31">
                  <c:v>19.459726016397301</c:v>
                </c:pt>
              </c:numCache>
            </c:numRef>
          </c:val>
          <c:extLst>
            <c:ext xmlns:c16="http://schemas.microsoft.com/office/drawing/2014/chart" uri="{C3380CC4-5D6E-409C-BE32-E72D297353CC}">
              <c16:uniqueId val="{00000002-F251-4550-8CF2-CDDE65ABCA56}"/>
            </c:ext>
          </c:extLst>
        </c:ser>
        <c:ser>
          <c:idx val="3"/>
          <c:order val="3"/>
          <c:tx>
            <c:strRef>
              <c:f>'リンク切公表時非表示（グラフの添え物）'!$Y$6</c:f>
              <c:strCache>
                <c:ptCount val="1"/>
                <c:pt idx="0">
                  <c:v>HFCs</c:v>
                </c:pt>
              </c:strCache>
            </c:strRef>
          </c:tx>
          <c:spPr>
            <a:solidFill>
              <a:schemeClr val="accent3">
                <a:lumMod val="75000"/>
              </a:schemeClr>
            </a:solidFill>
            <a:ln>
              <a:noFill/>
            </a:ln>
            <a:effectLst/>
          </c:spPr>
          <c:invertIfNegative val="0"/>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'1.Summary'!$AA$11:$BF$11</c:f>
              <c:numCache>
                <c:formatCode>#,##0.0_ </c:formatCode>
                <c:ptCount val="32"/>
                <c:pt idx="0">
                  <c:v>15.940023373810551</c:v>
                </c:pt>
                <c:pt idx="1">
                  <c:v>17.356794476754168</c:v>
                </c:pt>
                <c:pt idx="2">
                  <c:v>17.773138745901562</c:v>
                </c:pt>
                <c:pt idx="3">
                  <c:v>18.13459447508907</c:v>
                </c:pt>
                <c:pt idx="4">
                  <c:v>21.057226749185705</c:v>
                </c:pt>
                <c:pt idx="5">
                  <c:v>25.219348804735031</c:v>
                </c:pt>
                <c:pt idx="6">
                  <c:v>24.604215826774308</c:v>
                </c:pt>
                <c:pt idx="7">
                  <c:v>24.444489660702086</c:v>
                </c:pt>
                <c:pt idx="8">
                  <c:v>23.749430269680605</c:v>
                </c:pt>
                <c:pt idx="9">
                  <c:v>24.375035791541993</c:v>
                </c:pt>
                <c:pt idx="10">
                  <c:v>22.858356899573057</c:v>
                </c:pt>
                <c:pt idx="11">
                  <c:v>19.46597160567428</c:v>
                </c:pt>
                <c:pt idx="12">
                  <c:v>16.23640478260339</c:v>
                </c:pt>
                <c:pt idx="13">
                  <c:v>16.228080733517448</c:v>
                </c:pt>
                <c:pt idx="14">
                  <c:v>12.418368101688444</c:v>
                </c:pt>
                <c:pt idx="15">
                  <c:v>12.778809711884287</c:v>
                </c:pt>
                <c:pt idx="16">
                  <c:v>14.62624173724962</c:v>
                </c:pt>
                <c:pt idx="17">
                  <c:v>16.709812962491071</c:v>
                </c:pt>
                <c:pt idx="18">
                  <c:v>19.265318500624051</c:v>
                </c:pt>
                <c:pt idx="19">
                  <c:v>20.927106001019869</c:v>
                </c:pt>
                <c:pt idx="20">
                  <c:v>23.331815539590195</c:v>
                </c:pt>
                <c:pt idx="21">
                  <c:v>26.12454040982982</c:v>
                </c:pt>
                <c:pt idx="22">
                  <c:v>29.381772417681024</c:v>
                </c:pt>
                <c:pt idx="23">
                  <c:v>32.129236564593967</c:v>
                </c:pt>
                <c:pt idx="24">
                  <c:v>35.805260087298386</c:v>
                </c:pt>
                <c:pt idx="25">
                  <c:v>39.283250340090426</c:v>
                </c:pt>
                <c:pt idx="26">
                  <c:v>42.645361094030882</c:v>
                </c:pt>
                <c:pt idx="27">
                  <c:v>44.956352738435626</c:v>
                </c:pt>
                <c:pt idx="28">
                  <c:v>47.087142184417843</c:v>
                </c:pt>
                <c:pt idx="29">
                  <c:v>49.968007523873347</c:v>
                </c:pt>
                <c:pt idx="30">
                  <c:v>52.210280536947032</c:v>
                </c:pt>
                <c:pt idx="31">
                  <c:v>53.561038045284995</c:v>
                </c:pt>
              </c:numCache>
            </c:numRef>
          </c:val>
          <c:extLst>
            <c:ext xmlns:c16="http://schemas.microsoft.com/office/drawing/2014/chart" uri="{C3380CC4-5D6E-409C-BE32-E72D297353CC}">
              <c16:uniqueId val="{00000003-F251-4550-8CF2-CDDE65ABCA56}"/>
            </c:ext>
          </c:extLst>
        </c:ser>
        <c:ser>
          <c:idx val="4"/>
          <c:order val="4"/>
          <c:tx>
            <c:strRef>
              <c:f>'リンク切公表時非表示（グラフの添え物）'!$Y$7</c:f>
              <c:strCache>
                <c:ptCount val="1"/>
                <c:pt idx="0">
                  <c:v>PFCs</c:v>
                </c:pt>
              </c:strCache>
            </c:strRef>
          </c:tx>
          <c:spPr>
            <a:solidFill>
              <a:schemeClr val="accent5">
                <a:lumMod val="60000"/>
                <a:lumOff val="40000"/>
              </a:schemeClr>
            </a:solidFill>
            <a:ln>
              <a:noFill/>
            </a:ln>
            <a:effectLst/>
          </c:spPr>
          <c:invertIfNegative val="0"/>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'1.Summary'!$AA$12:$BF$12</c:f>
              <c:numCache>
                <c:formatCode>#,##0.0_ </c:formatCode>
                <c:ptCount val="32"/>
                <c:pt idx="0">
                  <c:v>6.5554803371722326</c:v>
                </c:pt>
                <c:pt idx="1">
                  <c:v>7.5219871305103094</c:v>
                </c:pt>
                <c:pt idx="2">
                  <c:v>7.6297006778125827</c:v>
                </c:pt>
                <c:pt idx="3">
                  <c:v>10.954489018843969</c:v>
                </c:pt>
                <c:pt idx="4">
                  <c:v>13.455176345514481</c:v>
                </c:pt>
                <c:pt idx="5">
                  <c:v>17.690561913510763</c:v>
                </c:pt>
                <c:pt idx="6">
                  <c:v>18.33504118478027</c:v>
                </c:pt>
                <c:pt idx="7">
                  <c:v>20.058342341079289</c:v>
                </c:pt>
                <c:pt idx="8">
                  <c:v>16.632229805483313</c:v>
                </c:pt>
                <c:pt idx="9">
                  <c:v>13.162144059914279</c:v>
                </c:pt>
                <c:pt idx="10">
                  <c:v>11.90643517158199</c:v>
                </c:pt>
                <c:pt idx="11">
                  <c:v>9.9053954320590005</c:v>
                </c:pt>
                <c:pt idx="12">
                  <c:v>9.2251206229660401</c:v>
                </c:pt>
                <c:pt idx="13">
                  <c:v>8.8796131249725843</c:v>
                </c:pt>
                <c:pt idx="14">
                  <c:v>9.2420859829016635</c:v>
                </c:pt>
                <c:pt idx="15">
                  <c:v>8.6484442488133961</c:v>
                </c:pt>
                <c:pt idx="16">
                  <c:v>9.0239040784065327</c:v>
                </c:pt>
                <c:pt idx="17">
                  <c:v>7.9420352634277993</c:v>
                </c:pt>
                <c:pt idx="18">
                  <c:v>5.7676912558210507</c:v>
                </c:pt>
                <c:pt idx="19">
                  <c:v>4.0646258055868527</c:v>
                </c:pt>
                <c:pt idx="20">
                  <c:v>4.2676756250679455</c:v>
                </c:pt>
                <c:pt idx="21">
                  <c:v>3.7727556571422824</c:v>
                </c:pt>
                <c:pt idx="22">
                  <c:v>3.4523322498386579</c:v>
                </c:pt>
                <c:pt idx="23">
                  <c:v>3.2920492095958891</c:v>
                </c:pt>
                <c:pt idx="24">
                  <c:v>3.3687845883193188</c:v>
                </c:pt>
                <c:pt idx="25">
                  <c:v>3.3141325228122902</c:v>
                </c:pt>
                <c:pt idx="26">
                  <c:v>3.3816081918784531</c:v>
                </c:pt>
                <c:pt idx="27">
                  <c:v>3.5213092456541726</c:v>
                </c:pt>
                <c:pt idx="28">
                  <c:v>3.5009694780912879</c:v>
                </c:pt>
                <c:pt idx="29">
                  <c:v>3.4439857021783511</c:v>
                </c:pt>
                <c:pt idx="30">
                  <c:v>3.5008425058809474</c:v>
                </c:pt>
                <c:pt idx="31">
                  <c:v>3.1555413451373799</c:v>
                </c:pt>
              </c:numCache>
            </c:numRef>
          </c:val>
          <c:extLst>
            <c:ext xmlns:c16="http://schemas.microsoft.com/office/drawing/2014/chart" uri="{C3380CC4-5D6E-409C-BE32-E72D297353CC}">
              <c16:uniqueId val="{00000004-F251-4550-8CF2-CDDE65ABCA56}"/>
            </c:ext>
          </c:extLst>
        </c:ser>
        <c:ser>
          <c:idx val="5"/>
          <c:order val="5"/>
          <c:tx>
            <c:strRef>
              <c:f>'リンク切公表時非表示（グラフの添え物）'!$Y$8</c:f>
              <c:strCache>
                <c:ptCount val="1"/>
                <c:pt idx="0">
                  <c:v>SF₆</c:v>
                </c:pt>
              </c:strCache>
            </c:strRef>
          </c:tx>
          <c:spPr>
            <a:solidFill>
              <a:srgbClr val="FFCCCC"/>
            </a:solidFill>
            <a:ln>
              <a:noFill/>
            </a:ln>
            <a:effectLst/>
          </c:spPr>
          <c:invertIfNegative val="0"/>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'1.Summary'!$AA$13:$BF$13</c:f>
              <c:numCache>
                <c:formatCode>#,##0.0_ </c:formatCode>
                <c:ptCount val="32"/>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2.1582652390468082</c:v>
                </c:pt>
                <c:pt idx="27">
                  <c:v>2.0707538690302223</c:v>
                </c:pt>
                <c:pt idx="28">
                  <c:v>2.0549448652505751</c:v>
                </c:pt>
                <c:pt idx="29">
                  <c:v>2.0010287951396291</c:v>
                </c:pt>
                <c:pt idx="30">
                  <c:v>2.0283146558619358</c:v>
                </c:pt>
                <c:pt idx="31">
                  <c:v>2.0474504896294423</c:v>
                </c:pt>
              </c:numCache>
            </c:numRef>
          </c:val>
          <c:extLst>
            <c:ext xmlns:c16="http://schemas.microsoft.com/office/drawing/2014/chart" uri="{C3380CC4-5D6E-409C-BE32-E72D297353CC}">
              <c16:uniqueId val="{00000005-F251-4550-8CF2-CDDE65ABCA56}"/>
            </c:ext>
          </c:extLst>
        </c:ser>
        <c:ser>
          <c:idx val="6"/>
          <c:order val="6"/>
          <c:tx>
            <c:strRef>
              <c:f>'リンク切公表時非表示（グラフの添え物）'!$Y$9</c:f>
              <c:strCache>
                <c:ptCount val="1"/>
                <c:pt idx="0">
                  <c:v>NF₃</c:v>
                </c:pt>
              </c:strCache>
            </c:strRef>
          </c:tx>
          <c:spPr>
            <a:solidFill>
              <a:srgbClr val="CCCCFF"/>
            </a:solidFill>
            <a:ln>
              <a:noFill/>
            </a:ln>
            <a:effectLst/>
          </c:spPr>
          <c:invertIfNegative val="0"/>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'1.Summary'!$AA$14:$BF$14</c:f>
              <c:numCache>
                <c:formatCode>#,##0.00_ </c:formatCode>
                <c:ptCount val="32"/>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c:v>0.31230320748777685</c:v>
                </c:pt>
                <c:pt idx="29">
                  <c:v>0.29461647536902424</c:v>
                </c:pt>
                <c:pt idx="30">
                  <c:v>0.33698441440932658</c:v>
                </c:pt>
                <c:pt idx="31">
                  <c:v>0.38011119561870749</c:v>
                </c:pt>
              </c:numCache>
            </c:numRef>
          </c:val>
          <c:extLst>
            <c:ext xmlns:c16="http://schemas.microsoft.com/office/drawing/2014/chart" uri="{C3380CC4-5D6E-409C-BE32-E72D297353CC}">
              <c16:uniqueId val="{00000006-F251-4550-8CF2-CDDE65ABCA56}"/>
            </c:ext>
          </c:extLst>
        </c:ser>
        <c:dLbls>
          <c:showLegendKey val="0"/>
          <c:showVal val="0"/>
          <c:showCatName val="0"/>
          <c:showSerName val="0"/>
          <c:showPercent val="0"/>
          <c:showBubbleSize val="0"/>
        </c:dLbls>
        <c:gapWidth val="47"/>
        <c:overlap val="100"/>
        <c:axId val="178231552"/>
        <c:axId val="178250112"/>
      </c:barChart>
      <c:lineChart>
        <c:grouping val="standard"/>
        <c:varyColors val="0"/>
        <c:ser>
          <c:idx val="10"/>
          <c:order val="7"/>
          <c:tx>
            <c:strRef>
              <c:f>'リンク切公表時非表示（グラフの添え物）'!$Y$13</c:f>
              <c:strCache>
                <c:ptCount val="1"/>
                <c:pt idx="0">
                  <c:v>2013年度比-46%</c:v>
                </c:pt>
              </c:strCache>
            </c:strRef>
          </c:tx>
          <c:spPr>
            <a:ln w="28575" cap="rnd" cmpd="sng" algn="ctr">
              <a:solidFill>
                <a:schemeClr val="tx1"/>
              </a:solidFill>
              <a:prstDash val="solid"/>
              <a:round/>
            </a:ln>
            <a:effectLst/>
          </c:spPr>
          <c:marker>
            <c:symbol val="none"/>
          </c:marker>
          <c:cat>
            <c:numRef>
              <c:f>'1.Summary'!$AA$20:$BC$20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'リンク切公表時非表示（グラフの添え物）'!$AA$13:$BF$13</c:f>
              <c:numCache>
                <c:formatCode>General</c:formatCode>
                <c:ptCount val="32"/>
                <c:pt idx="0">
                  <c:v>760.11991504167293</c:v>
                </c:pt>
                <c:pt idx="1">
                  <c:v>760.11991504167293</c:v>
                </c:pt>
                <c:pt idx="2">
                  <c:v>760.11991504167293</c:v>
                </c:pt>
                <c:pt idx="3">
                  <c:v>760.11991504167293</c:v>
                </c:pt>
                <c:pt idx="4">
                  <c:v>760.11991504167293</c:v>
                </c:pt>
                <c:pt idx="5">
                  <c:v>760.11991504167293</c:v>
                </c:pt>
                <c:pt idx="6">
                  <c:v>760.11991504167293</c:v>
                </c:pt>
                <c:pt idx="7">
                  <c:v>760.11991504167293</c:v>
                </c:pt>
                <c:pt idx="8">
                  <c:v>760.11991504167293</c:v>
                </c:pt>
                <c:pt idx="9">
                  <c:v>760.11991504167293</c:v>
                </c:pt>
                <c:pt idx="10">
                  <c:v>760.11991504167293</c:v>
                </c:pt>
                <c:pt idx="11">
                  <c:v>760.11991504167293</c:v>
                </c:pt>
                <c:pt idx="12">
                  <c:v>760.11991504167293</c:v>
                </c:pt>
                <c:pt idx="13">
                  <c:v>760.11991504167293</c:v>
                </c:pt>
                <c:pt idx="14">
                  <c:v>760.11991504167293</c:v>
                </c:pt>
                <c:pt idx="15">
                  <c:v>760.11991504167293</c:v>
                </c:pt>
                <c:pt idx="16">
                  <c:v>760.11991504167293</c:v>
                </c:pt>
                <c:pt idx="17">
                  <c:v>760.11991504167293</c:v>
                </c:pt>
                <c:pt idx="18">
                  <c:v>760.11991504167293</c:v>
                </c:pt>
                <c:pt idx="19">
                  <c:v>760.11991504167293</c:v>
                </c:pt>
                <c:pt idx="20">
                  <c:v>760.11991504167293</c:v>
                </c:pt>
                <c:pt idx="21">
                  <c:v>760.11991504167293</c:v>
                </c:pt>
                <c:pt idx="22">
                  <c:v>760.11991504167293</c:v>
                </c:pt>
                <c:pt idx="23">
                  <c:v>760.11991504167293</c:v>
                </c:pt>
                <c:pt idx="24">
                  <c:v>760.11991504167293</c:v>
                </c:pt>
                <c:pt idx="25">
                  <c:v>760.11991504167293</c:v>
                </c:pt>
                <c:pt idx="26">
                  <c:v>760.11991504167293</c:v>
                </c:pt>
                <c:pt idx="27">
                  <c:v>760.11991504167293</c:v>
                </c:pt>
                <c:pt idx="28">
                  <c:v>760.11991504167293</c:v>
                </c:pt>
                <c:pt idx="29">
                  <c:v>760.11991504167293</c:v>
                </c:pt>
                <c:pt idx="30">
                  <c:v>760.11991504167293</c:v>
                </c:pt>
                <c:pt idx="31">
                  <c:v>760.11991504167293</c:v>
                </c:pt>
              </c:numCache>
            </c:numRef>
          </c:val>
          <c:smooth val="0"/>
          <c:extLst>
            <c:ext xmlns:c16="http://schemas.microsoft.com/office/drawing/2014/chart" uri="{C3380CC4-5D6E-409C-BE32-E72D297353CC}">
              <c16:uniqueId val="{0000000A-F251-4550-8CF2-CDDE65ABCA56}"/>
            </c:ext>
          </c:extLst>
        </c:ser>
        <c:dLbls>
          <c:showLegendKey val="0"/>
          <c:showVal val="0"/>
          <c:showCatName val="0"/>
          <c:showSerName val="0"/>
          <c:showPercent val="0"/>
          <c:showBubbleSize val="0"/>
        </c:dLbls>
        <c:marker val="1"/>
        <c:smooth val="0"/>
        <c:axId val="1844159088"/>
        <c:axId val="1913451696"/>
        <c:extLst/>
      </c:lineChart>
      <c:catAx>
        <c:axId val="178231552"/>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ltLang="ja-JP" sz="1200" b="0"/>
                  <a:t>(FY)</a:t>
                </a:r>
              </a:p>
            </c:rich>
          </c:tx>
          <c:layout>
            <c:manualLayout>
              <c:xMode val="edge"/>
              <c:yMode val="edge"/>
              <c:x val="0.48006574254231382"/>
              <c:y val="0.818252113623086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title>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50112"/>
        <c:crossesAt val="0"/>
        <c:auto val="1"/>
        <c:lblAlgn val="ctr"/>
        <c:lblOffset val="100"/>
        <c:tickLblSkip val="1"/>
        <c:tickMarkSkip val="1"/>
        <c:noMultiLvlLbl val="0"/>
      </c:catAx>
      <c:valAx>
        <c:axId val="178250112"/>
        <c:scaling>
          <c:orientation val="minMax"/>
          <c:max val="1400"/>
          <c:min val="0"/>
        </c:scaling>
        <c:delete val="0"/>
        <c:axPos val="l"/>
        <c:numFmt formatCode="#,##0_ "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31552"/>
        <c:crosses val="autoZero"/>
        <c:crossBetween val="between"/>
        <c:majorUnit val="100"/>
      </c:valAx>
      <c:valAx>
        <c:axId val="1913451696"/>
        <c:scaling>
          <c:orientation val="minMax"/>
          <c:min val="800"/>
        </c:scaling>
        <c:delete val="1"/>
        <c:axPos val="r"/>
        <c:numFmt formatCode="General" sourceLinked="1"/>
        <c:majorTickMark val="out"/>
        <c:minorTickMark val="none"/>
        <c:tickLblPos val="nextTo"/>
        <c:crossAx val="1844159088"/>
        <c:crosses val="max"/>
        <c:crossBetween val="between"/>
      </c:valAx>
      <c:catAx>
        <c:axId val="1844159088"/>
        <c:scaling>
          <c:orientation val="minMax"/>
        </c:scaling>
        <c:delete val="1"/>
        <c:axPos val="b"/>
        <c:numFmt formatCode="General" sourceLinked="1"/>
        <c:majorTickMark val="out"/>
        <c:minorTickMark val="none"/>
        <c:tickLblPos val="nextTo"/>
        <c:crossAx val="1913451696"/>
        <c:crosses val="autoZero"/>
        <c:auto val="1"/>
        <c:lblAlgn val="ctr"/>
        <c:lblOffset val="100"/>
        <c:noMultiLvlLbl val="0"/>
      </c:catAx>
      <c:spPr>
        <a:solidFill>
          <a:schemeClr val="bg1"/>
        </a:solidFill>
        <a:ln>
          <a:noFill/>
        </a:ln>
        <a:effectLst/>
      </c:spPr>
    </c:plotArea>
    <c:legend>
      <c:legendPos val="r"/>
      <c:legendEntry>
        <c:idx val="7"/>
        <c:delete val="1"/>
      </c:legendEntry>
      <c:layout>
        <c:manualLayout>
          <c:xMode val="edge"/>
          <c:yMode val="edge"/>
          <c:x val="0.80295514994740069"/>
          <c:y val="0.50286027387676102"/>
          <c:w val="6.2406884520690951E-2"/>
          <c:h val="0.29578890639113176"/>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9044152266239298"/>
          <c:y val="0.22390303212943452"/>
          <c:w val="0.61215874565972217"/>
          <c:h val="0.58054410043347959"/>
        </c:manualLayout>
      </c:layout>
      <c:doughnutChart>
        <c:varyColors val="1"/>
        <c:ser>
          <c:idx val="1"/>
          <c:order val="0"/>
          <c:tx>
            <c:strRef>
              <c:f>'リンク切公表時非表示（グラフの添え物）'!$AX$53</c:f>
              <c:strCache>
                <c:ptCount val="1"/>
                <c:pt idx="0">
                  <c:v>2013年</c:v>
                </c:pt>
              </c:strCache>
            </c:strRef>
          </c:tx>
          <c:spPr>
            <a:noFill/>
          </c:spPr>
          <c:dPt>
            <c:idx val="0"/>
            <c:bubble3D val="0"/>
            <c:spPr>
              <a:noFill/>
              <a:ln>
                <a:noFill/>
              </a:ln>
              <a:effectLst/>
            </c:spPr>
            <c:extLst>
              <c:ext xmlns:c16="http://schemas.microsoft.com/office/drawing/2014/chart" uri="{C3380CC4-5D6E-409C-BE32-E72D297353CC}">
                <c16:uniqueId val="{00000000-273C-4DB9-BC3A-C0EF8312982C}"/>
              </c:ext>
            </c:extLst>
          </c:dPt>
          <c:dLbls>
            <c:dLbl>
              <c:idx val="0"/>
              <c:layout>
                <c:manualLayout>
                  <c:x val="5.4921868628826313E-3"/>
                  <c:y val="-0.11635849397145574"/>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273C-4DB9-BC3A-C0EF831298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'8.F-gas'!$V$60:$V$65</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'リンク切公表時非表示（グラフの添え物）'!$AX$64</c:f>
              <c:numCache>
                <c:formatCode>#,##0"万トン"</c:formatCode>
                <c:ptCount val="1"/>
                <c:pt idx="0">
                  <c:v>210</c:v>
                </c:pt>
              </c:numCache>
            </c:numRef>
          </c:val>
          <c:extLst>
            <c:ext xmlns:c16="http://schemas.microsoft.com/office/drawing/2014/chart" uri="{C3380CC4-5D6E-409C-BE32-E72D297353CC}">
              <c16:uniqueId val="{00000001-273C-4DB9-BC3A-C0EF8312982C}"/>
            </c:ext>
          </c:extLst>
        </c:ser>
        <c:ser>
          <c:idx val="0"/>
          <c:order val="1"/>
          <c:tx>
            <c:strRef>
              <c:f>'8.F-gas'!$AX$39</c:f>
              <c:strCache>
                <c:ptCount val="1"/>
                <c:pt idx="0">
                  <c:v>2013</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273C-4DB9-BC3A-C0EF8312982C}"/>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273C-4DB9-BC3A-C0EF8312982C}"/>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273C-4DB9-BC3A-C0EF8312982C}"/>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273C-4DB9-BC3A-C0EF8312982C}"/>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273C-4DB9-BC3A-C0EF8312982C}"/>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273C-4DB9-BC3A-C0EF8312982C}"/>
              </c:ext>
            </c:extLst>
          </c:dPt>
          <c:dLbls>
            <c:dLbl>
              <c:idx val="0"/>
              <c:layout>
                <c:manualLayout>
                  <c:x val="0.15987306185898131"/>
                  <c:y val="-0.1128164264143611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273C-4DB9-BC3A-C0EF8312982C}"/>
                </c:ext>
              </c:extLst>
            </c:dLbl>
            <c:dLbl>
              <c:idx val="1"/>
              <c:layout>
                <c:manualLayout>
                  <c:x val="-0.24611792054455989"/>
                  <c:y val="9.472849513689753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2660656301286578"/>
                      <c:h val="0.15300886959923643"/>
                    </c:manualLayout>
                  </c15:layout>
                </c:ext>
                <c:ext xmlns:c16="http://schemas.microsoft.com/office/drawing/2014/chart" uri="{C3380CC4-5D6E-409C-BE32-E72D297353CC}">
                  <c16:uniqueId val="{00000005-273C-4DB9-BC3A-C0EF8312982C}"/>
                </c:ext>
              </c:extLst>
            </c:dLbl>
            <c:dLbl>
              <c:idx val="2"/>
              <c:layout>
                <c:manualLayout>
                  <c:x val="-0.21800702277259601"/>
                  <c:y val="5.336607834570068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273C-4DB9-BC3A-C0EF8312982C}"/>
                </c:ext>
              </c:extLst>
            </c:dLbl>
            <c:dLbl>
              <c:idx val="3"/>
              <c:layout>
                <c:manualLayout>
                  <c:x val="-0.23839893933544951"/>
                  <c:y val="-0.1110594275160910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238989637305701"/>
                      <c:h val="0.10796384401274067"/>
                    </c:manualLayout>
                  </c15:layout>
                </c:ext>
                <c:ext xmlns:c16="http://schemas.microsoft.com/office/drawing/2014/chart" uri="{C3380CC4-5D6E-409C-BE32-E72D297353CC}">
                  <c16:uniqueId val="{00000009-273C-4DB9-BC3A-C0EF8312982C}"/>
                </c:ext>
              </c:extLst>
            </c:dLbl>
            <c:dLbl>
              <c:idx val="4"/>
              <c:layout>
                <c:manualLayout>
                  <c:x val="-0.24199951419427751"/>
                  <c:y val="-0.1718783826040939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273C-4DB9-BC3A-C0EF8312982C}"/>
                </c:ext>
              </c:extLst>
            </c:dLbl>
            <c:dLbl>
              <c:idx val="5"/>
              <c:layout>
                <c:manualLayout>
                  <c:x val="6.5448802714021453E-2"/>
                  <c:y val="-0.175028723923211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29602759878"/>
                      <c:h val="0.1045784957961491"/>
                    </c:manualLayout>
                  </c15:layout>
                </c:ext>
                <c:ext xmlns:c16="http://schemas.microsoft.com/office/drawing/2014/chart" uri="{C3380CC4-5D6E-409C-BE32-E72D297353CC}">
                  <c16:uniqueId val="{0000000D-273C-4DB9-BC3A-C0EF8312982C}"/>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273C-4DB9-BC3A-C0EF8312982C}"/>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273C-4DB9-BC3A-C0EF8312982C}"/>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273C-4DB9-BC3A-C0EF8312982C}"/>
                </c:ext>
              </c:extLst>
            </c:dLbl>
            <c:dLbl>
              <c:idx val="9"/>
              <c:delete val="1"/>
              <c:extLst>
                <c:ext xmlns:c15="http://schemas.microsoft.com/office/drawing/2012/chart" uri="{CE6537A1-D6FC-4f65-9D91-7224C49458BB}"/>
                <c:ext xmlns:c16="http://schemas.microsoft.com/office/drawing/2014/chart" uri="{C3380CC4-5D6E-409C-BE32-E72D297353CC}">
                  <c16:uniqueId val="{00000011-273C-4DB9-BC3A-C0EF831298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'8.F-gas'!$V$60:$V$65</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'8.F-gas'!$AX$60:$AX$65</c:f>
              <c:numCache>
                <c:formatCode>0.0%</c:formatCode>
                <c:ptCount val="6"/>
                <c:pt idx="0">
                  <c:v>0.39937388513670086</c:v>
                </c:pt>
                <c:pt idx="1">
                  <c:v>0.30971936370645381</c:v>
                </c:pt>
                <c:pt idx="2">
                  <c:v>7.6906367371061754E-2</c:v>
                </c:pt>
                <c:pt idx="3">
                  <c:v>8.744210764980434E-2</c:v>
                </c:pt>
                <c:pt idx="4">
                  <c:v>8.1842716821661998E-2</c:v>
                </c:pt>
                <c:pt idx="5">
                  <c:v>4.4715559314317338E-2</c:v>
                </c:pt>
              </c:numCache>
            </c:numRef>
          </c:val>
          <c:extLst>
            <c:ext xmlns:c16="http://schemas.microsoft.com/office/drawing/2014/chart" uri="{C3380CC4-5D6E-409C-BE32-E72D297353CC}">
              <c16:uniqueId val="{00000012-273C-4DB9-BC3A-C0EF8312982C}"/>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'リンク切公表時非表示（グラフの添え物）'!$CA$53</c:f>
              <c:strCache>
                <c:ptCount val="1"/>
                <c:pt idx="0">
                  <c:v>2021年</c:v>
                </c:pt>
              </c:strCache>
            </c:strRef>
          </c:tx>
          <c:dPt>
            <c:idx val="0"/>
            <c:bubble3D val="0"/>
            <c:spPr>
              <a:noFill/>
              <a:ln>
                <a:noFill/>
              </a:ln>
              <a:effectLst/>
            </c:spPr>
            <c:extLst>
              <c:ext xmlns:c16="http://schemas.microsoft.com/office/drawing/2014/chart" uri="{C3380CC4-5D6E-409C-BE32-E72D297353CC}">
                <c16:uniqueId val="{00000000-1F52-48A8-B8D1-64A4B42A1650}"/>
              </c:ext>
            </c:extLst>
          </c:dPt>
          <c:dLbls>
            <c:dLbl>
              <c:idx val="0"/>
              <c:layout>
                <c:manualLayout>
                  <c:x val="-1.9179099304853105E-3"/>
                  <c:y val="-0.10939634262834699"/>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1F52-48A8-B8D1-64A4B42A165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'8.F-gas'!$V$32:$V$34</c:f>
              <c:strCache>
                <c:ptCount val="3"/>
                <c:pt idx="0">
                  <c:v>半導体製造</c:v>
                </c:pt>
                <c:pt idx="1">
                  <c:v>NF3の製造時の漏出</c:v>
                </c:pt>
                <c:pt idx="2">
                  <c:v>液晶製造</c:v>
                </c:pt>
              </c:strCache>
            </c:strRef>
          </c:cat>
          <c:val>
            <c:numRef>
              <c:f>'リンク切公表時非表示（グラフの添え物）'!$CA$67</c:f>
              <c:numCache>
                <c:formatCode>#,##0"万トン"</c:formatCode>
                <c:ptCount val="1"/>
                <c:pt idx="0">
                  <c:v>38</c:v>
                </c:pt>
              </c:numCache>
            </c:numRef>
          </c:val>
          <c:extLst>
            <c:ext xmlns:c16="http://schemas.microsoft.com/office/drawing/2014/chart" uri="{C3380CC4-5D6E-409C-BE32-E72D297353CC}">
              <c16:uniqueId val="{00000001-1F52-48A8-B8D1-64A4B42A1650}"/>
            </c:ext>
          </c:extLst>
        </c:ser>
        <c:ser>
          <c:idx val="0"/>
          <c:order val="1"/>
          <c:tx>
            <c:strRef>
              <c:f>'8.F-gas'!$BF$39</c:f>
              <c:strCache>
                <c:ptCount val="1"/>
                <c:pt idx="0">
                  <c:v>2021</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1F52-48A8-B8D1-64A4B42A1650}"/>
              </c:ext>
            </c:extLst>
          </c:dPt>
          <c:dPt>
            <c:idx val="1"/>
            <c:bubble3D val="0"/>
            <c:spPr>
              <a:solidFill>
                <a:schemeClr val="accent4"/>
              </a:solidFill>
              <a:ln>
                <a:noFill/>
              </a:ln>
              <a:effectLst/>
            </c:spPr>
            <c:extLst>
              <c:ext xmlns:c16="http://schemas.microsoft.com/office/drawing/2014/chart" uri="{C3380CC4-5D6E-409C-BE32-E72D297353CC}">
                <c16:uniqueId val="{00000005-1F52-48A8-B8D1-64A4B42A1650}"/>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1F52-48A8-B8D1-64A4B42A1650}"/>
              </c:ext>
            </c:extLst>
          </c:dPt>
          <c:dLbls>
            <c:dLbl>
              <c:idx val="0"/>
              <c:layout>
                <c:manualLayout>
                  <c:x val="0.13293073868217756"/>
                  <c:y val="0.108471351478056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931634294226765"/>
                      <c:h val="0.1191199458393026"/>
                    </c:manualLayout>
                  </c15:layout>
                </c:ext>
                <c:ext xmlns:c16="http://schemas.microsoft.com/office/drawing/2014/chart" uri="{C3380CC4-5D6E-409C-BE32-E72D297353CC}">
                  <c16:uniqueId val="{00000003-1F52-48A8-B8D1-64A4B42A1650}"/>
                </c:ext>
              </c:extLst>
            </c:dLbl>
            <c:dLbl>
              <c:idx val="1"/>
              <c:layout>
                <c:manualLayout>
                  <c:x val="-0.19256677244052522"/>
                  <c:y val="-8.06146581677695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363921989723371"/>
                      <c:h val="0.11455764078898908"/>
                    </c:manualLayout>
                  </c15:layout>
                </c:ext>
                <c:ext xmlns:c16="http://schemas.microsoft.com/office/drawing/2014/chart" uri="{C3380CC4-5D6E-409C-BE32-E72D297353CC}">
                  <c16:uniqueId val="{00000005-1F52-48A8-B8D1-64A4B42A1650}"/>
                </c:ext>
              </c:extLst>
            </c:dLbl>
            <c:dLbl>
              <c:idx val="2"/>
              <c:layout>
                <c:manualLayout>
                  <c:x val="-1.3460166564530814E-2"/>
                  <c:y val="-0.1495544061649217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0535941769"/>
                      <c:h val="9.2893123621029472E-2"/>
                    </c:manualLayout>
                  </c15:layout>
                </c:ext>
                <c:ext xmlns:c16="http://schemas.microsoft.com/office/drawing/2014/chart" uri="{C3380CC4-5D6E-409C-BE32-E72D297353CC}">
                  <c16:uniqueId val="{00000007-1F52-48A8-B8D1-64A4B42A1650}"/>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1F52-48A8-B8D1-64A4B42A1650}"/>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1F52-48A8-B8D1-64A4B42A1650}"/>
                </c:ext>
              </c:extLst>
            </c:dLbl>
            <c:dLbl>
              <c:idx val="5"/>
              <c:delete val="1"/>
              <c:extLst>
                <c:ext xmlns:c15="http://schemas.microsoft.com/office/drawing/2012/chart" uri="{CE6537A1-D6FC-4f65-9D91-7224C49458BB}"/>
                <c:ext xmlns:c16="http://schemas.microsoft.com/office/drawing/2014/chart" uri="{C3380CC4-5D6E-409C-BE32-E72D297353CC}">
                  <c16:uniqueId val="{0000000A-1F52-48A8-B8D1-64A4B42A1650}"/>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1F52-48A8-B8D1-64A4B42A1650}"/>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1F52-48A8-B8D1-64A4B42A1650}"/>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1F52-48A8-B8D1-64A4B42A1650}"/>
                </c:ext>
              </c:extLst>
            </c:dLbl>
            <c:dLbl>
              <c:idx val="9"/>
              <c:delete val="1"/>
              <c:extLst>
                <c:ext xmlns:c15="http://schemas.microsoft.com/office/drawing/2012/chart" uri="{CE6537A1-D6FC-4f65-9D91-7224C49458BB}"/>
                <c:ext xmlns:c16="http://schemas.microsoft.com/office/drawing/2014/chart" uri="{C3380CC4-5D6E-409C-BE32-E72D297353CC}">
                  <c16:uniqueId val="{0000000E-1F52-48A8-B8D1-64A4B42A165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'8.F-gas'!$V$32:$V$34</c:f>
              <c:strCache>
                <c:ptCount val="3"/>
                <c:pt idx="0">
                  <c:v>半導体製造</c:v>
                </c:pt>
                <c:pt idx="1">
                  <c:v>NF3の製造時の漏出</c:v>
                </c:pt>
                <c:pt idx="2">
                  <c:v>液晶製造</c:v>
                </c:pt>
              </c:strCache>
            </c:strRef>
          </c:cat>
          <c:val>
            <c:numRef>
              <c:f>'8.F-gas'!$BF$67:$BF$69</c:f>
              <c:numCache>
                <c:formatCode>0.0%</c:formatCode>
                <c:ptCount val="3"/>
                <c:pt idx="0">
                  <c:v>0.88737464362153851</c:v>
                </c:pt>
                <c:pt idx="1">
                  <c:v>6.2834034554346968E-2</c:v>
                </c:pt>
                <c:pt idx="2">
                  <c:v>4.9791321824114575E-2</c:v>
                </c:pt>
              </c:numCache>
            </c:numRef>
          </c:val>
          <c:extLst>
            <c:ext xmlns:c16="http://schemas.microsoft.com/office/drawing/2014/chart" uri="{C3380CC4-5D6E-409C-BE32-E72D297353CC}">
              <c16:uniqueId val="{0000000F-1F52-48A8-B8D1-64A4B42A1650}"/>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'リンク切公表時非表示（グラフの添え物）'!$AX$53</c:f>
              <c:strCache>
                <c:ptCount val="1"/>
                <c:pt idx="0">
                  <c:v>2013年</c:v>
                </c:pt>
              </c:strCache>
            </c:strRef>
          </c:tx>
          <c:spPr>
            <a:noFill/>
          </c:spPr>
          <c:dPt>
            <c:idx val="0"/>
            <c:bubble3D val="0"/>
            <c:spPr>
              <a:noFill/>
              <a:ln>
                <a:noFill/>
              </a:ln>
              <a:effectLst/>
            </c:spPr>
            <c:extLst>
              <c:ext xmlns:c16="http://schemas.microsoft.com/office/drawing/2014/chart" uri="{C3380CC4-5D6E-409C-BE32-E72D297353CC}">
                <c16:uniqueId val="{00000000-31FC-4CB2-894A-DC5C192DE76F}"/>
              </c:ext>
            </c:extLst>
          </c:dPt>
          <c:dLbls>
            <c:dLbl>
              <c:idx val="0"/>
              <c:layout>
                <c:manualLayout>
                  <c:x val="2.9202684426350529E-3"/>
                  <c:y val="-0.10914058853323534"/>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31FC-4CB2-894A-DC5C192DE76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'8.F-gas'!$V$32:$V$34</c:f>
              <c:strCache>
                <c:ptCount val="3"/>
                <c:pt idx="0">
                  <c:v>半導体製造</c:v>
                </c:pt>
                <c:pt idx="1">
                  <c:v>NF3の製造時の漏出</c:v>
                </c:pt>
                <c:pt idx="2">
                  <c:v>液晶製造</c:v>
                </c:pt>
              </c:strCache>
            </c:strRef>
          </c:cat>
          <c:val>
            <c:numRef>
              <c:f>'リンク切公表時非表示（グラフの添え物）'!$AX$67</c:f>
              <c:numCache>
                <c:formatCode>#,##0"万トン"</c:formatCode>
                <c:ptCount val="1"/>
                <c:pt idx="0">
                  <c:v>160</c:v>
                </c:pt>
              </c:numCache>
            </c:numRef>
          </c:val>
          <c:extLst>
            <c:ext xmlns:c16="http://schemas.microsoft.com/office/drawing/2014/chart" uri="{C3380CC4-5D6E-409C-BE32-E72D297353CC}">
              <c16:uniqueId val="{00000001-31FC-4CB2-894A-DC5C192DE76F}"/>
            </c:ext>
          </c:extLst>
        </c:ser>
        <c:ser>
          <c:idx val="0"/>
          <c:order val="1"/>
          <c:tx>
            <c:strRef>
              <c:f>'8.F-gas'!$AX$39</c:f>
              <c:strCache>
                <c:ptCount val="1"/>
                <c:pt idx="0">
                  <c:v>2013</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31FC-4CB2-894A-DC5C192DE76F}"/>
              </c:ext>
            </c:extLst>
          </c:dPt>
          <c:dPt>
            <c:idx val="1"/>
            <c:bubble3D val="0"/>
            <c:spPr>
              <a:solidFill>
                <a:schemeClr val="accent4"/>
              </a:solidFill>
              <a:ln>
                <a:noFill/>
              </a:ln>
              <a:effectLst/>
            </c:spPr>
            <c:extLst>
              <c:ext xmlns:c16="http://schemas.microsoft.com/office/drawing/2014/chart" uri="{C3380CC4-5D6E-409C-BE32-E72D297353CC}">
                <c16:uniqueId val="{00000005-31FC-4CB2-894A-DC5C192DE76F}"/>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31FC-4CB2-894A-DC5C192DE76F}"/>
              </c:ext>
            </c:extLst>
          </c:dPt>
          <c:dLbls>
            <c:dLbl>
              <c:idx val="0"/>
              <c:layout>
                <c:manualLayout>
                  <c:x val="0.10356503456113653"/>
                  <c:y val="-0.131055077339728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903068336151691"/>
                      <c:h val="9.7907502520326664E-2"/>
                    </c:manualLayout>
                  </c15:layout>
                </c:ext>
                <c:ext xmlns:c16="http://schemas.microsoft.com/office/drawing/2014/chart" uri="{C3380CC4-5D6E-409C-BE32-E72D297353CC}">
                  <c16:uniqueId val="{00000003-31FC-4CB2-894A-DC5C192DE76F}"/>
                </c:ext>
              </c:extLst>
            </c:dLbl>
            <c:dLbl>
              <c:idx val="1"/>
              <c:layout>
                <c:manualLayout>
                  <c:x val="-0.20230310984079936"/>
                  <c:y val="9.885044790545910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4088522270591786"/>
                      <c:h val="9.3345025262919282E-2"/>
                    </c:manualLayout>
                  </c15:layout>
                </c:ext>
                <c:ext xmlns:c16="http://schemas.microsoft.com/office/drawing/2014/chart" uri="{C3380CC4-5D6E-409C-BE32-E72D297353CC}">
                  <c16:uniqueId val="{00000005-31FC-4CB2-894A-DC5C192DE76F}"/>
                </c:ext>
              </c:extLst>
            </c:dLbl>
            <c:dLbl>
              <c:idx val="2"/>
              <c:layout>
                <c:manualLayout>
                  <c:x val="-0.10144361912956221"/>
                  <c:y val="-0.1234902795922141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3932124239748345"/>
                      <c:h val="9.5873345383179112E-2"/>
                    </c:manualLayout>
                  </c15:layout>
                </c:ext>
                <c:ext xmlns:c16="http://schemas.microsoft.com/office/drawing/2014/chart" uri="{C3380CC4-5D6E-409C-BE32-E72D297353CC}">
                  <c16:uniqueId val="{00000007-31FC-4CB2-894A-DC5C192DE76F}"/>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31FC-4CB2-894A-DC5C192DE76F}"/>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31FC-4CB2-894A-DC5C192DE76F}"/>
                </c:ext>
              </c:extLst>
            </c:dLbl>
            <c:dLbl>
              <c:idx val="5"/>
              <c:delete val="1"/>
              <c:extLst>
                <c:ext xmlns:c15="http://schemas.microsoft.com/office/drawing/2012/chart" uri="{CE6537A1-D6FC-4f65-9D91-7224C49458BB}"/>
                <c:ext xmlns:c16="http://schemas.microsoft.com/office/drawing/2014/chart" uri="{C3380CC4-5D6E-409C-BE32-E72D297353CC}">
                  <c16:uniqueId val="{0000000A-31FC-4CB2-894A-DC5C192DE76F}"/>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31FC-4CB2-894A-DC5C192DE76F}"/>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31FC-4CB2-894A-DC5C192DE76F}"/>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31FC-4CB2-894A-DC5C192DE76F}"/>
                </c:ext>
              </c:extLst>
            </c:dLbl>
            <c:dLbl>
              <c:idx val="9"/>
              <c:delete val="1"/>
              <c:extLst>
                <c:ext xmlns:c15="http://schemas.microsoft.com/office/drawing/2012/chart" uri="{CE6537A1-D6FC-4f65-9D91-7224C49458BB}"/>
                <c:ext xmlns:c16="http://schemas.microsoft.com/office/drawing/2014/chart" uri="{C3380CC4-5D6E-409C-BE32-E72D297353CC}">
                  <c16:uniqueId val="{0000000E-31FC-4CB2-894A-DC5C192DE76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'8.F-gas'!$V$32:$V$34</c:f>
              <c:strCache>
                <c:ptCount val="3"/>
                <c:pt idx="0">
                  <c:v>半導体製造</c:v>
                </c:pt>
                <c:pt idx="1">
                  <c:v>NF3の製造時の漏出</c:v>
                </c:pt>
                <c:pt idx="2">
                  <c:v>液晶製造</c:v>
                </c:pt>
              </c:strCache>
            </c:strRef>
          </c:cat>
          <c:val>
            <c:numRef>
              <c:f>'8.F-gas'!$AX$67:$AX$69</c:f>
              <c:numCache>
                <c:formatCode>0.0%</c:formatCode>
                <c:ptCount val="3"/>
                <c:pt idx="0">
                  <c:v>6.7878846090226527E-2</c:v>
                </c:pt>
                <c:pt idx="1">
                  <c:v>0.91890036153147592</c:v>
                </c:pt>
                <c:pt idx="2">
                  <c:v>1.322079237829751E-2</c:v>
                </c:pt>
              </c:numCache>
            </c:numRef>
          </c:val>
          <c:extLst>
            <c:ext xmlns:c16="http://schemas.microsoft.com/office/drawing/2014/chart" uri="{C3380CC4-5D6E-409C-BE32-E72D297353CC}">
              <c16:uniqueId val="{0000000F-31FC-4CB2-894A-DC5C192DE76F}"/>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'リンク切公表時非表示（グラフの添え物）'!$CA$56</c:f>
              <c:strCache>
                <c:ptCount val="1"/>
                <c:pt idx="0">
                  <c:v>  in CY2021</c:v>
                </c:pt>
              </c:strCache>
            </c:strRef>
          </c:tx>
          <c:dPt>
            <c:idx val="0"/>
            <c:bubble3D val="0"/>
            <c:spPr>
              <a:noFill/>
              <a:ln>
                <a:noFill/>
              </a:ln>
              <a:effectLst/>
            </c:spPr>
            <c:extLst>
              <c:ext xmlns:c16="http://schemas.microsoft.com/office/drawing/2014/chart" uri="{C3380CC4-5D6E-409C-BE32-E72D297353CC}">
                <c16:uniqueId val="{00000000-78F9-4728-BE07-62FC41702259}"/>
              </c:ext>
            </c:extLst>
          </c:dPt>
          <c:dLbls>
            <c:dLbl>
              <c:idx val="0"/>
              <c:layout>
                <c:manualLayout>
                  <c:x val="-2.9610926742868718E-3"/>
                  <c:y val="-0.1174016020331022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78F9-4728-BE07-62FC4170225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'8.F-gas'!$Y$18:$Y$23</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'リンク切公表時非表示（グラフの添え物）'!$CA$62</c:f>
              <c:numCache>
                <c:formatCode>###.0"Mt"</c:formatCode>
                <c:ptCount val="1"/>
                <c:pt idx="0">
                  <c:v>3.2</c:v>
                </c:pt>
              </c:numCache>
            </c:numRef>
          </c:val>
          <c:extLst>
            <c:ext xmlns:c16="http://schemas.microsoft.com/office/drawing/2014/chart" uri="{C3380CC4-5D6E-409C-BE32-E72D297353CC}">
              <c16:uniqueId val="{00000001-78F9-4728-BE07-62FC41702259}"/>
            </c:ext>
          </c:extLst>
        </c:ser>
        <c:ser>
          <c:idx val="0"/>
          <c:order val="1"/>
          <c:tx>
            <c:strRef>
              <c:f>'8.F-gas'!$BF$39</c:f>
              <c:strCache>
                <c:ptCount val="1"/>
                <c:pt idx="0">
                  <c:v>2021</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78F9-4728-BE07-62FC41702259}"/>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78F9-4728-BE07-62FC41702259}"/>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78F9-4728-BE07-62FC41702259}"/>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78F9-4728-BE07-62FC41702259}"/>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78F9-4728-BE07-62FC41702259}"/>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78F9-4728-BE07-62FC41702259}"/>
              </c:ext>
            </c:extLst>
          </c:dPt>
          <c:dLbls>
            <c:dLbl>
              <c:idx val="0"/>
              <c:layout>
                <c:manualLayout>
                  <c:x val="0.15592557992799375"/>
                  <c:y val="-0.2338132842826066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05630089640273"/>
                      <c:h val="0.17216033222841645"/>
                    </c:manualLayout>
                  </c15:layout>
                </c:ext>
                <c:ext xmlns:c16="http://schemas.microsoft.com/office/drawing/2014/chart" uri="{C3380CC4-5D6E-409C-BE32-E72D297353CC}">
                  <c16:uniqueId val="{00000003-78F9-4728-BE07-62FC41702259}"/>
                </c:ext>
              </c:extLst>
            </c:dLbl>
            <c:dLbl>
              <c:idx val="1"/>
              <c:layout>
                <c:manualLayout>
                  <c:x val="0.20133361786827869"/>
                  <c:y val="0.1216063727382846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6791379992883146"/>
                      <c:h val="0.1114523692933554"/>
                    </c:manualLayout>
                  </c15:layout>
                </c:ext>
                <c:ext xmlns:c16="http://schemas.microsoft.com/office/drawing/2014/chart" uri="{C3380CC4-5D6E-409C-BE32-E72D297353CC}">
                  <c16:uniqueId val="{00000005-78F9-4728-BE07-62FC41702259}"/>
                </c:ext>
              </c:extLst>
            </c:dLbl>
            <c:dLbl>
              <c:idx val="2"/>
              <c:layout>
                <c:manualLayout>
                  <c:x val="-9.0228909024545084E-2"/>
                  <c:y val="0.2876686110366801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5186931672350471"/>
                      <c:h val="0.13941198198979049"/>
                    </c:manualLayout>
                  </c15:layout>
                </c:ext>
                <c:ext xmlns:c16="http://schemas.microsoft.com/office/drawing/2014/chart" uri="{C3380CC4-5D6E-409C-BE32-E72D297353CC}">
                  <c16:uniqueId val="{00000007-78F9-4728-BE07-62FC41702259}"/>
                </c:ext>
              </c:extLst>
            </c:dLbl>
            <c:dLbl>
              <c:idx val="3"/>
              <c:layout>
                <c:manualLayout>
                  <c:x val="-0.20053588847433609"/>
                  <c:y val="-0.1580783307713776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40327999104458367"/>
                      <c:h val="0.10796387675154437"/>
                    </c:manualLayout>
                  </c15:layout>
                </c:ext>
                <c:ext xmlns:c16="http://schemas.microsoft.com/office/drawing/2014/chart" uri="{C3380CC4-5D6E-409C-BE32-E72D297353CC}">
                  <c16:uniqueId val="{00000009-78F9-4728-BE07-62FC41702259}"/>
                </c:ext>
              </c:extLst>
            </c:dLbl>
            <c:dLbl>
              <c:idx val="4"/>
              <c:layout>
                <c:manualLayout>
                  <c:x val="0.11874681268209221"/>
                  <c:y val="-0.1899296412365588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7864689879474524"/>
                      <c:h val="7.3380388482141262E-2"/>
                    </c:manualLayout>
                  </c15:layout>
                </c:ext>
                <c:ext xmlns:c16="http://schemas.microsoft.com/office/drawing/2014/chart" uri="{C3380CC4-5D6E-409C-BE32-E72D297353CC}">
                  <c16:uniqueId val="{0000000B-78F9-4728-BE07-62FC41702259}"/>
                </c:ext>
              </c:extLst>
            </c:dLbl>
            <c:dLbl>
              <c:idx val="5"/>
              <c:delete val="1"/>
              <c:extLst>
                <c:ext xmlns:c15="http://schemas.microsoft.com/office/drawing/2012/chart" uri="{CE6537A1-D6FC-4f65-9D91-7224C49458BB}"/>
                <c:ext xmlns:c16="http://schemas.microsoft.com/office/drawing/2014/chart" uri="{C3380CC4-5D6E-409C-BE32-E72D297353CC}">
                  <c16:uniqueId val="{0000000C-78F9-4728-BE07-62FC41702259}"/>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78F9-4728-BE07-62FC41702259}"/>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78F9-4728-BE07-62FC41702259}"/>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78F9-4728-BE07-62FC41702259}"/>
                </c:ext>
              </c:extLst>
            </c:dLbl>
            <c:numFmt formatCode="0.00%" sourceLinked="0"/>
            <c:spPr>
              <a:solidFill>
                <a:sysClr val="window" lastClr="FFFFFF"/>
              </a:solidFill>
              <a:ln>
                <a:solidFill>
                  <a:sysClr val="windowText" lastClr="000000">
                    <a:lumMod val="65000"/>
                    <a:lumOff val="35000"/>
                  </a:sysClr>
                </a:solid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'8.F-gas'!$Y$18:$Y$23</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'8.F-gas'!$BF$53:$BF$58</c:f>
              <c:numCache>
                <c:formatCode>0.0%</c:formatCode>
                <c:ptCount val="6"/>
                <c:pt idx="0">
                  <c:v>0.48599444405335784</c:v>
                </c:pt>
                <c:pt idx="1">
                  <c:v>2.4788463790353078E-2</c:v>
                </c:pt>
                <c:pt idx="2">
                  <c:v>0.43801206297926865</c:v>
                </c:pt>
                <c:pt idx="3">
                  <c:v>2.5061119900033225E-2</c:v>
                </c:pt>
                <c:pt idx="4">
                  <c:v>2.614390927698702E-2</c:v>
                </c:pt>
                <c:pt idx="5">
                  <c:v>0</c:v>
                </c:pt>
              </c:numCache>
            </c:numRef>
          </c:val>
          <c:extLst>
            <c:ext xmlns:c16="http://schemas.microsoft.com/office/drawing/2014/chart" uri="{C3380CC4-5D6E-409C-BE32-E72D297353CC}">
              <c16:uniqueId val="{00000010-78F9-4728-BE07-62FC41702259}"/>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'リンク切公表時非表示（グラフの添え物）'!$AX$56</c:f>
              <c:strCache>
                <c:ptCount val="1"/>
                <c:pt idx="0">
                  <c:v>  in CY2013</c:v>
                </c:pt>
              </c:strCache>
            </c:strRef>
          </c:tx>
          <c:dPt>
            <c:idx val="0"/>
            <c:bubble3D val="0"/>
            <c:spPr>
              <a:noFill/>
              <a:ln>
                <a:noFill/>
              </a:ln>
              <a:effectLst/>
            </c:spPr>
            <c:extLst>
              <c:ext xmlns:c16="http://schemas.microsoft.com/office/drawing/2014/chart" uri="{C3380CC4-5D6E-409C-BE32-E72D297353CC}">
                <c16:uniqueId val="{00000000-8D42-4123-A29A-24C284CCC5F2}"/>
              </c:ext>
            </c:extLst>
          </c:dPt>
          <c:dLbls>
            <c:dLbl>
              <c:idx val="0"/>
              <c:layout>
                <c:manualLayout>
                  <c:x val="-2.9610926742868718E-3"/>
                  <c:y val="-0.1174016020331022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8D42-4123-A29A-24C284CCC5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'8.F-gas'!$Y$18:$Y$23</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'リンク切公表時非表示（グラフの添え物）'!$AX$62</c:f>
              <c:numCache>
                <c:formatCode>###.0"Mt"</c:formatCode>
                <c:ptCount val="1"/>
                <c:pt idx="0">
                  <c:v>3.3</c:v>
                </c:pt>
              </c:numCache>
            </c:numRef>
          </c:val>
          <c:extLst>
            <c:ext xmlns:c16="http://schemas.microsoft.com/office/drawing/2014/chart" uri="{C3380CC4-5D6E-409C-BE32-E72D297353CC}">
              <c16:uniqueId val="{00000001-8D42-4123-A29A-24C284CCC5F2}"/>
            </c:ext>
          </c:extLst>
        </c:ser>
        <c:ser>
          <c:idx val="0"/>
          <c:order val="1"/>
          <c:tx>
            <c:strRef>
              <c:f>'8.F-gas'!$AX$39</c:f>
              <c:strCache>
                <c:ptCount val="1"/>
                <c:pt idx="0">
                  <c:v>2013</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8D42-4123-A29A-24C284CCC5F2}"/>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8D42-4123-A29A-24C284CCC5F2}"/>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8D42-4123-A29A-24C284CCC5F2}"/>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8D42-4123-A29A-24C284CCC5F2}"/>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8D42-4123-A29A-24C284CCC5F2}"/>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8D42-4123-A29A-24C284CCC5F2}"/>
              </c:ext>
            </c:extLst>
          </c:dPt>
          <c:dLbls>
            <c:dLbl>
              <c:idx val="0"/>
              <c:layout>
                <c:manualLayout>
                  <c:x val="0.18182631692861312"/>
                  <c:y val="-0.19586375101405501"/>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878430464019156"/>
                      <c:h val="0.1872042082411704"/>
                    </c:manualLayout>
                  </c15:layout>
                </c:ext>
                <c:ext xmlns:c16="http://schemas.microsoft.com/office/drawing/2014/chart" uri="{C3380CC4-5D6E-409C-BE32-E72D297353CC}">
                  <c16:uniqueId val="{00000003-8D42-4123-A29A-24C284CCC5F2}"/>
                </c:ext>
              </c:extLst>
            </c:dLbl>
            <c:dLbl>
              <c:idx val="1"/>
              <c:layout>
                <c:manualLayout>
                  <c:x val="0.16146135721995455"/>
                  <c:y val="0.1462608762485317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731841843311954"/>
                      <c:h val="0.11145223644547776"/>
                    </c:manualLayout>
                  </c15:layout>
                </c:ext>
                <c:ext xmlns:c16="http://schemas.microsoft.com/office/drawing/2014/chart" uri="{C3380CC4-5D6E-409C-BE32-E72D297353CC}">
                  <c16:uniqueId val="{00000005-8D42-4123-A29A-24C284CCC5F2}"/>
                </c:ext>
              </c:extLst>
            </c:dLbl>
            <c:dLbl>
              <c:idx val="2"/>
              <c:layout>
                <c:manualLayout>
                  <c:x val="-8.7482705596707122E-2"/>
                  <c:y val="0.306366430538388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86931672350471"/>
                      <c:h val="0.13941198198979049"/>
                    </c:manualLayout>
                  </c15:layout>
                </c:ext>
                <c:ext xmlns:c16="http://schemas.microsoft.com/office/drawing/2014/chart" uri="{C3380CC4-5D6E-409C-BE32-E72D297353CC}">
                  <c16:uniqueId val="{00000007-8D42-4123-A29A-24C284CCC5F2}"/>
                </c:ext>
              </c:extLst>
            </c:dLbl>
            <c:dLbl>
              <c:idx val="3"/>
              <c:layout>
                <c:manualLayout>
                  <c:x val="-0.23486822722209338"/>
                  <c:y val="-0.2282549349088023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4212107658540713"/>
                      <c:h val="0.10796372674157895"/>
                    </c:manualLayout>
                  </c15:layout>
                </c:ext>
                <c:ext xmlns:c16="http://schemas.microsoft.com/office/drawing/2014/chart" uri="{C3380CC4-5D6E-409C-BE32-E72D297353CC}">
                  <c16:uniqueId val="{00000009-8D42-4123-A29A-24C284CCC5F2}"/>
                </c:ext>
              </c:extLst>
            </c:dLbl>
            <c:dLbl>
              <c:idx val="4"/>
              <c:layout>
                <c:manualLayout>
                  <c:x val="9.9381822305828663E-2"/>
                  <c:y val="-0.2468040154076828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1234865659897667"/>
                      <c:h val="5.8009487969347288E-2"/>
                    </c:manualLayout>
                  </c15:layout>
                </c:ext>
                <c:ext xmlns:c16="http://schemas.microsoft.com/office/drawing/2014/chart" uri="{C3380CC4-5D6E-409C-BE32-E72D297353CC}">
                  <c16:uniqueId val="{0000000B-8D42-4123-A29A-24C284CCC5F2}"/>
                </c:ext>
              </c:extLst>
            </c:dLbl>
            <c:dLbl>
              <c:idx val="5"/>
              <c:layout>
                <c:manualLayout>
                  <c:x val="0.31270056772335048"/>
                  <c:y val="-0.133989670271110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513015410124391"/>
                      <c:h val="0.1186139982676275"/>
                    </c:manualLayout>
                  </c15:layout>
                </c:ext>
                <c:ext xmlns:c16="http://schemas.microsoft.com/office/drawing/2014/chart" uri="{C3380CC4-5D6E-409C-BE32-E72D297353CC}">
                  <c16:uniqueId val="{0000000C-8D42-4123-A29A-24C284CCC5F2}"/>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8D42-4123-A29A-24C284CCC5F2}"/>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8D42-4123-A29A-24C284CCC5F2}"/>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8D42-4123-A29A-24C284CCC5F2}"/>
                </c:ext>
              </c:extLst>
            </c:dLbl>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'8.F-gas'!$Y$18:$Y$23</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'8.F-gas'!$AX$53:$AX$58</c:f>
              <c:numCache>
                <c:formatCode>0.0%</c:formatCode>
                <c:ptCount val="6"/>
                <c:pt idx="0">
                  <c:v>0.47257262916699622</c:v>
                </c:pt>
                <c:pt idx="1">
                  <c:v>2.2973335988280622E-2</c:v>
                </c:pt>
                <c:pt idx="2">
                  <c:v>0.461094314743349</c:v>
                </c:pt>
                <c:pt idx="3">
                  <c:v>3.3656544281609017E-2</c:v>
                </c:pt>
                <c:pt idx="4">
                  <c:v>4.9030720412862952E-3</c:v>
                </c:pt>
                <c:pt idx="5">
                  <c:v>4.8001037784789913E-3</c:v>
                </c:pt>
              </c:numCache>
            </c:numRef>
          </c:val>
          <c:extLst>
            <c:ext xmlns:c16="http://schemas.microsoft.com/office/drawing/2014/chart" uri="{C3380CC4-5D6E-409C-BE32-E72D297353CC}">
              <c16:uniqueId val="{00000010-8D42-4123-A29A-24C284CCC5F2}"/>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'リンク切公表時非表示（グラフの添え物）'!$CA$56</c:f>
              <c:strCache>
                <c:ptCount val="1"/>
                <c:pt idx="0">
                  <c:v>  in CY2021</c:v>
                </c:pt>
              </c:strCache>
            </c:strRef>
          </c:tx>
          <c:spPr>
            <a:noFill/>
          </c:spPr>
          <c:dPt>
            <c:idx val="0"/>
            <c:bubble3D val="0"/>
            <c:spPr>
              <a:noFill/>
              <a:ln>
                <a:noFill/>
              </a:ln>
              <a:effectLst/>
            </c:spPr>
            <c:extLst>
              <c:ext xmlns:c16="http://schemas.microsoft.com/office/drawing/2014/chart" uri="{C3380CC4-5D6E-409C-BE32-E72D297353CC}">
                <c16:uniqueId val="{00000000-A50A-4937-9093-1AED2AC31F68}"/>
              </c:ext>
            </c:extLst>
          </c:dPt>
          <c:dLbls>
            <c:dLbl>
              <c:idx val="0"/>
              <c:layout>
                <c:manualLayout>
                  <c:x val="5.492233203507663E-3"/>
                  <c:y val="-9.0695283308022928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55385120132"/>
                      <c:h val="0.17779115450539509"/>
                    </c:manualLayout>
                  </c15:layout>
                  <c15:dlblFieldTable/>
                  <c15:showDataLabelsRange val="0"/>
                </c:ext>
                <c:ext xmlns:c16="http://schemas.microsoft.com/office/drawing/2014/chart" uri="{C3380CC4-5D6E-409C-BE32-E72D297353CC}">
                  <c16:uniqueId val="{00000000-A50A-4937-9093-1AED2AC31F6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'8.F-gas'!$Y$60:$Y$65</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'リンク切公表時非表示（グラフの添え物）'!$CA$65</c:f>
              <c:numCache>
                <c:formatCode>###.0"Mt"</c:formatCode>
                <c:ptCount val="1"/>
                <c:pt idx="0">
                  <c:v>2</c:v>
                </c:pt>
              </c:numCache>
            </c:numRef>
          </c:val>
          <c:extLst>
            <c:ext xmlns:c16="http://schemas.microsoft.com/office/drawing/2014/chart" uri="{C3380CC4-5D6E-409C-BE32-E72D297353CC}">
              <c16:uniqueId val="{00000001-A50A-4937-9093-1AED2AC31F68}"/>
            </c:ext>
          </c:extLst>
        </c:ser>
        <c:ser>
          <c:idx val="0"/>
          <c:order val="1"/>
          <c:tx>
            <c:strRef>
              <c:f>'8.F-gas'!$BD$39</c:f>
              <c:strCache>
                <c:ptCount val="1"/>
                <c:pt idx="0">
                  <c:v>2019</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A50A-4937-9093-1AED2AC31F68}"/>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A50A-4937-9093-1AED2AC31F68}"/>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A50A-4937-9093-1AED2AC31F68}"/>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A50A-4937-9093-1AED2AC31F68}"/>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A50A-4937-9093-1AED2AC31F68}"/>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A50A-4937-9093-1AED2AC31F68}"/>
              </c:ext>
            </c:extLst>
          </c:dPt>
          <c:dLbls>
            <c:dLbl>
              <c:idx val="0"/>
              <c:layout>
                <c:manualLayout>
                  <c:x val="0.16097353958452684"/>
                  <c:y val="-4.284946401765923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A50A-4937-9093-1AED2AC31F68}"/>
                </c:ext>
              </c:extLst>
            </c:dLbl>
            <c:dLbl>
              <c:idx val="1"/>
              <c:layout>
                <c:manualLayout>
                  <c:x val="-0.22405351104591817"/>
                  <c:y val="9.855074117581741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A50A-4937-9093-1AED2AC31F68}"/>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A50A-4937-9093-1AED2AC31F68}"/>
                </c:ext>
              </c:extLst>
            </c:dLbl>
            <c:dLbl>
              <c:idx val="3"/>
              <c:layout>
                <c:manualLayout>
                  <c:x val="-0.21464233882552861"/>
                  <c:y val="-6.772241803110509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716516588216568"/>
                      <c:h val="0.16784467688317356"/>
                    </c:manualLayout>
                  </c15:layout>
                </c:ext>
                <c:ext xmlns:c16="http://schemas.microsoft.com/office/drawing/2014/chart" uri="{C3380CC4-5D6E-409C-BE32-E72D297353CC}">
                  <c16:uniqueId val="{00000009-A50A-4937-9093-1AED2AC31F68}"/>
                </c:ext>
              </c:extLst>
            </c:dLbl>
            <c:dLbl>
              <c:idx val="4"/>
              <c:layout>
                <c:manualLayout>
                  <c:x val="-0.14082746987873535"/>
                  <c:y val="-0.1517046646061217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636305828696172"/>
                      <c:h val="9.8914688859361291E-2"/>
                    </c:manualLayout>
                  </c15:layout>
                </c:ext>
                <c:ext xmlns:c16="http://schemas.microsoft.com/office/drawing/2014/chart" uri="{C3380CC4-5D6E-409C-BE32-E72D297353CC}">
                  <c16:uniqueId val="{0000000B-A50A-4937-9093-1AED2AC31F68}"/>
                </c:ext>
              </c:extLst>
            </c:dLbl>
            <c:dLbl>
              <c:idx val="5"/>
              <c:layout>
                <c:manualLayout>
                  <c:x val="0.11443954590471528"/>
                  <c:y val="-0.162197058128421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3949678240898643"/>
                      <c:h val="0.1302418273857289"/>
                    </c:manualLayout>
                  </c15:layout>
                </c:ext>
                <c:ext xmlns:c16="http://schemas.microsoft.com/office/drawing/2014/chart" uri="{C3380CC4-5D6E-409C-BE32-E72D297353CC}">
                  <c16:uniqueId val="{0000000D-A50A-4937-9093-1AED2AC31F68}"/>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A50A-4937-9093-1AED2AC31F68}"/>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A50A-4937-9093-1AED2AC31F68}"/>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A50A-4937-9093-1AED2AC31F68}"/>
                </c:ext>
              </c:extLst>
            </c:dLbl>
            <c:dLbl>
              <c:idx val="9"/>
              <c:delete val="1"/>
              <c:extLst>
                <c:ext xmlns:c15="http://schemas.microsoft.com/office/drawing/2012/chart" uri="{CE6537A1-D6FC-4f65-9D91-7224C49458BB}"/>
                <c:ext xmlns:c16="http://schemas.microsoft.com/office/drawing/2014/chart" uri="{C3380CC4-5D6E-409C-BE32-E72D297353CC}">
                  <c16:uniqueId val="{00000011-A50A-4937-9093-1AED2AC31F6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'8.F-gas'!$Y$60:$Y$65</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'8.F-gas'!$BF$60:$BF$65</c:f>
              <c:numCache>
                <c:formatCode>0.0%</c:formatCode>
                <c:ptCount val="6"/>
                <c:pt idx="0">
                  <c:v>0.38375528043506685</c:v>
                </c:pt>
                <c:pt idx="1">
                  <c:v>0.29179790118229615</c:v>
                </c:pt>
                <c:pt idx="2">
                  <c:v>0.15590120572721167</c:v>
                </c:pt>
                <c:pt idx="3">
                  <c:v>8.3428364994144424E-2</c:v>
                </c:pt>
                <c:pt idx="4">
                  <c:v>6.2834511042698687E-2</c:v>
                </c:pt>
                <c:pt idx="5">
                  <c:v>2.2282736618582183E-2</c:v>
                </c:pt>
              </c:numCache>
            </c:numRef>
          </c:val>
          <c:extLst>
            <c:ext xmlns:c16="http://schemas.microsoft.com/office/drawing/2014/chart" uri="{C3380CC4-5D6E-409C-BE32-E72D297353CC}">
              <c16:uniqueId val="{00000012-A50A-4937-9093-1AED2AC31F6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'リンク切公表時非表示（グラフの添え物）'!$AX$56</c:f>
              <c:strCache>
                <c:ptCount val="1"/>
                <c:pt idx="0">
                  <c:v>  in CY2013</c:v>
                </c:pt>
              </c:strCache>
            </c:strRef>
          </c:tx>
          <c:spPr>
            <a:noFill/>
          </c:spPr>
          <c:dPt>
            <c:idx val="0"/>
            <c:bubble3D val="0"/>
            <c:spPr>
              <a:noFill/>
              <a:ln>
                <a:noFill/>
              </a:ln>
              <a:effectLst/>
            </c:spPr>
            <c:extLst>
              <c:ext xmlns:c16="http://schemas.microsoft.com/office/drawing/2014/chart" uri="{C3380CC4-5D6E-409C-BE32-E72D297353CC}">
                <c16:uniqueId val="{00000000-B7DA-4A78-8D21-77B256E6BA44}"/>
              </c:ext>
            </c:extLst>
          </c:dPt>
          <c:dLbls>
            <c:dLbl>
              <c:idx val="0"/>
              <c:layout>
                <c:manualLayout>
                  <c:x val="5.4921868628826313E-3"/>
                  <c:y val="-0.11635849397145574"/>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B7DA-4A78-8D21-77B256E6BA4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'8.F-gas'!$Y$60:$Y$65</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'リンク切公表時非表示（グラフの添え物）'!$AX$65</c:f>
              <c:numCache>
                <c:formatCode>###.0"Mt"</c:formatCode>
                <c:ptCount val="1"/>
                <c:pt idx="0">
                  <c:v>2.1</c:v>
                </c:pt>
              </c:numCache>
            </c:numRef>
          </c:val>
          <c:extLst>
            <c:ext xmlns:c16="http://schemas.microsoft.com/office/drawing/2014/chart" uri="{C3380CC4-5D6E-409C-BE32-E72D297353CC}">
              <c16:uniqueId val="{00000001-B7DA-4A78-8D21-77B256E6BA44}"/>
            </c:ext>
          </c:extLst>
        </c:ser>
        <c:ser>
          <c:idx val="0"/>
          <c:order val="1"/>
          <c:tx>
            <c:strRef>
              <c:f>'8.F-gas'!$AX$39</c:f>
              <c:strCache>
                <c:ptCount val="1"/>
                <c:pt idx="0">
                  <c:v>2013</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B7DA-4A78-8D21-77B256E6BA44}"/>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B7DA-4A78-8D21-77B256E6BA44}"/>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B7DA-4A78-8D21-77B256E6BA44}"/>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B7DA-4A78-8D21-77B256E6BA44}"/>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B7DA-4A78-8D21-77B256E6BA44}"/>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B7DA-4A78-8D21-77B256E6BA44}"/>
              </c:ext>
            </c:extLst>
          </c:dPt>
          <c:dLbls>
            <c:dLbl>
              <c:idx val="0"/>
              <c:layout>
                <c:manualLayout>
                  <c:x val="0.1513031028270436"/>
                  <c:y val="-8.704112926033236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B7DA-4A78-8D21-77B256E6BA44}"/>
                </c:ext>
              </c:extLst>
            </c:dLbl>
            <c:dLbl>
              <c:idx val="1"/>
              <c:layout>
                <c:manualLayout>
                  <c:x val="-0.21885571744404644"/>
                  <c:y val="9.855066142500491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B7DA-4A78-8D21-77B256E6BA44}"/>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B7DA-4A78-8D21-77B256E6BA44}"/>
                </c:ext>
              </c:extLst>
            </c:dLbl>
            <c:dLbl>
              <c:idx val="3"/>
              <c:layout>
                <c:manualLayout>
                  <c:x val="-0.21560909881573498"/>
                  <c:y val="-8.584867840521745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870576390687527"/>
                      <c:h val="0.15916135505457932"/>
                    </c:manualLayout>
                  </c15:layout>
                </c:ext>
                <c:ext xmlns:c16="http://schemas.microsoft.com/office/drawing/2014/chart" uri="{C3380CC4-5D6E-409C-BE32-E72D297353CC}">
                  <c16:uniqueId val="{00000009-B7DA-4A78-8D21-77B256E6BA44}"/>
                </c:ext>
              </c:extLst>
            </c:dLbl>
            <c:dLbl>
              <c:idx val="4"/>
              <c:layout>
                <c:manualLayout>
                  <c:x val="-0.11386570670418368"/>
                  <c:y val="-0.1929471272502497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78533369745"/>
                      <c:h val="0.20984264489166993"/>
                    </c:manualLayout>
                  </c15:layout>
                </c:ext>
                <c:ext xmlns:c16="http://schemas.microsoft.com/office/drawing/2014/chart" uri="{C3380CC4-5D6E-409C-BE32-E72D297353CC}">
                  <c16:uniqueId val="{0000000B-B7DA-4A78-8D21-77B256E6BA44}"/>
                </c:ext>
              </c:extLst>
            </c:dLbl>
            <c:dLbl>
              <c:idx val="5"/>
              <c:layout>
                <c:manualLayout>
                  <c:x val="6.5448848492480338E-2"/>
                  <c:y val="-0.1565407594210048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38758451655"/>
                      <c:h val="0.1415544248005626"/>
                    </c:manualLayout>
                  </c15:layout>
                </c:ext>
                <c:ext xmlns:c16="http://schemas.microsoft.com/office/drawing/2014/chart" uri="{C3380CC4-5D6E-409C-BE32-E72D297353CC}">
                  <c16:uniqueId val="{0000000D-B7DA-4A78-8D21-77B256E6BA44}"/>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B7DA-4A78-8D21-77B256E6BA44}"/>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B7DA-4A78-8D21-77B256E6BA44}"/>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B7DA-4A78-8D21-77B256E6BA44}"/>
                </c:ext>
              </c:extLst>
            </c:dLbl>
            <c:dLbl>
              <c:idx val="9"/>
              <c:delete val="1"/>
              <c:extLst>
                <c:ext xmlns:c15="http://schemas.microsoft.com/office/drawing/2012/chart" uri="{CE6537A1-D6FC-4f65-9D91-7224C49458BB}"/>
                <c:ext xmlns:c16="http://schemas.microsoft.com/office/drawing/2014/chart" uri="{C3380CC4-5D6E-409C-BE32-E72D297353CC}">
                  <c16:uniqueId val="{00000011-B7DA-4A78-8D21-77B256E6BA4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'8.F-gas'!$Y$60:$Y$65</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'8.F-gas'!$AX$60:$AX$65</c:f>
              <c:numCache>
                <c:formatCode>0.0%</c:formatCode>
                <c:ptCount val="6"/>
                <c:pt idx="0">
                  <c:v>0.39937388513670086</c:v>
                </c:pt>
                <c:pt idx="1">
                  <c:v>0.30971936370645381</c:v>
                </c:pt>
                <c:pt idx="2">
                  <c:v>7.6906367371061754E-2</c:v>
                </c:pt>
                <c:pt idx="3">
                  <c:v>8.744210764980434E-2</c:v>
                </c:pt>
                <c:pt idx="4">
                  <c:v>8.1842716821661998E-2</c:v>
                </c:pt>
                <c:pt idx="5">
                  <c:v>4.4715559314317338E-2</c:v>
                </c:pt>
              </c:numCache>
            </c:numRef>
          </c:val>
          <c:extLst>
            <c:ext xmlns:c16="http://schemas.microsoft.com/office/drawing/2014/chart" uri="{C3380CC4-5D6E-409C-BE32-E72D297353CC}">
              <c16:uniqueId val="{00000012-B7DA-4A78-8D21-77B256E6BA44}"/>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'リンク切公表時非表示（グラフの添え物）'!$CA$56</c:f>
              <c:strCache>
                <c:ptCount val="1"/>
                <c:pt idx="0">
                  <c:v>  in CY2021</c:v>
                </c:pt>
              </c:strCache>
            </c:strRef>
          </c:tx>
          <c:spPr>
            <a:noFill/>
          </c:spPr>
          <c:dPt>
            <c:idx val="0"/>
            <c:bubble3D val="0"/>
            <c:spPr>
              <a:noFill/>
              <a:ln>
                <a:noFill/>
              </a:ln>
              <a:effectLst/>
            </c:spPr>
            <c:extLst>
              <c:ext xmlns:c16="http://schemas.microsoft.com/office/drawing/2014/chart" uri="{C3380CC4-5D6E-409C-BE32-E72D297353CC}">
                <c16:uniqueId val="{00000000-18E0-41DC-B83A-AB8F0BA7622D}"/>
              </c:ext>
            </c:extLst>
          </c:dPt>
          <c:dLbls>
            <c:dLbl>
              <c:idx val="0"/>
              <c:layout>
                <c:manualLayout>
                  <c:x val="-8.3323374390429014E-3"/>
                  <c:y val="-0.1063571820007362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745823298098682"/>
                      <c:h val="0.14226271237188737"/>
                    </c:manualLayout>
                  </c15:layout>
                  <c15:dlblFieldTable/>
                  <c15:showDataLabelsRange val="0"/>
                </c:ext>
                <c:ext xmlns:c16="http://schemas.microsoft.com/office/drawing/2014/chart" uri="{C3380CC4-5D6E-409C-BE32-E72D297353CC}">
                  <c16:uniqueId val="{00000000-18E0-41DC-B83A-AB8F0BA7622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'8.F-gas'!$Y$32:$Y$34</c:f>
              <c:strCache>
                <c:ptCount val="3"/>
                <c:pt idx="0">
                  <c:v>Semiconductor Manufacturing</c:v>
                </c:pt>
                <c:pt idx="1">
                  <c:v>Fugitive emissions from NF3 manufacturing</c:v>
                </c:pt>
                <c:pt idx="2">
                  <c:v>Liquid Crystals</c:v>
                </c:pt>
              </c:strCache>
            </c:strRef>
          </c:cat>
          <c:val>
            <c:numRef>
              <c:f>'リンク切公表時非表示（グラフの添え物）'!$CA$68</c:f>
              <c:numCache>
                <c:formatCode>#,##0.00_ "Mt"</c:formatCode>
                <c:ptCount val="1"/>
                <c:pt idx="0">
                  <c:v>0.38</c:v>
                </c:pt>
              </c:numCache>
            </c:numRef>
          </c:val>
          <c:extLst>
            <c:ext xmlns:c16="http://schemas.microsoft.com/office/drawing/2014/chart" uri="{C3380CC4-5D6E-409C-BE32-E72D297353CC}">
              <c16:uniqueId val="{00000001-18E0-41DC-B83A-AB8F0BA7622D}"/>
            </c:ext>
          </c:extLst>
        </c:ser>
        <c:ser>
          <c:idx val="0"/>
          <c:order val="1"/>
          <c:tx>
            <c:strRef>
              <c:f>'8.F-gas'!$BF$39</c:f>
              <c:strCache>
                <c:ptCount val="1"/>
                <c:pt idx="0">
                  <c:v>2021</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18E0-41DC-B83A-AB8F0BA7622D}"/>
              </c:ext>
            </c:extLst>
          </c:dPt>
          <c:dPt>
            <c:idx val="1"/>
            <c:bubble3D val="0"/>
            <c:spPr>
              <a:solidFill>
                <a:schemeClr val="accent4"/>
              </a:solidFill>
              <a:ln>
                <a:noFill/>
              </a:ln>
              <a:effectLst/>
            </c:spPr>
            <c:extLst>
              <c:ext xmlns:c16="http://schemas.microsoft.com/office/drawing/2014/chart" uri="{C3380CC4-5D6E-409C-BE32-E72D297353CC}">
                <c16:uniqueId val="{00000005-18E0-41DC-B83A-AB8F0BA7622D}"/>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18E0-41DC-B83A-AB8F0BA7622D}"/>
              </c:ext>
            </c:extLst>
          </c:dPt>
          <c:dLbls>
            <c:dLbl>
              <c:idx val="0"/>
              <c:layout>
                <c:manualLayout>
                  <c:x val="0.17741091210221174"/>
                  <c:y val="0.1599570209641513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7314376752495378"/>
                      <c:h val="0.19183796263271119"/>
                    </c:manualLayout>
                  </c15:layout>
                </c:ext>
                <c:ext xmlns:c16="http://schemas.microsoft.com/office/drawing/2014/chart" uri="{C3380CC4-5D6E-409C-BE32-E72D297353CC}">
                  <c16:uniqueId val="{00000003-18E0-41DC-B83A-AB8F0BA7622D}"/>
                </c:ext>
              </c:extLst>
            </c:dLbl>
            <c:dLbl>
              <c:idx val="1"/>
              <c:layout>
                <c:manualLayout>
                  <c:x val="-0.27353605093258343"/>
                  <c:y val="-4.920402276084798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70056989126"/>
                      <c:h val="0.24511794639216924"/>
                    </c:manualLayout>
                  </c15:layout>
                </c:ext>
                <c:ext xmlns:c16="http://schemas.microsoft.com/office/drawing/2014/chart" uri="{C3380CC4-5D6E-409C-BE32-E72D297353CC}">
                  <c16:uniqueId val="{00000005-18E0-41DC-B83A-AB8F0BA7622D}"/>
                </c:ext>
              </c:extLst>
            </c:dLbl>
            <c:dLbl>
              <c:idx val="2"/>
              <c:layout>
                <c:manualLayout>
                  <c:x val="-7.1274360035673293E-2"/>
                  <c:y val="-0.1493725339982832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18E0-41DC-B83A-AB8F0BA7622D}"/>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18E0-41DC-B83A-AB8F0BA7622D}"/>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18E0-41DC-B83A-AB8F0BA7622D}"/>
                </c:ext>
              </c:extLst>
            </c:dLbl>
            <c:dLbl>
              <c:idx val="5"/>
              <c:delete val="1"/>
              <c:extLst>
                <c:ext xmlns:c15="http://schemas.microsoft.com/office/drawing/2012/chart" uri="{CE6537A1-D6FC-4f65-9D91-7224C49458BB}"/>
                <c:ext xmlns:c16="http://schemas.microsoft.com/office/drawing/2014/chart" uri="{C3380CC4-5D6E-409C-BE32-E72D297353CC}">
                  <c16:uniqueId val="{0000000A-18E0-41DC-B83A-AB8F0BA7622D}"/>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18E0-41DC-B83A-AB8F0BA7622D}"/>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18E0-41DC-B83A-AB8F0BA7622D}"/>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18E0-41DC-B83A-AB8F0BA7622D}"/>
                </c:ext>
              </c:extLst>
            </c:dLbl>
            <c:dLbl>
              <c:idx val="9"/>
              <c:delete val="1"/>
              <c:extLst>
                <c:ext xmlns:c15="http://schemas.microsoft.com/office/drawing/2012/chart" uri="{CE6537A1-D6FC-4f65-9D91-7224C49458BB}"/>
                <c:ext xmlns:c16="http://schemas.microsoft.com/office/drawing/2014/chart" uri="{C3380CC4-5D6E-409C-BE32-E72D297353CC}">
                  <c16:uniqueId val="{0000000E-18E0-41DC-B83A-AB8F0BA7622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'8.F-gas'!$Y$32:$Y$34</c:f>
              <c:strCache>
                <c:ptCount val="3"/>
                <c:pt idx="0">
                  <c:v>Semiconductor Manufacturing</c:v>
                </c:pt>
                <c:pt idx="1">
                  <c:v>Fugitive emissions from NF3 manufacturing</c:v>
                </c:pt>
                <c:pt idx="2">
                  <c:v>Liquid Crystals</c:v>
                </c:pt>
              </c:strCache>
            </c:strRef>
          </c:cat>
          <c:val>
            <c:numRef>
              <c:f>'8.F-gas'!$BF$67:$BF$69</c:f>
              <c:numCache>
                <c:formatCode>0.0%</c:formatCode>
                <c:ptCount val="3"/>
                <c:pt idx="0">
                  <c:v>0.88737464362153851</c:v>
                </c:pt>
                <c:pt idx="1">
                  <c:v>6.2834034554346968E-2</c:v>
                </c:pt>
                <c:pt idx="2">
                  <c:v>4.9791321824114575E-2</c:v>
                </c:pt>
              </c:numCache>
            </c:numRef>
          </c:val>
          <c:extLst>
            <c:ext xmlns:c16="http://schemas.microsoft.com/office/drawing/2014/chart" uri="{C3380CC4-5D6E-409C-BE32-E72D297353CC}">
              <c16:uniqueId val="{0000000F-18E0-41DC-B83A-AB8F0BA7622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'リンク切公表時非表示（グラフの添え物）'!$AX$56</c:f>
              <c:strCache>
                <c:ptCount val="1"/>
                <c:pt idx="0">
                  <c:v>  in CY2013</c:v>
                </c:pt>
              </c:strCache>
            </c:strRef>
          </c:tx>
          <c:spPr>
            <a:noFill/>
          </c:spPr>
          <c:dPt>
            <c:idx val="0"/>
            <c:bubble3D val="0"/>
            <c:spPr>
              <a:noFill/>
              <a:ln>
                <a:noFill/>
              </a:ln>
              <a:effectLst/>
            </c:spPr>
            <c:extLst>
              <c:ext xmlns:c16="http://schemas.microsoft.com/office/drawing/2014/chart" uri="{C3380CC4-5D6E-409C-BE32-E72D297353CC}">
                <c16:uniqueId val="{00000000-DCA4-4593-B2B1-616AEB980D0D}"/>
              </c:ext>
            </c:extLst>
          </c:dPt>
          <c:dLbls>
            <c:dLbl>
              <c:idx val="0"/>
              <c:layout>
                <c:manualLayout>
                  <c:x val="-2.9981644365606368E-3"/>
                  <c:y val="-0.1154470635449514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DCA4-4593-B2B1-616AEB980D0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'8.F-gas'!$Y$32:$Y$34</c:f>
              <c:strCache>
                <c:ptCount val="3"/>
                <c:pt idx="0">
                  <c:v>Semiconductor Manufacturing</c:v>
                </c:pt>
                <c:pt idx="1">
                  <c:v>Fugitive emissions from NF3 manufacturing</c:v>
                </c:pt>
                <c:pt idx="2">
                  <c:v>Liquid Crystals</c:v>
                </c:pt>
              </c:strCache>
            </c:strRef>
          </c:cat>
          <c:val>
            <c:numRef>
              <c:f>'リンク切公表時非表示（グラフの添え物）'!$AX$68</c:f>
              <c:numCache>
                <c:formatCode>###.0"Mt"</c:formatCode>
                <c:ptCount val="1"/>
                <c:pt idx="0">
                  <c:v>1.6</c:v>
                </c:pt>
              </c:numCache>
            </c:numRef>
          </c:val>
          <c:extLst>
            <c:ext xmlns:c16="http://schemas.microsoft.com/office/drawing/2014/chart" uri="{C3380CC4-5D6E-409C-BE32-E72D297353CC}">
              <c16:uniqueId val="{00000001-DCA4-4593-B2B1-616AEB980D0D}"/>
            </c:ext>
          </c:extLst>
        </c:ser>
        <c:ser>
          <c:idx val="0"/>
          <c:order val="1"/>
          <c:tx>
            <c:strRef>
              <c:f>'8.F-gas'!$AX$39</c:f>
              <c:strCache>
                <c:ptCount val="1"/>
                <c:pt idx="0">
                  <c:v>2013</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DCA4-4593-B2B1-616AEB980D0D}"/>
              </c:ext>
            </c:extLst>
          </c:dPt>
          <c:dPt>
            <c:idx val="1"/>
            <c:bubble3D val="0"/>
            <c:spPr>
              <a:solidFill>
                <a:schemeClr val="accent4"/>
              </a:solidFill>
              <a:ln>
                <a:noFill/>
              </a:ln>
              <a:effectLst/>
            </c:spPr>
            <c:extLst>
              <c:ext xmlns:c16="http://schemas.microsoft.com/office/drawing/2014/chart" uri="{C3380CC4-5D6E-409C-BE32-E72D297353CC}">
                <c16:uniqueId val="{00000005-DCA4-4593-B2B1-616AEB980D0D}"/>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DCA4-4593-B2B1-616AEB980D0D}"/>
              </c:ext>
            </c:extLst>
          </c:dPt>
          <c:dLbls>
            <c:dLbl>
              <c:idx val="0"/>
              <c:layout>
                <c:manualLayout>
                  <c:x val="0.23764190282469608"/>
                  <c:y val="-8.037446332962594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972458589837588"/>
                      <c:h val="0.19480136545976051"/>
                    </c:manualLayout>
                  </c15:layout>
                </c:ext>
                <c:ext xmlns:c16="http://schemas.microsoft.com/office/drawing/2014/chart" uri="{C3380CC4-5D6E-409C-BE32-E72D297353CC}">
                  <c16:uniqueId val="{00000003-DCA4-4593-B2B1-616AEB980D0D}"/>
                </c:ext>
              </c:extLst>
            </c:dLbl>
            <c:dLbl>
              <c:idx val="1"/>
              <c:layout>
                <c:manualLayout>
                  <c:x val="-0.31966151031874507"/>
                  <c:y val="6.87656131701089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68021551696"/>
                      <c:h val="0.20019284793194192"/>
                    </c:manualLayout>
                  </c15:layout>
                </c:ext>
                <c:ext xmlns:c16="http://schemas.microsoft.com/office/drawing/2014/chart" uri="{C3380CC4-5D6E-409C-BE32-E72D297353CC}">
                  <c16:uniqueId val="{00000005-DCA4-4593-B2B1-616AEB980D0D}"/>
                </c:ext>
              </c:extLst>
            </c:dLbl>
            <c:dLbl>
              <c:idx val="2"/>
              <c:layout>
                <c:manualLayout>
                  <c:x val="-0.21900944758708082"/>
                  <c:y val="-0.1361734246771124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DCA4-4593-B2B1-616AEB980D0D}"/>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DCA4-4593-B2B1-616AEB980D0D}"/>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DCA4-4593-B2B1-616AEB980D0D}"/>
                </c:ext>
              </c:extLst>
            </c:dLbl>
            <c:dLbl>
              <c:idx val="5"/>
              <c:delete val="1"/>
              <c:extLst>
                <c:ext xmlns:c15="http://schemas.microsoft.com/office/drawing/2012/chart" uri="{CE6537A1-D6FC-4f65-9D91-7224C49458BB}"/>
                <c:ext xmlns:c16="http://schemas.microsoft.com/office/drawing/2014/chart" uri="{C3380CC4-5D6E-409C-BE32-E72D297353CC}">
                  <c16:uniqueId val="{0000000A-DCA4-4593-B2B1-616AEB980D0D}"/>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DCA4-4593-B2B1-616AEB980D0D}"/>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DCA4-4593-B2B1-616AEB980D0D}"/>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DCA4-4593-B2B1-616AEB980D0D}"/>
                </c:ext>
              </c:extLst>
            </c:dLbl>
            <c:dLbl>
              <c:idx val="9"/>
              <c:delete val="1"/>
              <c:extLst>
                <c:ext xmlns:c15="http://schemas.microsoft.com/office/drawing/2012/chart" uri="{CE6537A1-D6FC-4f65-9D91-7224C49458BB}"/>
                <c:ext xmlns:c16="http://schemas.microsoft.com/office/drawing/2014/chart" uri="{C3380CC4-5D6E-409C-BE32-E72D297353CC}">
                  <c16:uniqueId val="{0000000E-DCA4-4593-B2B1-616AEB980D0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'8.F-gas'!$Y$32:$Y$34</c:f>
              <c:strCache>
                <c:ptCount val="3"/>
                <c:pt idx="0">
                  <c:v>Semiconductor Manufacturing</c:v>
                </c:pt>
                <c:pt idx="1">
                  <c:v>Fugitive emissions from NF3 manufacturing</c:v>
                </c:pt>
                <c:pt idx="2">
                  <c:v>Liquid Crystals</c:v>
                </c:pt>
              </c:strCache>
            </c:strRef>
          </c:cat>
          <c:val>
            <c:numRef>
              <c:f>'8.F-gas'!$AX$67:$AX$69</c:f>
              <c:numCache>
                <c:formatCode>0.0%</c:formatCode>
                <c:ptCount val="3"/>
                <c:pt idx="0">
                  <c:v>6.7878846090226527E-2</c:v>
                </c:pt>
                <c:pt idx="1">
                  <c:v>0.91890036153147592</c:v>
                </c:pt>
                <c:pt idx="2">
                  <c:v>1.322079237829751E-2</c:v>
                </c:pt>
              </c:numCache>
            </c:numRef>
          </c:val>
          <c:extLst>
            <c:ext xmlns:c16="http://schemas.microsoft.com/office/drawing/2014/chart" uri="{C3380CC4-5D6E-409C-BE32-E72D297353CC}">
              <c16:uniqueId val="{0000000F-DCA4-4593-B2B1-616AEB980D0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99208333333347"/>
          <c:y val="0.13053111111111118"/>
          <c:w val="0.72213583333333387"/>
          <c:h val="0.69845537037037064"/>
        </c:manualLayout>
      </c:layout>
      <c:barChart>
        <c:barDir val="col"/>
        <c:grouping val="clustered"/>
        <c:varyColors val="0"/>
        <c:ser>
          <c:idx val="0"/>
          <c:order val="0"/>
          <c:tx>
            <c:strRef>
              <c:f>'9.GHG-capita'!$T$6</c:f>
              <c:strCache>
                <c:ptCount val="1"/>
              </c:strCache>
            </c:strRef>
          </c:tx>
          <c:spPr>
            <a:solidFill>
              <a:schemeClr val="accent2">
                <a:alpha val="85000"/>
              </a:schemeClr>
            </a:solidFill>
            <a:ln>
              <a:noFill/>
            </a:ln>
            <a:effectLst/>
          </c:spPr>
          <c:invertIfNegative val="0"/>
          <c:dLbls>
            <c:numFmt formatCode="#,##0;[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Century" panose="02040604050505020304" pitchFamily="18" charset="0"/>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'9.GHG-capita'!$AA$6:$BF$6</c:f>
              <c:numCache>
                <c:formatCode>#,##0_);[Red]\(#,##0\)</c:formatCode>
                <c:ptCount val="32"/>
                <c:pt idx="0">
                  <c:v>1162.6771089918518</c:v>
                </c:pt>
                <c:pt idx="1">
                  <c:v>1174.1988442625984</c:v>
                </c:pt>
                <c:pt idx="2">
                  <c:v>1183.699366512948</c:v>
                </c:pt>
                <c:pt idx="3">
                  <c:v>1176.4780226980197</c:v>
                </c:pt>
                <c:pt idx="4">
                  <c:v>1231.4840894472909</c:v>
                </c:pt>
                <c:pt idx="5">
                  <c:v>1243.7314931079059</c:v>
                </c:pt>
                <c:pt idx="6">
                  <c:v>1256.263589764015</c:v>
                </c:pt>
                <c:pt idx="7">
                  <c:v>1248.7977271864518</c:v>
                </c:pt>
                <c:pt idx="8">
                  <c:v>1208.5694022099726</c:v>
                </c:pt>
                <c:pt idx="9">
                  <c:v>1245.1981759316639</c:v>
                </c:pt>
                <c:pt idx="10">
                  <c:v>1267.9875519936274</c:v>
                </c:pt>
                <c:pt idx="11">
                  <c:v>1252.9564908163813</c:v>
                </c:pt>
                <c:pt idx="12">
                  <c:v>1282.3396954605837</c:v>
                </c:pt>
                <c:pt idx="13">
                  <c:v>1290.7048221561408</c:v>
                </c:pt>
                <c:pt idx="14">
                  <c:v>1286.0218705882789</c:v>
                </c:pt>
                <c:pt idx="15">
                  <c:v>1293.3846522432998</c:v>
                </c:pt>
                <c:pt idx="16">
                  <c:v>1270.2799795844708</c:v>
                </c:pt>
                <c:pt idx="17">
                  <c:v>1305.845951811006</c:v>
                </c:pt>
                <c:pt idx="18">
                  <c:v>1234.7251454237264</c:v>
                </c:pt>
                <c:pt idx="19">
                  <c:v>1165.5585409086111</c:v>
                </c:pt>
                <c:pt idx="20">
                  <c:v>1217.1375750993589</c:v>
                </c:pt>
                <c:pt idx="21">
                  <c:v>1266.9739070711857</c:v>
                </c:pt>
                <c:pt idx="22">
                  <c:v>1308.1558652811696</c:v>
                </c:pt>
                <c:pt idx="23">
                  <c:v>1317.4710704033189</c:v>
                </c:pt>
                <c:pt idx="24">
                  <c:v>1266.2799229807936</c:v>
                </c:pt>
                <c:pt idx="25">
                  <c:v>1225.3538006200479</c:v>
                </c:pt>
                <c:pt idx="26">
                  <c:v>1204.6018015196496</c:v>
                </c:pt>
                <c:pt idx="27">
                  <c:v>1188.913600002259</c:v>
                </c:pt>
                <c:pt idx="28">
                  <c:v>1143.7319927195733</c:v>
                </c:pt>
                <c:pt idx="29">
                  <c:v>1106.5461632636459</c:v>
                </c:pt>
                <c:pt idx="30">
                  <c:v>1041.6625796593789</c:v>
                </c:pt>
                <c:pt idx="31">
                  <c:v>1064.000903932535</c:v>
                </c:pt>
              </c:numCache>
            </c:numRef>
          </c:val>
          <c:extLst>
            <c:ext xmlns:c16="http://schemas.microsoft.com/office/drawing/2014/chart" uri="{C3380CC4-5D6E-409C-BE32-E72D297353CC}">
              <c16:uniqueId val="{00000000-3E90-412A-A16F-8159F0B7D4BF}"/>
            </c:ext>
          </c:extLst>
        </c:ser>
        <c:dLbls>
          <c:showLegendKey val="0"/>
          <c:showVal val="0"/>
          <c:showCatName val="0"/>
          <c:showSerName val="0"/>
          <c:showPercent val="0"/>
          <c:showBubbleSize val="0"/>
        </c:dLbls>
        <c:gapWidth val="90"/>
        <c:overlap val="45"/>
        <c:axId val="185942400"/>
        <c:axId val="185943936"/>
      </c:barChart>
      <c:lineChart>
        <c:grouping val="standard"/>
        <c:varyColors val="0"/>
        <c:ser>
          <c:idx val="2"/>
          <c:order val="1"/>
          <c:tx>
            <c:strRef>
              <c:f>'9.GHG-capita'!$T$9</c:f>
              <c:strCache>
                <c:ptCount val="1"/>
              </c:strCache>
            </c:strRef>
          </c:tx>
          <c:spPr>
            <a:ln w="28575" cap="rnd" cmpd="sng" algn="ctr">
              <a:solidFill>
                <a:schemeClr val="accent2">
                  <a:alpha val="85000"/>
                </a:schemeClr>
              </a:solidFill>
              <a:prstDash val="solid"/>
              <a:round/>
            </a:ln>
            <a:effectLst/>
          </c:spPr>
          <c:marker>
            <c:symbol val="diamond"/>
            <c:size val="7"/>
            <c:spPr>
              <a:solidFill>
                <a:schemeClr val="accent2"/>
              </a:solidFill>
              <a:ln w="9525" cap="flat" cmpd="sng" algn="ctr">
                <a:solidFill>
                  <a:schemeClr val="accent2"/>
                </a:solidFill>
                <a:prstDash val="solid"/>
                <a:round/>
              </a:ln>
              <a:effectLst/>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90-412A-A16F-8159F0B7D4BF}"/>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Century" panose="02040604050505020304" pitchFamily="18" charset="0"/>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'9.GHG-capita'!$AA$9:$BF$9</c:f>
              <c:numCache>
                <c:formatCode>#,##0.00_);[Red]\(#,##0.00\)</c:formatCode>
                <c:ptCount val="32"/>
                <c:pt idx="0">
                  <c:v>9.4059356286402647</c:v>
                </c:pt>
                <c:pt idx="1">
                  <c:v>9.4616388607875717</c:v>
                </c:pt>
                <c:pt idx="2">
                  <c:v>9.5025116323982104</c:v>
                </c:pt>
                <c:pt idx="3">
                  <c:v>9.4164947629866003</c:v>
                </c:pt>
                <c:pt idx="4">
                  <c:v>9.8310309300067136</c:v>
                </c:pt>
                <c:pt idx="5">
                  <c:v>9.9046865740854173</c:v>
                </c:pt>
                <c:pt idx="6">
                  <c:v>9.9815157419335527</c:v>
                </c:pt>
                <c:pt idx="7">
                  <c:v>9.8987589050663196</c:v>
                </c:pt>
                <c:pt idx="8">
                  <c:v>9.5560234851190202</c:v>
                </c:pt>
                <c:pt idx="9">
                  <c:v>9.8304860455498559</c:v>
                </c:pt>
                <c:pt idx="10">
                  <c:v>9.9899748829524881</c:v>
                </c:pt>
                <c:pt idx="11">
                  <c:v>9.8413120960160665</c:v>
                </c:pt>
                <c:pt idx="12">
                  <c:v>10.058670720397405</c:v>
                </c:pt>
                <c:pt idx="13">
                  <c:v>10.107795371404615</c:v>
                </c:pt>
                <c:pt idx="14">
                  <c:v>10.063792643917449</c:v>
                </c:pt>
                <c:pt idx="15">
                  <c:v>10.122915379776625</c:v>
                </c:pt>
                <c:pt idx="16">
                  <c:v>9.9317439236946612</c:v>
                </c:pt>
                <c:pt idx="17">
                  <c:v>10.199291993556397</c:v>
                </c:pt>
                <c:pt idx="18">
                  <c:v>9.6399639722660631</c:v>
                </c:pt>
                <c:pt idx="19">
                  <c:v>9.1036501883014473</c:v>
                </c:pt>
                <c:pt idx="20">
                  <c:v>9.5046286377947204</c:v>
                </c:pt>
                <c:pt idx="21">
                  <c:v>9.9110690253931093</c:v>
                </c:pt>
                <c:pt idx="22">
                  <c:v>10.25259522012438</c:v>
                </c:pt>
                <c:pt idx="23">
                  <c:v>10.340090009680255</c:v>
                </c:pt>
                <c:pt idx="24">
                  <c:v>9.9521242261461644</c:v>
                </c:pt>
                <c:pt idx="25">
                  <c:v>9.6412625134111405</c:v>
                </c:pt>
                <c:pt idx="26">
                  <c:v>9.4900771687208518</c:v>
                </c:pt>
                <c:pt idx="27">
                  <c:v>9.3832307035484614</c:v>
                </c:pt>
                <c:pt idx="28">
                  <c:v>9.0454225583346872</c:v>
                </c:pt>
                <c:pt idx="29">
                  <c:v>8.7704916446393391</c:v>
                </c:pt>
                <c:pt idx="30">
                  <c:v>8.257588525661653</c:v>
                </c:pt>
                <c:pt idx="31">
                  <c:v>8.4779401549767357</c:v>
                </c:pt>
              </c:numCache>
            </c:numRef>
          </c:val>
          <c:smooth val="0"/>
          <c:extLst>
            <c:ext xmlns:c16="http://schemas.microsoft.com/office/drawing/2014/chart" uri="{C3380CC4-5D6E-409C-BE32-E72D297353CC}">
              <c16:uniqueId val="{00000002-3E90-412A-A16F-8159F0B7D4BF}"/>
            </c:ext>
          </c:extLst>
        </c:ser>
        <c:dLbls>
          <c:showLegendKey val="0"/>
          <c:showVal val="0"/>
          <c:showCatName val="0"/>
          <c:showSerName val="0"/>
          <c:showPercent val="0"/>
          <c:showBubbleSize val="0"/>
        </c:dLbls>
        <c:marker val="1"/>
        <c:smooth val="0"/>
        <c:axId val="185945472"/>
        <c:axId val="186246272"/>
      </c:lineChart>
      <c:catAx>
        <c:axId val="185942400"/>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85943936"/>
        <c:crosses val="autoZero"/>
        <c:auto val="1"/>
        <c:lblAlgn val="ctr"/>
        <c:lblOffset val="100"/>
        <c:tickLblSkip val="1"/>
        <c:noMultiLvlLbl val="0"/>
      </c:catAx>
      <c:valAx>
        <c:axId val="185943936"/>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85942400"/>
        <c:crosses val="autoZero"/>
        <c:crossBetween val="between"/>
      </c:valAx>
      <c:catAx>
        <c:axId val="185945472"/>
        <c:scaling>
          <c:orientation val="minMax"/>
        </c:scaling>
        <c:delete val="1"/>
        <c:axPos val="b"/>
        <c:numFmt formatCode="General" sourceLinked="1"/>
        <c:majorTickMark val="out"/>
        <c:minorTickMark val="none"/>
        <c:tickLblPos val="none"/>
        <c:crossAx val="186246272"/>
        <c:crosses val="autoZero"/>
        <c:auto val="1"/>
        <c:lblAlgn val="ctr"/>
        <c:lblOffset val="100"/>
        <c:noMultiLvlLbl val="0"/>
      </c:catAx>
      <c:valAx>
        <c:axId val="186246272"/>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85945472"/>
        <c:crosses val="max"/>
        <c:crossBetween val="between"/>
        <c:majorUnit val="1"/>
      </c:valAx>
      <c:spPr>
        <a:noFill/>
        <a:ln w="25400">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000000000000056" l="0.70000000000000051" r="0.70000000000000051" t="0.75000000000000056" header="0.30000000000000027" footer="0.30000000000000027"/>
    <c:pageSetup paperSize="9" orientation="landscape" verticalDpi="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r>
              <a:rPr lang="ja-JP" altLang="en-US" sz="1600" b="1" baseline="0">
                <a:solidFill>
                  <a:schemeClr val="tx1"/>
                </a:solidFill>
                <a:latin typeface="+mn-ea"/>
                <a:ea typeface="+mn-ea"/>
              </a:rPr>
              <a:t>各温室効果ガスの排出量シェア</a:t>
            </a:r>
          </a:p>
        </c:rich>
      </c:tx>
      <c:layout>
        <c:manualLayout>
          <c:xMode val="edge"/>
          <c:yMode val="edge"/>
          <c:x val="0.31437570509832091"/>
          <c:y val="2.4411727852612693E-2"/>
        </c:manualLayout>
      </c:layout>
      <c:overlay val="0"/>
      <c:spPr>
        <a:noFill/>
        <a:ln>
          <a:noFill/>
        </a:ln>
        <a:effectLst/>
      </c:spPr>
      <c:txPr>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595604537994187"/>
          <c:y val="0.24985786808525753"/>
          <c:w val="0.62932333761143289"/>
          <c:h val="0.67952902774539514"/>
        </c:manualLayout>
      </c:layout>
      <c:doughnutChart>
        <c:varyColors val="1"/>
        <c:ser>
          <c:idx val="1"/>
          <c:order val="0"/>
          <c:tx>
            <c:strRef>
              <c:f>'リンク切公表時非表示（グラフの添え物）'!$CA$3:$CA$4</c:f>
              <c:strCache>
                <c:ptCount val="2"/>
                <c:pt idx="0">
                  <c:v>2021年度</c:v>
                </c:pt>
              </c:strCache>
            </c:strRef>
          </c:tx>
          <c:spPr>
            <a:noFill/>
            <a:ln>
              <a:noFill/>
            </a:ln>
          </c:spPr>
          <c:dPt>
            <c:idx val="0"/>
            <c:bubble3D val="0"/>
            <c:spPr>
              <a:noFill/>
              <a:ln w="19050">
                <a:noFill/>
              </a:ln>
              <a:effectLst/>
            </c:spPr>
            <c:extLst>
              <c:ext xmlns:c16="http://schemas.microsoft.com/office/drawing/2014/chart" uri="{C3380CC4-5D6E-409C-BE32-E72D297353CC}">
                <c16:uniqueId val="{00000001-AAE1-4481-9A55-95CC2BD7A257}"/>
              </c:ext>
            </c:extLst>
          </c:dPt>
          <c:dLbls>
            <c:dLbl>
              <c:idx val="0"/>
              <c:layout>
                <c:manualLayout>
                  <c:x val="-2.2293652466021871E-3"/>
                  <c:y val="-4.1169478266747134E-2"/>
                </c:manualLayout>
              </c:layout>
              <c:tx>
                <c:rich>
                  <a:bodyPr rot="0" spcFirstLastPara="1" vertOverflow="ellipsis" vert="horz" wrap="square" lIns="38100" tIns="0" rIns="38100" bIns="0" anchor="ctr" anchorCtr="1">
                    <a:noAutofit/>
                  </a:bodyPr>
                  <a:lstStyle/>
                  <a:p>
                    <a:pPr>
                      <a:defRPr sz="900" b="0" i="0" u="none" strike="noStrike" kern="1200" baseline="0">
                        <a:solidFill>
                          <a:schemeClr val="tx1"/>
                        </a:solidFill>
                        <a:latin typeface="Calibri" panose="020F0502020204030204" pitchFamily="34" charset="0"/>
                        <a:ea typeface="+mj-ea"/>
                        <a:cs typeface="+mn-cs"/>
                      </a:defRPr>
                    </a:pPr>
                    <a:fld id="{38B5CA8E-8DAB-4AA9-938F-81F3228CA595}" type="SERIESNAME">
                      <a:rPr lang="ja-JP" altLang="en-US" sz="1600" baseline="0">
                        <a:solidFill>
                          <a:schemeClr val="tx1"/>
                        </a:solidFill>
                        <a:latin typeface="Calibri" panose="020F0502020204030204" pitchFamily="34" charset="0"/>
                        <a:ea typeface="+mj-ea"/>
                      </a:rPr>
                      <a:pPr>
                        <a:defRPr>
                          <a:solidFill>
                            <a:schemeClr val="tx1"/>
                          </a:solidFill>
                          <a:latin typeface="Calibri" panose="020F0502020204030204" pitchFamily="34" charset="0"/>
                          <a:ea typeface="+mj-ea"/>
                        </a:defRPr>
                      </a:pPr>
                      <a:t>[系列名]</a:t>
                    </a:fld>
                    <a:endParaRPr lang="ja-JP" altLang="en-US" sz="1600" baseline="0">
                      <a:solidFill>
                        <a:schemeClr val="tx1"/>
                      </a:solidFill>
                      <a:latin typeface="Calibri" panose="020F0502020204030204" pitchFamily="34" charset="0"/>
                      <a:ea typeface="+mj-ea"/>
                    </a:endParaRPr>
                  </a:p>
                  <a:p>
                    <a:pPr>
                      <a:defRPr>
                        <a:solidFill>
                          <a:schemeClr val="tx1"/>
                        </a:solidFill>
                        <a:latin typeface="Calibri" panose="020F0502020204030204" pitchFamily="34" charset="0"/>
                        <a:ea typeface="+mj-ea"/>
                      </a:defRPr>
                    </a:pPr>
                    <a:r>
                      <a:rPr lang="ja-JP" altLang="en-US" sz="1600" baseline="0">
                        <a:solidFill>
                          <a:schemeClr val="tx1"/>
                        </a:solidFill>
                        <a:latin typeface="Calibri" panose="020F0502020204030204" pitchFamily="34" charset="0"/>
                        <a:ea typeface="+mj-ea"/>
                      </a:rPr>
                      <a:t> </a:t>
                    </a:r>
                    <a:fld id="{A36F8668-6139-4DD9-A260-52721D3FE21F}" type="VALUE">
                      <a:rPr lang="ja-JP" altLang="en-US" sz="1600" b="1" baseline="0">
                        <a:solidFill>
                          <a:schemeClr val="tx1"/>
                        </a:solidFill>
                        <a:latin typeface="Calibri" panose="020F0502020204030204" pitchFamily="34" charset="0"/>
                        <a:ea typeface="+mj-ea"/>
                      </a:rPr>
                      <a:pPr>
                        <a:defRPr>
                          <a:solidFill>
                            <a:schemeClr val="tx1"/>
                          </a:solidFill>
                          <a:latin typeface="Calibri" panose="020F0502020204030204" pitchFamily="34" charset="0"/>
                          <a:ea typeface="+mj-ea"/>
                        </a:defRPr>
                      </a:pPr>
                      <a:t>[値]</a:t>
                    </a:fld>
                    <a:endParaRPr lang="ja-JP" altLang="en-US" sz="1600" baseline="0">
                      <a:solidFill>
                        <a:schemeClr val="tx1"/>
                      </a:solidFill>
                      <a:latin typeface="Calibri" panose="020F0502020204030204" pitchFamily="34" charset="0"/>
                      <a:ea typeface="+mj-ea"/>
                    </a:endParaRPr>
                  </a:p>
                </c:rich>
              </c:tx>
              <c:numFmt formatCode="##&quot;億&quot;#,###&quot;万トン&quot;" sourceLinked="0"/>
              <c:spPr>
                <a:noFill/>
                <a:ln>
                  <a:noFill/>
                </a:ln>
                <a:effectLst/>
              </c:spPr>
              <c:txPr>
                <a:bodyPr rot="0" spcFirstLastPara="1" vertOverflow="ellipsis" vert="horz" wrap="square" lIns="38100" tIns="0" rIns="38100" bIns="0" anchor="ctr" anchorCtr="1">
                  <a:noAutofit/>
                </a:bodyPr>
                <a:lstStyle/>
                <a:p>
                  <a:pPr>
                    <a:defRPr sz="900" b="0" i="0" u="none" strike="noStrike" kern="1200" baseline="0">
                      <a:solidFill>
                        <a:schemeClr val="tx1"/>
                      </a:solidFill>
                      <a:latin typeface="Calibri" panose="020F0502020204030204" pitchFamily="34" charset="0"/>
                      <a:ea typeface="+mj-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3114424064422627"/>
                      <c:h val="0.13269131110155599"/>
                    </c:manualLayout>
                  </c15:layout>
                  <c15:dlblFieldTable/>
                  <c15:showDataLabelsRange val="0"/>
                </c:ext>
                <c:ext xmlns:c16="http://schemas.microsoft.com/office/drawing/2014/chart" uri="{C3380CC4-5D6E-409C-BE32-E72D297353CC}">
                  <c16:uniqueId val="{00000001-AAE1-4481-9A55-95CC2BD7A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'リンク切公表時非表示（グラフの添え物）'!$CA$5</c:f>
              <c:numCache>
                <c:formatCode>##"億"#,###"万t"</c:formatCode>
                <c:ptCount val="1"/>
                <c:pt idx="0">
                  <c:v>117000</c:v>
                </c:pt>
              </c:numCache>
            </c:numRef>
          </c:val>
          <c:extLst>
            <c:ext xmlns:c16="http://schemas.microsoft.com/office/drawing/2014/chart" uri="{C3380CC4-5D6E-409C-BE32-E72D297353CC}">
              <c16:uniqueId val="{00000002-AAE1-4481-9A55-95CC2BD7A257}"/>
            </c:ext>
          </c:extLst>
        </c:ser>
        <c:ser>
          <c:idx val="0"/>
          <c:order val="1"/>
          <c:tx>
            <c:strRef>
              <c:f>'1.Summary'!$BF$20</c:f>
              <c:strCache>
                <c:ptCount val="1"/>
                <c:pt idx="0">
                  <c:v>2021</c:v>
                </c:pt>
              </c:strCache>
            </c:strRef>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AAE1-4481-9A55-95CC2BD7A257}"/>
              </c:ext>
            </c:extLst>
          </c:dPt>
          <c:dPt>
            <c:idx val="1"/>
            <c:bubble3D val="0"/>
            <c:spPr>
              <a:solidFill>
                <a:srgbClr val="F79646"/>
              </a:solidFill>
              <a:ln w="6350">
                <a:solidFill>
                  <a:schemeClr val="tx1">
                    <a:lumMod val="95000"/>
                    <a:lumOff val="5000"/>
                  </a:schemeClr>
                </a:solidFill>
              </a:ln>
              <a:effectLst/>
            </c:spPr>
            <c:extLst>
              <c:ext xmlns:c16="http://schemas.microsoft.com/office/drawing/2014/chart" uri="{C3380CC4-5D6E-409C-BE32-E72D297353CC}">
                <c16:uniqueId val="{00000006-AAE1-4481-9A55-95CC2BD7A257}"/>
              </c:ext>
            </c:extLst>
          </c:dPt>
          <c:dPt>
            <c:idx val="2"/>
            <c:bubble3D val="0"/>
            <c:spPr>
              <a:solidFill>
                <a:srgbClr val="1F497D">
                  <a:lumMod val="40000"/>
                  <a:lumOff val="60000"/>
                </a:srgbClr>
              </a:solidFill>
              <a:ln w="6350">
                <a:solidFill>
                  <a:schemeClr val="tx1">
                    <a:lumMod val="95000"/>
                    <a:lumOff val="5000"/>
                  </a:schemeClr>
                </a:solidFill>
              </a:ln>
              <a:effectLst/>
            </c:spPr>
            <c:extLst>
              <c:ext xmlns:c16="http://schemas.microsoft.com/office/drawing/2014/chart" uri="{C3380CC4-5D6E-409C-BE32-E72D297353CC}">
                <c16:uniqueId val="{00000008-AAE1-4481-9A55-95CC2BD7A257}"/>
              </c:ext>
            </c:extLst>
          </c:dPt>
          <c:dPt>
            <c:idx val="3"/>
            <c:bubble3D val="0"/>
            <c:spPr>
              <a:solidFill>
                <a:srgbClr val="9BBB59"/>
              </a:solidFill>
              <a:ln w="6350">
                <a:solidFill>
                  <a:schemeClr val="tx1">
                    <a:lumMod val="95000"/>
                    <a:lumOff val="5000"/>
                  </a:schemeClr>
                </a:solidFill>
              </a:ln>
              <a:effectLst/>
            </c:spPr>
            <c:extLst>
              <c:ext xmlns:c16="http://schemas.microsoft.com/office/drawing/2014/chart" uri="{C3380CC4-5D6E-409C-BE32-E72D297353CC}">
                <c16:uniqueId val="{0000000A-AAE1-4481-9A55-95CC2BD7A257}"/>
              </c:ext>
            </c:extLst>
          </c:dPt>
          <c:dPt>
            <c:idx val="4"/>
            <c:bubble3D val="0"/>
            <c:spPr>
              <a:solidFill>
                <a:srgbClr val="CCFFFF"/>
              </a:solidFill>
              <a:ln w="6350">
                <a:solidFill>
                  <a:schemeClr val="tx1">
                    <a:lumMod val="95000"/>
                    <a:lumOff val="5000"/>
                  </a:schemeClr>
                </a:solidFill>
              </a:ln>
              <a:effectLst/>
            </c:spPr>
            <c:extLst>
              <c:ext xmlns:c16="http://schemas.microsoft.com/office/drawing/2014/chart" uri="{C3380CC4-5D6E-409C-BE32-E72D297353CC}">
                <c16:uniqueId val="{0000000C-AAE1-4481-9A55-95CC2BD7A257}"/>
              </c:ext>
            </c:extLst>
          </c:dPt>
          <c:dPt>
            <c:idx val="5"/>
            <c:bubble3D val="0"/>
            <c:spPr>
              <a:solidFill>
                <a:srgbClr val="FFCCCC"/>
              </a:solidFill>
              <a:ln w="6350">
                <a:solidFill>
                  <a:schemeClr val="tx1">
                    <a:lumMod val="95000"/>
                    <a:lumOff val="5000"/>
                  </a:schemeClr>
                </a:solidFill>
              </a:ln>
              <a:effectLst/>
            </c:spPr>
            <c:extLst>
              <c:ext xmlns:c16="http://schemas.microsoft.com/office/drawing/2014/chart" uri="{C3380CC4-5D6E-409C-BE32-E72D297353CC}">
                <c16:uniqueId val="{0000000E-AAE1-4481-9A55-95CC2BD7A257}"/>
              </c:ext>
            </c:extLst>
          </c:dPt>
          <c:dPt>
            <c:idx val="6"/>
            <c:bubble3D val="0"/>
            <c:spPr>
              <a:solidFill>
                <a:srgbClr val="CCCCFF"/>
              </a:solidFill>
              <a:ln w="6350">
                <a:solidFill>
                  <a:schemeClr val="tx1">
                    <a:lumMod val="95000"/>
                    <a:lumOff val="5000"/>
                  </a:schemeClr>
                </a:solidFill>
              </a:ln>
              <a:effectLst/>
            </c:spPr>
            <c:extLst>
              <c:ext xmlns:c16="http://schemas.microsoft.com/office/drawing/2014/chart" uri="{C3380CC4-5D6E-409C-BE32-E72D297353CC}">
                <c16:uniqueId val="{00000010-AAE1-4481-9A55-95CC2BD7A257}"/>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AAE1-4481-9A55-95CC2BD7A257}"/>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AAE1-4481-9A55-95CC2BD7A257}"/>
              </c:ext>
            </c:extLst>
          </c:dPt>
          <c:dLbls>
            <c:dLbl>
              <c:idx val="0"/>
              <c:layout>
                <c:manualLayout>
                  <c:x val="0.12539628264562758"/>
                  <c:y val="9.887770389835225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E1-4481-9A55-95CC2BD7A257}"/>
                </c:ext>
              </c:extLst>
            </c:dLbl>
            <c:dLbl>
              <c:idx val="1"/>
              <c:layout>
                <c:manualLayout>
                  <c:x val="-0.2139337201378291"/>
                  <c:y val="-3.604227092493961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6.9907833990804996E-2"/>
                      <c:h val="0.13887782744336177"/>
                    </c:manualLayout>
                  </c15:layout>
                </c:ext>
                <c:ext xmlns:c16="http://schemas.microsoft.com/office/drawing/2014/chart" uri="{C3380CC4-5D6E-409C-BE32-E72D297353CC}">
                  <c16:uniqueId val="{00000006-AAE1-4481-9A55-95CC2BD7A257}"/>
                </c:ext>
              </c:extLst>
            </c:dLbl>
            <c:dLbl>
              <c:idx val="2"/>
              <c:layout>
                <c:manualLayout>
                  <c:x val="-0.14741251930711302"/>
                  <c:y val="-0.13676516532411029"/>
                </c:manualLayout>
              </c:layout>
              <c:showLegendKey val="0"/>
              <c:showVal val="0"/>
              <c:showCatName val="1"/>
              <c:showSerName val="0"/>
              <c:showPercent val="1"/>
              <c:showBubbleSize val="0"/>
              <c:extLst>
                <c:ext xmlns:c15="http://schemas.microsoft.com/office/drawing/2012/chart" uri="{CE6537A1-D6FC-4f65-9D91-7224C49458BB}">
                  <c15:layout>
                    <c:manualLayout>
                      <c:w val="7.1210299749488906E-2"/>
                      <c:h val="0.10417182816389392"/>
                    </c:manualLayout>
                  </c15:layout>
                </c:ext>
                <c:ext xmlns:c16="http://schemas.microsoft.com/office/drawing/2014/chart" uri="{C3380CC4-5D6E-409C-BE32-E72D297353CC}">
                  <c16:uniqueId val="{00000008-AAE1-4481-9A55-95CC2BD7A257}"/>
                </c:ext>
              </c:extLst>
            </c:dLbl>
            <c:dLbl>
              <c:idx val="3"/>
              <c:layout>
                <c:manualLayout>
                  <c:x val="-7.0776928418469026E-2"/>
                  <c:y val="-0.173840263128867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AE1-4481-9A55-95CC2BD7A257}"/>
                </c:ext>
              </c:extLst>
            </c:dLbl>
            <c:dLbl>
              <c:idx val="4"/>
              <c:layout>
                <c:manualLayout>
                  <c:x val="-1.4834153648619812E-2"/>
                  <c:y val="-0.173551354083444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AE1-4481-9A55-95CC2BD7A257}"/>
                </c:ext>
              </c:extLst>
            </c:dLbl>
            <c:dLbl>
              <c:idx val="5"/>
              <c:layout>
                <c:manualLayout>
                  <c:x val="8.7869767821321276E-2"/>
                  <c:y val="-0.170163836125487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AAE1-4481-9A55-95CC2BD7A257}"/>
                </c:ext>
              </c:extLst>
            </c:dLbl>
            <c:dLbl>
              <c:idx val="6"/>
              <c:layout>
                <c:manualLayout>
                  <c:x val="0.18494722115870338"/>
                  <c:y val="-0.13476459596601201"/>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8.4368553680689101E-2"/>
                      <c:h val="0.12812472685232379"/>
                    </c:manualLayout>
                  </c15:layout>
                </c:ext>
                <c:ext xmlns:c16="http://schemas.microsoft.com/office/drawing/2014/chart" uri="{C3380CC4-5D6E-409C-BE32-E72D297353CC}">
                  <c16:uniqueId val="{00000010-AAE1-4481-9A55-95CC2BD7A257}"/>
                </c:ext>
              </c:extLst>
            </c:dLbl>
            <c:dLbl>
              <c:idx val="7"/>
              <c:delete val="1"/>
              <c:extLst>
                <c:ext xmlns:c15="http://schemas.microsoft.com/office/drawing/2012/chart" uri="{CE6537A1-D6FC-4f65-9D91-7224C49458BB}"/>
                <c:ext xmlns:c16="http://schemas.microsoft.com/office/drawing/2014/chart" uri="{C3380CC4-5D6E-409C-BE32-E72D297353CC}">
                  <c16:uniqueId val="{00000012-AAE1-4481-9A55-95CC2BD7A257}"/>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AAE1-4481-9A55-95CC2BD7A25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Text" lastClr="000000">
                      <a:lumMod val="75000"/>
                      <a:lumOff val="25000"/>
                    </a:sysClr>
                  </a:solidFill>
                  <a:round/>
                </a:ln>
                <a:effectLst/>
              </c:spPr>
            </c:leaderLines>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('1.Summary'!$BF$21,'1.Summary'!$BF$24:$BF$25,'1.Summary'!$BF$27:$BF$30)</c:f>
              <c:numCache>
                <c:formatCode>#0.0%;[Red]\-#0.0%</c:formatCode>
                <c:ptCount val="7"/>
                <c:pt idx="0">
                  <c:v>0.9094288054163534</c:v>
                </c:pt>
                <c:pt idx="1">
                  <c:v>2.3386457534609405E-2</c:v>
                </c:pt>
                <c:pt idx="2">
                  <c:v>1.6632725892819222E-2</c:v>
                </c:pt>
                <c:pt idx="3">
                  <c:v>4.5779990098083541E-2</c:v>
                </c:pt>
                <c:pt idx="4">
                  <c:v>2.6971219529454099E-3</c:v>
                </c:pt>
                <c:pt idx="5">
                  <c:v>1.7500083374467658E-3</c:v>
                </c:pt>
                <c:pt idx="6" formatCode="#0.00%;[Red]\-#0.00%">
                  <c:v>3.2489076774207487E-4</c:v>
                </c:pt>
              </c:numCache>
            </c:numRef>
          </c:val>
          <c:extLst>
            <c:ext xmlns:c16="http://schemas.microsoft.com/office/drawing/2014/chart" uri="{C3380CC4-5D6E-409C-BE32-E72D297353CC}">
              <c16:uniqueId val="{00000015-AAE1-4481-9A55-95CC2BD7A257}"/>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4784236111111124"/>
          <c:y val="0.13078222222222224"/>
          <c:w val="0.72358055555555567"/>
          <c:h val="0.70073685185185186"/>
        </c:manualLayout>
      </c:layout>
      <c:barChart>
        <c:barDir val="col"/>
        <c:grouping val="clustered"/>
        <c:varyColors val="0"/>
        <c:ser>
          <c:idx val="0"/>
          <c:order val="0"/>
          <c:tx>
            <c:strRef>
              <c:f>'9.GHG-capita'!$U$7</c:f>
              <c:strCache>
                <c:ptCount val="1"/>
                <c:pt idx="0">
                  <c:v>Mt CO2</c:v>
                </c:pt>
              </c:strCache>
            </c:strRef>
          </c:tx>
          <c:spPr>
            <a:solidFill>
              <a:schemeClr val="accent2">
                <a:alpha val="50000"/>
              </a:schemeClr>
            </a:solidFill>
            <a:ln>
              <a:noFill/>
            </a:ln>
            <a:effectLst/>
          </c:spPr>
          <c:invertIfNegative val="0"/>
          <c:dLbls>
            <c:numFmt formatCode="#,##0_);[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Century" panose="02040604050505020304" pitchFamily="18" charset="0"/>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'9.GHG-capita'!$AA$7:$BF$7</c:f>
              <c:numCache>
                <c:formatCode>#,##0_);[Red]\(#,##0\)</c:formatCode>
                <c:ptCount val="32"/>
                <c:pt idx="0">
                  <c:v>1067.5618983855411</c:v>
                </c:pt>
                <c:pt idx="1">
                  <c:v>1077.8112664300413</c:v>
                </c:pt>
                <c:pt idx="2">
                  <c:v>1085.822118839797</c:v>
                </c:pt>
                <c:pt idx="3">
                  <c:v>1081.0016257430209</c:v>
                </c:pt>
                <c:pt idx="4">
                  <c:v>1130.9039129167625</c:v>
                </c:pt>
                <c:pt idx="5">
                  <c:v>1142.1411813057227</c:v>
                </c:pt>
                <c:pt idx="6">
                  <c:v>1153.5496329822022</c:v>
                </c:pt>
                <c:pt idx="7">
                  <c:v>1147.0967505250376</c:v>
                </c:pt>
                <c:pt idx="8">
                  <c:v>1113.1577684669046</c:v>
                </c:pt>
                <c:pt idx="9">
                  <c:v>1149.4786834938734</c:v>
                </c:pt>
                <c:pt idx="10">
                  <c:v>1170.3001609849173</c:v>
                </c:pt>
                <c:pt idx="11">
                  <c:v>1157.3601408356458</c:v>
                </c:pt>
                <c:pt idx="12">
                  <c:v>1188.9908054189971</c:v>
                </c:pt>
                <c:pt idx="13">
                  <c:v>1197.2982133972207</c:v>
                </c:pt>
                <c:pt idx="14">
                  <c:v>1193.4424110291955</c:v>
                </c:pt>
                <c:pt idx="15">
                  <c:v>1200.5211122516496</c:v>
                </c:pt>
                <c:pt idx="16">
                  <c:v>1178.7163480245581</c:v>
                </c:pt>
                <c:pt idx="17">
                  <c:v>1214.4893158623697</c:v>
                </c:pt>
                <c:pt idx="18">
                  <c:v>1146.9221417937933</c:v>
                </c:pt>
                <c:pt idx="19">
                  <c:v>1087.1315649887183</c:v>
                </c:pt>
                <c:pt idx="20">
                  <c:v>1137.0296587623225</c:v>
                </c:pt>
                <c:pt idx="21">
                  <c:v>1187.9850714465933</c:v>
                </c:pt>
                <c:pt idx="22">
                  <c:v>1227.315453541572</c:v>
                </c:pt>
                <c:pt idx="23">
                  <c:v>1235.3936393310541</c:v>
                </c:pt>
                <c:pt idx="24">
                  <c:v>1185.6230555570353</c:v>
                </c:pt>
                <c:pt idx="25">
                  <c:v>1145.9126025612925</c:v>
                </c:pt>
                <c:pt idx="26">
                  <c:v>1125.4620395700395</c:v>
                </c:pt>
                <c:pt idx="27">
                  <c:v>1108.8326154584422</c:v>
                </c:pt>
                <c:pt idx="28">
                  <c:v>1063.8048131939429</c:v>
                </c:pt>
                <c:pt idx="29">
                  <c:v>1027.8225158534692</c:v>
                </c:pt>
                <c:pt idx="30">
                  <c:v>967.43590799728997</c:v>
                </c:pt>
                <c:pt idx="31">
                  <c:v>988.21612089217638</c:v>
                </c:pt>
              </c:numCache>
            </c:numRef>
          </c:val>
          <c:extLst>
            <c:ext xmlns:c16="http://schemas.microsoft.com/office/drawing/2014/chart" uri="{C3380CC4-5D6E-409C-BE32-E72D297353CC}">
              <c16:uniqueId val="{00000000-D392-4D5B-9E95-22461049C2BA}"/>
            </c:ext>
          </c:extLst>
        </c:ser>
        <c:dLbls>
          <c:showLegendKey val="0"/>
          <c:showVal val="0"/>
          <c:showCatName val="0"/>
          <c:showSerName val="0"/>
          <c:showPercent val="0"/>
          <c:showBubbleSize val="0"/>
        </c:dLbls>
        <c:gapWidth val="91"/>
        <c:overlap val="45"/>
        <c:axId val="186615296"/>
        <c:axId val="186616832"/>
      </c:barChart>
      <c:lineChart>
        <c:grouping val="standard"/>
        <c:varyColors val="0"/>
        <c:ser>
          <c:idx val="2"/>
          <c:order val="1"/>
          <c:tx>
            <c:strRef>
              <c:f>'9.GHG-capita'!$U$10</c:f>
              <c:strCache>
                <c:ptCount val="1"/>
                <c:pt idx="0">
                  <c:v>t CO2/ 一人</c:v>
                </c:pt>
              </c:strCache>
            </c:strRef>
          </c:tx>
          <c:spPr>
            <a:ln w="28575" cap="rnd" cmpd="sng" algn="ctr">
              <a:solidFill>
                <a:schemeClr val="accent2">
                  <a:alpha val="50000"/>
                </a:schemeClr>
              </a:solidFill>
              <a:prstDash val="solid"/>
              <a:round/>
            </a:ln>
            <a:effectLst/>
          </c:spPr>
          <c:marker>
            <c:symbol val="triangle"/>
            <c:size val="7"/>
            <c:spPr>
              <a:solidFill>
                <a:schemeClr val="accent2"/>
              </a:solidFill>
              <a:ln w="9525" cap="flat" cmpd="sng" algn="ctr">
                <a:solidFill>
                  <a:schemeClr val="accent2"/>
                </a:solidFill>
                <a:prstDash val="solid"/>
                <a:round/>
              </a:ln>
              <a:effectLst/>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92-4D5B-9E95-22461049C2BA}"/>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Century" panose="02040604050505020304" pitchFamily="18" charset="0"/>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'9.GHG-capita'!$AA$10:$BF$10</c:f>
              <c:numCache>
                <c:formatCode>#,##0.00_);[Red]\(#,##0.00\)</c:formatCode>
                <c:ptCount val="32"/>
                <c:pt idx="0">
                  <c:v>8.6364635702772503</c:v>
                </c:pt>
                <c:pt idx="1">
                  <c:v>8.6849523084426483</c:v>
                </c:pt>
                <c:pt idx="2">
                  <c:v>8.7167718484012386</c:v>
                </c:pt>
                <c:pt idx="3">
                  <c:v>8.6523045490004709</c:v>
                </c:pt>
                <c:pt idx="4">
                  <c:v>9.0280917488265864</c:v>
                </c:pt>
                <c:pt idx="5">
                  <c:v>9.095653271527615</c:v>
                </c:pt>
                <c:pt idx="6">
                  <c:v>9.1654123501871325</c:v>
                </c:pt>
                <c:pt idx="7">
                  <c:v>9.0926127803057906</c:v>
                </c:pt>
                <c:pt idx="8">
                  <c:v>8.8016143372992008</c:v>
                </c:pt>
                <c:pt idx="9">
                  <c:v>9.0748078307204985</c:v>
                </c:pt>
                <c:pt idx="10">
                  <c:v>9.2203343758167531</c:v>
                </c:pt>
                <c:pt idx="11">
                  <c:v>9.090453209617376</c:v>
                </c:pt>
                <c:pt idx="12">
                  <c:v>9.3264421616412552</c:v>
                </c:pt>
                <c:pt idx="13">
                  <c:v>9.376307527348354</c:v>
                </c:pt>
                <c:pt idx="14">
                  <c:v>9.3393100317653239</c:v>
                </c:pt>
                <c:pt idx="15">
                  <c:v>9.396101623658895</c:v>
                </c:pt>
                <c:pt idx="16">
                  <c:v>9.2158493524253764</c:v>
                </c:pt>
                <c:pt idx="17">
                  <c:v>9.4857522346767613</c:v>
                </c:pt>
                <c:pt idx="18">
                  <c:v>8.954452873066062</c:v>
                </c:pt>
                <c:pt idx="19">
                  <c:v>8.4910925783297788</c:v>
                </c:pt>
                <c:pt idx="20">
                  <c:v>8.8790658326460044</c:v>
                </c:pt>
                <c:pt idx="21">
                  <c:v>9.293168532145792</c:v>
                </c:pt>
                <c:pt idx="22">
                  <c:v>9.61901321281813</c:v>
                </c:pt>
                <c:pt idx="23">
                  <c:v>9.6959103809080389</c:v>
                </c:pt>
                <c:pt idx="24">
                  <c:v>9.3182144959788484</c:v>
                </c:pt>
                <c:pt idx="25">
                  <c:v>9.0162075746034382</c:v>
                </c:pt>
                <c:pt idx="26">
                  <c:v>8.8665993961751628</c:v>
                </c:pt>
                <c:pt idx="27">
                  <c:v>8.7512097114927698</c:v>
                </c:pt>
                <c:pt idx="28">
                  <c:v>8.4133032180457885</c:v>
                </c:pt>
                <c:pt idx="29">
                  <c:v>8.1465275347190715</c:v>
                </c:pt>
                <c:pt idx="30">
                  <c:v>7.6691702372602908</c:v>
                </c:pt>
                <c:pt idx="31">
                  <c:v>7.8740883603970602</c:v>
                </c:pt>
              </c:numCache>
            </c:numRef>
          </c:val>
          <c:smooth val="0"/>
          <c:extLst>
            <c:ext xmlns:c16="http://schemas.microsoft.com/office/drawing/2014/chart" uri="{C3380CC4-5D6E-409C-BE32-E72D297353CC}">
              <c16:uniqueId val="{00000002-D392-4D5B-9E95-22461049C2BA}"/>
            </c:ext>
          </c:extLst>
        </c:ser>
        <c:dLbls>
          <c:showLegendKey val="0"/>
          <c:showVal val="0"/>
          <c:showCatName val="0"/>
          <c:showSerName val="0"/>
          <c:showPercent val="0"/>
          <c:showBubbleSize val="0"/>
        </c:dLbls>
        <c:marker val="1"/>
        <c:smooth val="0"/>
        <c:axId val="186704640"/>
        <c:axId val="186706176"/>
      </c:lineChart>
      <c:catAx>
        <c:axId val="186615296"/>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86616832"/>
        <c:crosses val="autoZero"/>
        <c:auto val="1"/>
        <c:lblAlgn val="ctr"/>
        <c:lblOffset val="100"/>
        <c:tickLblSkip val="1"/>
        <c:noMultiLvlLbl val="0"/>
      </c:catAx>
      <c:valAx>
        <c:axId val="186616832"/>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86615296"/>
        <c:crosses val="autoZero"/>
        <c:crossBetween val="between"/>
      </c:valAx>
      <c:catAx>
        <c:axId val="186704640"/>
        <c:scaling>
          <c:orientation val="minMax"/>
        </c:scaling>
        <c:delete val="1"/>
        <c:axPos val="b"/>
        <c:numFmt formatCode="General" sourceLinked="1"/>
        <c:majorTickMark val="out"/>
        <c:minorTickMark val="none"/>
        <c:tickLblPos val="none"/>
        <c:crossAx val="186706176"/>
        <c:crosses val="autoZero"/>
        <c:auto val="1"/>
        <c:lblAlgn val="ctr"/>
        <c:lblOffset val="100"/>
        <c:noMultiLvlLbl val="0"/>
      </c:catAx>
      <c:valAx>
        <c:axId val="186706176"/>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86704640"/>
        <c:crosses val="max"/>
        <c:crossBetween val="between"/>
        <c:majorUnit val="1"/>
      </c:valAx>
      <c:spPr>
        <a:solidFill>
          <a:schemeClr val="bg1"/>
        </a:solid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000000000000089" l="0.70000000000000062" r="0.70000000000000062" t="0.75000000000000089" header="0.30000000000000032" footer="0.30000000000000032"/>
    <c:pageSetup paperSize="9" orientation="landscape" verticalDpi="0"/>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9920833333338"/>
          <c:y val="0.13053111111111121"/>
          <c:w val="0.72213583333333509"/>
          <c:h val="0.69845537037037064"/>
        </c:manualLayout>
      </c:layout>
      <c:barChart>
        <c:barDir val="col"/>
        <c:grouping val="clustered"/>
        <c:varyColors val="0"/>
        <c:ser>
          <c:idx val="0"/>
          <c:order val="0"/>
          <c:tx>
            <c:strRef>
              <c:f>'9.GHG-capita'!$X$6</c:f>
              <c:strCache>
                <c:ptCount val="1"/>
                <c:pt idx="0">
                  <c:v>CO2 emissions </c:v>
                </c:pt>
              </c:strCache>
            </c:strRef>
          </c:tx>
          <c:spPr>
            <a:solidFill>
              <a:schemeClr val="accent2">
                <a:alpha val="85000"/>
              </a:schemeClr>
            </a:solidFill>
            <a:ln>
              <a:noFill/>
            </a:ln>
            <a:effectLst/>
          </c:spPr>
          <c:invertIfNegative val="0"/>
          <c:dLbls>
            <c:numFmt formatCode="#,##0;[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Century" panose="02040604050505020304" pitchFamily="18" charset="0"/>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'9.GHG-capita'!$AA$6:$BF$6</c:f>
              <c:numCache>
                <c:formatCode>#,##0_);[Red]\(#,##0\)</c:formatCode>
                <c:ptCount val="32"/>
                <c:pt idx="0">
                  <c:v>1162.6771089918518</c:v>
                </c:pt>
                <c:pt idx="1">
                  <c:v>1174.1988442625984</c:v>
                </c:pt>
                <c:pt idx="2">
                  <c:v>1183.699366512948</c:v>
                </c:pt>
                <c:pt idx="3">
                  <c:v>1176.4780226980197</c:v>
                </c:pt>
                <c:pt idx="4">
                  <c:v>1231.4840894472909</c:v>
                </c:pt>
                <c:pt idx="5">
                  <c:v>1243.7314931079059</c:v>
                </c:pt>
                <c:pt idx="6">
                  <c:v>1256.263589764015</c:v>
                </c:pt>
                <c:pt idx="7">
                  <c:v>1248.7977271864518</c:v>
                </c:pt>
                <c:pt idx="8">
                  <c:v>1208.5694022099726</c:v>
                </c:pt>
                <c:pt idx="9">
                  <c:v>1245.1981759316639</c:v>
                </c:pt>
                <c:pt idx="10">
                  <c:v>1267.9875519936274</c:v>
                </c:pt>
                <c:pt idx="11">
                  <c:v>1252.9564908163813</c:v>
                </c:pt>
                <c:pt idx="12">
                  <c:v>1282.3396954605837</c:v>
                </c:pt>
                <c:pt idx="13">
                  <c:v>1290.7048221561408</c:v>
                </c:pt>
                <c:pt idx="14">
                  <c:v>1286.0218705882789</c:v>
                </c:pt>
                <c:pt idx="15">
                  <c:v>1293.3846522432998</c:v>
                </c:pt>
                <c:pt idx="16">
                  <c:v>1270.2799795844708</c:v>
                </c:pt>
                <c:pt idx="17">
                  <c:v>1305.845951811006</c:v>
                </c:pt>
                <c:pt idx="18">
                  <c:v>1234.7251454237264</c:v>
                </c:pt>
                <c:pt idx="19">
                  <c:v>1165.5585409086111</c:v>
                </c:pt>
                <c:pt idx="20">
                  <c:v>1217.1375750993589</c:v>
                </c:pt>
                <c:pt idx="21">
                  <c:v>1266.9739070711857</c:v>
                </c:pt>
                <c:pt idx="22">
                  <c:v>1308.1558652811696</c:v>
                </c:pt>
                <c:pt idx="23">
                  <c:v>1317.4710704033189</c:v>
                </c:pt>
                <c:pt idx="24">
                  <c:v>1266.2799229807936</c:v>
                </c:pt>
                <c:pt idx="25">
                  <c:v>1225.3538006200479</c:v>
                </c:pt>
                <c:pt idx="26">
                  <c:v>1204.6018015196496</c:v>
                </c:pt>
                <c:pt idx="27">
                  <c:v>1188.913600002259</c:v>
                </c:pt>
                <c:pt idx="28">
                  <c:v>1143.7319927195733</c:v>
                </c:pt>
                <c:pt idx="29">
                  <c:v>1106.5461632636459</c:v>
                </c:pt>
                <c:pt idx="30">
                  <c:v>1041.6625796593789</c:v>
                </c:pt>
                <c:pt idx="31">
                  <c:v>1064.000903932535</c:v>
                </c:pt>
              </c:numCache>
            </c:numRef>
          </c:val>
          <c:extLst>
            <c:ext xmlns:c16="http://schemas.microsoft.com/office/drawing/2014/chart" uri="{C3380CC4-5D6E-409C-BE32-E72D297353CC}">
              <c16:uniqueId val="{00000000-FD60-48C0-8A04-34CE3D2B0A7A}"/>
            </c:ext>
          </c:extLst>
        </c:ser>
        <c:dLbls>
          <c:showLegendKey val="0"/>
          <c:showVal val="0"/>
          <c:showCatName val="0"/>
          <c:showSerName val="0"/>
          <c:showPercent val="0"/>
          <c:showBubbleSize val="0"/>
        </c:dLbls>
        <c:gapWidth val="90"/>
        <c:overlap val="45"/>
        <c:axId val="114956544"/>
        <c:axId val="115372032"/>
      </c:barChart>
      <c:lineChart>
        <c:grouping val="standard"/>
        <c:varyColors val="0"/>
        <c:ser>
          <c:idx val="2"/>
          <c:order val="1"/>
          <c:tx>
            <c:strRef>
              <c:f>'9.GHG-capita'!$X$9</c:f>
              <c:strCache>
                <c:ptCount val="1"/>
                <c:pt idx="0">
                  <c:v>CO2 emissions per capita </c:v>
                </c:pt>
              </c:strCache>
            </c:strRef>
          </c:tx>
          <c:spPr>
            <a:ln w="28575" cap="rnd" cmpd="sng" algn="ctr">
              <a:solidFill>
                <a:schemeClr val="accent2">
                  <a:alpha val="85000"/>
                </a:schemeClr>
              </a:solidFill>
              <a:prstDash val="solid"/>
              <a:round/>
            </a:ln>
            <a:effectLst/>
          </c:spPr>
          <c:marker>
            <c:symbol val="diamond"/>
            <c:size val="7"/>
            <c:spPr>
              <a:solidFill>
                <a:schemeClr val="accent2"/>
              </a:solidFill>
              <a:ln w="9525" cap="flat" cmpd="sng" algn="ctr">
                <a:solidFill>
                  <a:schemeClr val="accent2"/>
                </a:solidFill>
                <a:prstDash val="solid"/>
                <a:round/>
              </a:ln>
              <a:effectLst/>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60-48C0-8A04-34CE3D2B0A7A}"/>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Century" panose="02040604050505020304" pitchFamily="18" charset="0"/>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'9.GHG-capita'!$AA$9:$BF$9</c:f>
              <c:numCache>
                <c:formatCode>#,##0.00_);[Red]\(#,##0.00\)</c:formatCode>
                <c:ptCount val="32"/>
                <c:pt idx="0">
                  <c:v>9.4059356286402647</c:v>
                </c:pt>
                <c:pt idx="1">
                  <c:v>9.4616388607875717</c:v>
                </c:pt>
                <c:pt idx="2">
                  <c:v>9.5025116323982104</c:v>
                </c:pt>
                <c:pt idx="3">
                  <c:v>9.4164947629866003</c:v>
                </c:pt>
                <c:pt idx="4">
                  <c:v>9.8310309300067136</c:v>
                </c:pt>
                <c:pt idx="5">
                  <c:v>9.9046865740854173</c:v>
                </c:pt>
                <c:pt idx="6">
                  <c:v>9.9815157419335527</c:v>
                </c:pt>
                <c:pt idx="7">
                  <c:v>9.8987589050663196</c:v>
                </c:pt>
                <c:pt idx="8">
                  <c:v>9.5560234851190202</c:v>
                </c:pt>
                <c:pt idx="9">
                  <c:v>9.8304860455498559</c:v>
                </c:pt>
                <c:pt idx="10">
                  <c:v>9.9899748829524881</c:v>
                </c:pt>
                <c:pt idx="11">
                  <c:v>9.8413120960160665</c:v>
                </c:pt>
                <c:pt idx="12">
                  <c:v>10.058670720397405</c:v>
                </c:pt>
                <c:pt idx="13">
                  <c:v>10.107795371404615</c:v>
                </c:pt>
                <c:pt idx="14">
                  <c:v>10.063792643917449</c:v>
                </c:pt>
                <c:pt idx="15">
                  <c:v>10.122915379776625</c:v>
                </c:pt>
                <c:pt idx="16">
                  <c:v>9.9317439236946612</c:v>
                </c:pt>
                <c:pt idx="17">
                  <c:v>10.199291993556397</c:v>
                </c:pt>
                <c:pt idx="18">
                  <c:v>9.6399639722660631</c:v>
                </c:pt>
                <c:pt idx="19">
                  <c:v>9.1036501883014473</c:v>
                </c:pt>
                <c:pt idx="20">
                  <c:v>9.5046286377947204</c:v>
                </c:pt>
                <c:pt idx="21">
                  <c:v>9.9110690253931093</c:v>
                </c:pt>
                <c:pt idx="22">
                  <c:v>10.25259522012438</c:v>
                </c:pt>
                <c:pt idx="23">
                  <c:v>10.340090009680255</c:v>
                </c:pt>
                <c:pt idx="24">
                  <c:v>9.9521242261461644</c:v>
                </c:pt>
                <c:pt idx="25">
                  <c:v>9.6412625134111405</c:v>
                </c:pt>
                <c:pt idx="26">
                  <c:v>9.4900771687208518</c:v>
                </c:pt>
                <c:pt idx="27">
                  <c:v>9.3832307035484614</c:v>
                </c:pt>
                <c:pt idx="28">
                  <c:v>9.0454225583346872</c:v>
                </c:pt>
                <c:pt idx="29">
                  <c:v>8.7704916446393391</c:v>
                </c:pt>
                <c:pt idx="30">
                  <c:v>8.257588525661653</c:v>
                </c:pt>
                <c:pt idx="31">
                  <c:v>8.4779401549767357</c:v>
                </c:pt>
              </c:numCache>
            </c:numRef>
          </c:val>
          <c:smooth val="0"/>
          <c:extLst>
            <c:ext xmlns:c16="http://schemas.microsoft.com/office/drawing/2014/chart" uri="{C3380CC4-5D6E-409C-BE32-E72D297353CC}">
              <c16:uniqueId val="{00000002-FD60-48C0-8A04-34CE3D2B0A7A}"/>
            </c:ext>
          </c:extLst>
        </c:ser>
        <c:dLbls>
          <c:showLegendKey val="0"/>
          <c:showVal val="0"/>
          <c:showCatName val="0"/>
          <c:showSerName val="0"/>
          <c:showPercent val="0"/>
          <c:showBubbleSize val="0"/>
        </c:dLbls>
        <c:marker val="1"/>
        <c:smooth val="0"/>
        <c:axId val="115373568"/>
        <c:axId val="115375104"/>
      </c:lineChart>
      <c:catAx>
        <c:axId val="114956544"/>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15372032"/>
        <c:crosses val="autoZero"/>
        <c:auto val="1"/>
        <c:lblAlgn val="ctr"/>
        <c:lblOffset val="100"/>
        <c:tickLblSkip val="1"/>
        <c:noMultiLvlLbl val="0"/>
      </c:catAx>
      <c:valAx>
        <c:axId val="115372032"/>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14956544"/>
        <c:crosses val="autoZero"/>
        <c:crossBetween val="between"/>
      </c:valAx>
      <c:catAx>
        <c:axId val="115373568"/>
        <c:scaling>
          <c:orientation val="minMax"/>
        </c:scaling>
        <c:delete val="1"/>
        <c:axPos val="b"/>
        <c:numFmt formatCode="General" sourceLinked="1"/>
        <c:majorTickMark val="out"/>
        <c:minorTickMark val="none"/>
        <c:tickLblPos val="none"/>
        <c:crossAx val="115375104"/>
        <c:crosses val="autoZero"/>
        <c:auto val="1"/>
        <c:lblAlgn val="ctr"/>
        <c:lblOffset val="100"/>
        <c:noMultiLvlLbl val="0"/>
      </c:catAx>
      <c:valAx>
        <c:axId val="115375104"/>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15373568"/>
        <c:crosses val="max"/>
        <c:crossBetween val="between"/>
        <c:majorUnit val="1"/>
      </c:valAx>
      <c:spPr>
        <a:noFill/>
        <a:ln w="25400">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133" l="0.70000000000000062" r="0.70000000000000062" t="0.75000000000000133" header="0.30000000000000032" footer="0.30000000000000032"/>
    <c:pageSetup paperSize="9" orientation="landscape" verticalDpi="0"/>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4784236111111146"/>
          <c:y val="0.13078222222222224"/>
          <c:w val="0.72358055555555567"/>
          <c:h val="0.70073685185185186"/>
        </c:manualLayout>
      </c:layout>
      <c:barChart>
        <c:barDir val="col"/>
        <c:grouping val="clustered"/>
        <c:varyColors val="0"/>
        <c:ser>
          <c:idx val="0"/>
          <c:order val="0"/>
          <c:tx>
            <c:strRef>
              <c:f>'9.GHG-capita'!$Y$7</c:f>
              <c:strCache>
                <c:ptCount val="1"/>
                <c:pt idx="0">
                  <c:v>Energy-related CO2 emissions</c:v>
                </c:pt>
              </c:strCache>
            </c:strRef>
          </c:tx>
          <c:spPr>
            <a:solidFill>
              <a:schemeClr val="accent2">
                <a:alpha val="50000"/>
              </a:schemeClr>
            </a:solidFill>
            <a:ln>
              <a:noFill/>
            </a:ln>
            <a:effectLst/>
          </c:spPr>
          <c:invertIfNegative val="0"/>
          <c:dLbls>
            <c:numFmt formatCode="#,##0_);[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Century" panose="02040604050505020304" pitchFamily="18" charset="0"/>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'9.GHG-capita'!$AA$7:$BF$7</c:f>
              <c:numCache>
                <c:formatCode>#,##0_);[Red]\(#,##0\)</c:formatCode>
                <c:ptCount val="32"/>
                <c:pt idx="0">
                  <c:v>1067.5618983855411</c:v>
                </c:pt>
                <c:pt idx="1">
                  <c:v>1077.8112664300413</c:v>
                </c:pt>
                <c:pt idx="2">
                  <c:v>1085.822118839797</c:v>
                </c:pt>
                <c:pt idx="3">
                  <c:v>1081.0016257430209</c:v>
                </c:pt>
                <c:pt idx="4">
                  <c:v>1130.9039129167625</c:v>
                </c:pt>
                <c:pt idx="5">
                  <c:v>1142.1411813057227</c:v>
                </c:pt>
                <c:pt idx="6">
                  <c:v>1153.5496329822022</c:v>
                </c:pt>
                <c:pt idx="7">
                  <c:v>1147.0967505250376</c:v>
                </c:pt>
                <c:pt idx="8">
                  <c:v>1113.1577684669046</c:v>
                </c:pt>
                <c:pt idx="9">
                  <c:v>1149.4786834938734</c:v>
                </c:pt>
                <c:pt idx="10">
                  <c:v>1170.3001609849173</c:v>
                </c:pt>
                <c:pt idx="11">
                  <c:v>1157.3601408356458</c:v>
                </c:pt>
                <c:pt idx="12">
                  <c:v>1188.9908054189971</c:v>
                </c:pt>
                <c:pt idx="13">
                  <c:v>1197.2982133972207</c:v>
                </c:pt>
                <c:pt idx="14">
                  <c:v>1193.4424110291955</c:v>
                </c:pt>
                <c:pt idx="15">
                  <c:v>1200.5211122516496</c:v>
                </c:pt>
                <c:pt idx="16">
                  <c:v>1178.7163480245581</c:v>
                </c:pt>
                <c:pt idx="17">
                  <c:v>1214.4893158623697</c:v>
                </c:pt>
                <c:pt idx="18">
                  <c:v>1146.9221417937933</c:v>
                </c:pt>
                <c:pt idx="19">
                  <c:v>1087.1315649887183</c:v>
                </c:pt>
                <c:pt idx="20">
                  <c:v>1137.0296587623225</c:v>
                </c:pt>
                <c:pt idx="21">
                  <c:v>1187.9850714465933</c:v>
                </c:pt>
                <c:pt idx="22">
                  <c:v>1227.315453541572</c:v>
                </c:pt>
                <c:pt idx="23">
                  <c:v>1235.3936393310541</c:v>
                </c:pt>
                <c:pt idx="24">
                  <c:v>1185.6230555570353</c:v>
                </c:pt>
                <c:pt idx="25">
                  <c:v>1145.9126025612925</c:v>
                </c:pt>
                <c:pt idx="26">
                  <c:v>1125.4620395700395</c:v>
                </c:pt>
                <c:pt idx="27">
                  <c:v>1108.8326154584422</c:v>
                </c:pt>
                <c:pt idx="28">
                  <c:v>1063.8048131939429</c:v>
                </c:pt>
                <c:pt idx="29">
                  <c:v>1027.8225158534692</c:v>
                </c:pt>
                <c:pt idx="30">
                  <c:v>967.43590799728997</c:v>
                </c:pt>
                <c:pt idx="31">
                  <c:v>988.21612089217638</c:v>
                </c:pt>
              </c:numCache>
            </c:numRef>
          </c:val>
          <c:extLst>
            <c:ext xmlns:c16="http://schemas.microsoft.com/office/drawing/2014/chart" uri="{C3380CC4-5D6E-409C-BE32-E72D297353CC}">
              <c16:uniqueId val="{00000000-6C1C-4424-BF01-CD53080B658B}"/>
            </c:ext>
          </c:extLst>
        </c:ser>
        <c:dLbls>
          <c:showLegendKey val="0"/>
          <c:showVal val="0"/>
          <c:showCatName val="0"/>
          <c:showSerName val="0"/>
          <c:showPercent val="0"/>
          <c:showBubbleSize val="0"/>
        </c:dLbls>
        <c:gapWidth val="91"/>
        <c:overlap val="45"/>
        <c:axId val="123615104"/>
        <c:axId val="123616640"/>
      </c:barChart>
      <c:lineChart>
        <c:grouping val="standard"/>
        <c:varyColors val="0"/>
        <c:ser>
          <c:idx val="2"/>
          <c:order val="1"/>
          <c:tx>
            <c:strRef>
              <c:f>'9.GHG-capita'!$Y$10</c:f>
              <c:strCache>
                <c:ptCount val="1"/>
                <c:pt idx="0">
                  <c:v>Energy-related CO2 emissions per capita </c:v>
                </c:pt>
              </c:strCache>
            </c:strRef>
          </c:tx>
          <c:spPr>
            <a:ln w="28575" cap="rnd" cmpd="sng" algn="ctr">
              <a:solidFill>
                <a:schemeClr val="accent2">
                  <a:alpha val="50000"/>
                </a:schemeClr>
              </a:solidFill>
              <a:prstDash val="solid"/>
              <a:round/>
            </a:ln>
            <a:effectLst/>
          </c:spPr>
          <c:marker>
            <c:symbol val="triangle"/>
            <c:size val="7"/>
            <c:spPr>
              <a:solidFill>
                <a:schemeClr val="accent2"/>
              </a:solidFill>
              <a:ln w="9525" cap="flat" cmpd="sng" algn="ctr">
                <a:solidFill>
                  <a:schemeClr val="accent2"/>
                </a:solidFill>
                <a:prstDash val="solid"/>
                <a:round/>
              </a:ln>
              <a:effectLst/>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1C-4424-BF01-CD53080B658B}"/>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Century" panose="02040604050505020304" pitchFamily="18" charset="0"/>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'9.GHG-capita'!$AA$10:$BF$10</c:f>
              <c:numCache>
                <c:formatCode>#,##0.00_);[Red]\(#,##0.00\)</c:formatCode>
                <c:ptCount val="32"/>
                <c:pt idx="0">
                  <c:v>8.6364635702772503</c:v>
                </c:pt>
                <c:pt idx="1">
                  <c:v>8.6849523084426483</c:v>
                </c:pt>
                <c:pt idx="2">
                  <c:v>8.7167718484012386</c:v>
                </c:pt>
                <c:pt idx="3">
                  <c:v>8.6523045490004709</c:v>
                </c:pt>
                <c:pt idx="4">
                  <c:v>9.0280917488265864</c:v>
                </c:pt>
                <c:pt idx="5">
                  <c:v>9.095653271527615</c:v>
                </c:pt>
                <c:pt idx="6">
                  <c:v>9.1654123501871325</c:v>
                </c:pt>
                <c:pt idx="7">
                  <c:v>9.0926127803057906</c:v>
                </c:pt>
                <c:pt idx="8">
                  <c:v>8.8016143372992008</c:v>
                </c:pt>
                <c:pt idx="9">
                  <c:v>9.0748078307204985</c:v>
                </c:pt>
                <c:pt idx="10">
                  <c:v>9.2203343758167531</c:v>
                </c:pt>
                <c:pt idx="11">
                  <c:v>9.090453209617376</c:v>
                </c:pt>
                <c:pt idx="12">
                  <c:v>9.3264421616412552</c:v>
                </c:pt>
                <c:pt idx="13">
                  <c:v>9.376307527348354</c:v>
                </c:pt>
                <c:pt idx="14">
                  <c:v>9.3393100317653239</c:v>
                </c:pt>
                <c:pt idx="15">
                  <c:v>9.396101623658895</c:v>
                </c:pt>
                <c:pt idx="16">
                  <c:v>9.2158493524253764</c:v>
                </c:pt>
                <c:pt idx="17">
                  <c:v>9.4857522346767613</c:v>
                </c:pt>
                <c:pt idx="18">
                  <c:v>8.954452873066062</c:v>
                </c:pt>
                <c:pt idx="19">
                  <c:v>8.4910925783297788</c:v>
                </c:pt>
                <c:pt idx="20">
                  <c:v>8.8790658326460044</c:v>
                </c:pt>
                <c:pt idx="21">
                  <c:v>9.293168532145792</c:v>
                </c:pt>
                <c:pt idx="22">
                  <c:v>9.61901321281813</c:v>
                </c:pt>
                <c:pt idx="23">
                  <c:v>9.6959103809080389</c:v>
                </c:pt>
                <c:pt idx="24">
                  <c:v>9.3182144959788484</c:v>
                </c:pt>
                <c:pt idx="25">
                  <c:v>9.0162075746034382</c:v>
                </c:pt>
                <c:pt idx="26">
                  <c:v>8.8665993961751628</c:v>
                </c:pt>
                <c:pt idx="27">
                  <c:v>8.7512097114927698</c:v>
                </c:pt>
                <c:pt idx="28">
                  <c:v>8.4133032180457885</c:v>
                </c:pt>
                <c:pt idx="29">
                  <c:v>8.1465275347190715</c:v>
                </c:pt>
                <c:pt idx="30">
                  <c:v>7.6691702372602908</c:v>
                </c:pt>
                <c:pt idx="31">
                  <c:v>7.8740883603970602</c:v>
                </c:pt>
              </c:numCache>
            </c:numRef>
          </c:val>
          <c:smooth val="0"/>
          <c:extLst>
            <c:ext xmlns:c16="http://schemas.microsoft.com/office/drawing/2014/chart" uri="{C3380CC4-5D6E-409C-BE32-E72D297353CC}">
              <c16:uniqueId val="{00000002-6C1C-4424-BF01-CD53080B658B}"/>
            </c:ext>
          </c:extLst>
        </c:ser>
        <c:dLbls>
          <c:showLegendKey val="0"/>
          <c:showVal val="0"/>
          <c:showCatName val="0"/>
          <c:showSerName val="0"/>
          <c:showPercent val="0"/>
          <c:showBubbleSize val="0"/>
        </c:dLbls>
        <c:marker val="1"/>
        <c:smooth val="0"/>
        <c:axId val="123606144"/>
        <c:axId val="123607680"/>
      </c:lineChart>
      <c:catAx>
        <c:axId val="123615104"/>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23616640"/>
        <c:crosses val="autoZero"/>
        <c:auto val="1"/>
        <c:lblAlgn val="ctr"/>
        <c:lblOffset val="100"/>
        <c:tickLblSkip val="1"/>
        <c:noMultiLvlLbl val="0"/>
      </c:catAx>
      <c:valAx>
        <c:axId val="123616640"/>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23615104"/>
        <c:crosses val="autoZero"/>
        <c:crossBetween val="between"/>
      </c:valAx>
      <c:catAx>
        <c:axId val="123606144"/>
        <c:scaling>
          <c:orientation val="minMax"/>
        </c:scaling>
        <c:delete val="1"/>
        <c:axPos val="b"/>
        <c:numFmt formatCode="General" sourceLinked="1"/>
        <c:majorTickMark val="out"/>
        <c:minorTickMark val="none"/>
        <c:tickLblPos val="none"/>
        <c:crossAx val="123607680"/>
        <c:crosses val="autoZero"/>
        <c:auto val="1"/>
        <c:lblAlgn val="ctr"/>
        <c:lblOffset val="100"/>
        <c:noMultiLvlLbl val="0"/>
      </c:catAx>
      <c:valAx>
        <c:axId val="123607680"/>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23606144"/>
        <c:crosses val="max"/>
        <c:crossBetween val="between"/>
        <c:majorUnit val="1"/>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155" l="0.70000000000000062" r="0.70000000000000062" t="0.75000000000000155" header="0.30000000000000032" footer="0.30000000000000032"/>
    <c:pageSetup paperSize="9" orientation="landscape" verticalDpi="0"/>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47"/>
          <c:y val="0.13053111111111118"/>
          <c:w val="0.72213583333333387"/>
          <c:h val="0.69845537037037064"/>
        </c:manualLayout>
      </c:layout>
      <c:barChart>
        <c:barDir val="col"/>
        <c:grouping val="clustered"/>
        <c:varyColors val="0"/>
        <c:ser>
          <c:idx val="0"/>
          <c:order val="0"/>
          <c:tx>
            <c:strRef>
              <c:f>'9.GHG-capita'!$S$5</c:f>
              <c:strCache>
                <c:ptCount val="1"/>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'9.GHG-capita'!$AA$5:$BF$5</c:f>
              <c:numCache>
                <c:formatCode>#,##0_);[Red]\(#,##0\)</c:formatCode>
                <c:ptCount val="32"/>
                <c:pt idx="0">
                  <c:v>1274.8155420266751</c:v>
                </c:pt>
                <c:pt idx="1">
                  <c:v>1289.0978629083741</c:v>
                </c:pt>
                <c:pt idx="2">
                  <c:v>1300.6366250149476</c:v>
                </c:pt>
                <c:pt idx="3">
                  <c:v>1296.1834668002405</c:v>
                </c:pt>
                <c:pt idx="4">
                  <c:v>1357.2116250088623</c:v>
                </c:pt>
                <c:pt idx="5">
                  <c:v>1378.5016800998835</c:v>
                </c:pt>
                <c:pt idx="6">
                  <c:v>1391.4654758906545</c:v>
                </c:pt>
                <c:pt idx="7">
                  <c:v>1383.3569263753625</c:v>
                </c:pt>
                <c:pt idx="8">
                  <c:v>1334.4710506537313</c:v>
                </c:pt>
                <c:pt idx="9">
                  <c:v>1357.824090600966</c:v>
                </c:pt>
                <c:pt idx="10">
                  <c:v>1377.53617131445</c:v>
                </c:pt>
                <c:pt idx="11">
                  <c:v>1351.3557897589001</c:v>
                </c:pt>
                <c:pt idx="12">
                  <c:v>1375.1664228988013</c:v>
                </c:pt>
                <c:pt idx="13">
                  <c:v>1381.8643112355728</c:v>
                </c:pt>
                <c:pt idx="14">
                  <c:v>1373.1653168690218</c:v>
                </c:pt>
                <c:pt idx="15">
                  <c:v>1380.7038824932517</c:v>
                </c:pt>
                <c:pt idx="16">
                  <c:v>1359.2418383979425</c:v>
                </c:pt>
                <c:pt idx="17">
                  <c:v>1394.3094221672193</c:v>
                </c:pt>
                <c:pt idx="18">
                  <c:v>1321.2183425455621</c:v>
                </c:pt>
                <c:pt idx="19">
                  <c:v>1249.0509702360857</c:v>
                </c:pt>
                <c:pt idx="20">
                  <c:v>1302.4767850385736</c:v>
                </c:pt>
                <c:pt idx="21">
                  <c:v>1353.0838791660999</c:v>
                </c:pt>
                <c:pt idx="22">
                  <c:v>1395.8664183596134</c:v>
                </c:pt>
                <c:pt idx="23">
                  <c:v>1407.6294722993941</c:v>
                </c:pt>
                <c:pt idx="24">
                  <c:v>1358.7190387115343</c:v>
                </c:pt>
                <c:pt idx="25">
                  <c:v>1320.0212788826202</c:v>
                </c:pt>
                <c:pt idx="26">
                  <c:v>1302.2940038523338</c:v>
                </c:pt>
                <c:pt idx="27">
                  <c:v>1288.8476000809244</c:v>
                </c:pt>
                <c:pt idx="28">
                  <c:v>1244.7788184442504</c:v>
                </c:pt>
                <c:pt idx="29">
                  <c:v>1209.748758886331</c:v>
                </c:pt>
                <c:pt idx="30">
                  <c:v>1146.799179694229</c:v>
                </c:pt>
                <c:pt idx="31">
                  <c:v>1169.9661343423311</c:v>
                </c:pt>
              </c:numCache>
            </c:numRef>
          </c:val>
          <c:extLst>
            <c:ext xmlns:c16="http://schemas.microsoft.com/office/drawing/2014/chart" uri="{C3380CC4-5D6E-409C-BE32-E72D297353CC}">
              <c16:uniqueId val="{00000000-CC43-486B-81A0-91CEA4F1E505}"/>
            </c:ext>
          </c:extLst>
        </c:ser>
        <c:dLbls>
          <c:showLegendKey val="0"/>
          <c:showVal val="0"/>
          <c:showCatName val="0"/>
          <c:showSerName val="0"/>
          <c:showPercent val="0"/>
          <c:showBubbleSize val="0"/>
        </c:dLbls>
        <c:gapWidth val="90"/>
        <c:overlap val="45"/>
        <c:axId val="185942400"/>
        <c:axId val="185943936"/>
      </c:barChart>
      <c:lineChart>
        <c:grouping val="standard"/>
        <c:varyColors val="0"/>
        <c:ser>
          <c:idx val="2"/>
          <c:order val="1"/>
          <c:tx>
            <c:strRef>
              <c:f>'9.GHG-capita'!$S$8</c:f>
              <c:strCache>
                <c:ptCount val="1"/>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43-486B-81A0-91CEA4F1E505}"/>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'9.GHG-capita'!$AA$8:$BF$8</c:f>
              <c:numCache>
                <c:formatCode>#,##0.00_);[Red]\(#,##0.00\)</c:formatCode>
                <c:ptCount val="32"/>
                <c:pt idx="0">
                  <c:v>10.313123767518061</c:v>
                </c:pt>
                <c:pt idx="1">
                  <c:v>10.387489729400844</c:v>
                </c:pt>
                <c:pt idx="2">
                  <c:v>10.441261530059709</c:v>
                </c:pt>
                <c:pt idx="3">
                  <c:v>10.374613542719112</c:v>
                </c:pt>
                <c:pt idx="4">
                  <c:v>10.834723386491536</c:v>
                </c:pt>
                <c:pt idx="5">
                  <c:v>10.97795397069271</c:v>
                </c:pt>
                <c:pt idx="6">
                  <c:v>11.055748702044784</c:v>
                </c:pt>
                <c:pt idx="7">
                  <c:v>10.965360038486667</c:v>
                </c:pt>
                <c:pt idx="8">
                  <c:v>10.551513778968715</c:v>
                </c:pt>
                <c:pt idx="9">
                  <c:v>10.719635663597984</c:v>
                </c:pt>
                <c:pt idx="10">
                  <c:v>10.853065339760569</c:v>
                </c:pt>
                <c:pt idx="11">
                  <c:v>10.614186667495838</c:v>
                </c:pt>
                <c:pt idx="12">
                  <c:v>10.786803436446366</c:v>
                </c:pt>
                <c:pt idx="13">
                  <c:v>10.821685523482486</c:v>
                </c:pt>
                <c:pt idx="14">
                  <c:v>10.745735613708922</c:v>
                </c:pt>
                <c:pt idx="15">
                  <c:v>10.806335565190437</c:v>
                </c:pt>
                <c:pt idx="16">
                  <c:v>10.627296412052623</c:v>
                </c:pt>
                <c:pt idx="17">
                  <c:v>10.890234722042125</c:v>
                </c:pt>
                <c:pt idx="18">
                  <c:v>10.315248919034088</c:v>
                </c:pt>
                <c:pt idx="19">
                  <c:v>9.7557717620289122</c:v>
                </c:pt>
                <c:pt idx="20">
                  <c:v>10.171042620329784</c:v>
                </c:pt>
                <c:pt idx="21">
                  <c:v>10.584675539658456</c:v>
                </c:pt>
                <c:pt idx="22">
                  <c:v>10.940021559074621</c:v>
                </c:pt>
                <c:pt idx="23">
                  <c:v>11.047692636923488</c:v>
                </c:pt>
                <c:pt idx="24">
                  <c:v>10.678634649640724</c:v>
                </c:pt>
                <c:pt idx="25">
                  <c:v>10.386120046762123</c:v>
                </c:pt>
                <c:pt idx="26">
                  <c:v>10.259714519212846</c:v>
                </c:pt>
                <c:pt idx="27">
                  <c:v>10.171937114060349</c:v>
                </c:pt>
                <c:pt idx="28">
                  <c:v>9.8445706478139066</c:v>
                </c:pt>
                <c:pt idx="29">
                  <c:v>9.5884760475170641</c:v>
                </c:pt>
                <c:pt idx="30">
                  <c:v>9.0910395865212514</c:v>
                </c:pt>
                <c:pt idx="31">
                  <c:v>9.3222692139110084</c:v>
                </c:pt>
              </c:numCache>
            </c:numRef>
          </c:val>
          <c:smooth val="0"/>
          <c:extLst>
            <c:ext xmlns:c16="http://schemas.microsoft.com/office/drawing/2014/chart" uri="{C3380CC4-5D6E-409C-BE32-E72D297353CC}">
              <c16:uniqueId val="{00000002-CC43-486B-81A0-91CEA4F1E505}"/>
            </c:ext>
          </c:extLst>
        </c:ser>
        <c:dLbls>
          <c:showLegendKey val="0"/>
          <c:showVal val="0"/>
          <c:showCatName val="0"/>
          <c:showSerName val="0"/>
          <c:showPercent val="0"/>
          <c:showBubbleSize val="0"/>
        </c:dLbls>
        <c:marker val="1"/>
        <c:smooth val="0"/>
        <c:axId val="185945472"/>
        <c:axId val="186246272"/>
      </c:lineChart>
      <c:catAx>
        <c:axId val="185942400"/>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85943936"/>
        <c:crosses val="autoZero"/>
        <c:auto val="1"/>
        <c:lblAlgn val="ctr"/>
        <c:lblOffset val="100"/>
        <c:tickLblSkip val="1"/>
        <c:noMultiLvlLbl val="0"/>
      </c:catAx>
      <c:valAx>
        <c:axId val="185943936"/>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85942400"/>
        <c:crosses val="autoZero"/>
        <c:crossBetween val="between"/>
      </c:valAx>
      <c:catAx>
        <c:axId val="185945472"/>
        <c:scaling>
          <c:orientation val="minMax"/>
        </c:scaling>
        <c:delete val="1"/>
        <c:axPos val="b"/>
        <c:numFmt formatCode="General" sourceLinked="1"/>
        <c:majorTickMark val="out"/>
        <c:minorTickMark val="none"/>
        <c:tickLblPos val="none"/>
        <c:crossAx val="186246272"/>
        <c:crosses val="autoZero"/>
        <c:auto val="1"/>
        <c:lblAlgn val="ctr"/>
        <c:lblOffset val="100"/>
        <c:noMultiLvlLbl val="0"/>
      </c:catAx>
      <c:valAx>
        <c:axId val="186246272"/>
        <c:scaling>
          <c:orientation val="minMax"/>
          <c:max val="11.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85945472"/>
        <c:crosses val="max"/>
        <c:crossBetween val="between"/>
        <c:majorUnit val="1"/>
      </c:valAx>
      <c:spPr>
        <a:noFill/>
        <a:ln w="25400">
          <a:noFill/>
        </a:ln>
      </c:spPr>
    </c:plotArea>
    <c:plotVisOnly val="1"/>
    <c:dispBlanksAs val="gap"/>
    <c:showDLblsOverMax val="0"/>
  </c:chart>
  <c:spPr>
    <a:solidFill>
      <a:sysClr val="window" lastClr="FFFFFF"/>
    </a:solidFill>
    <a:ln>
      <a:noFill/>
    </a:ln>
  </c:sp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8"/>
          <c:y val="0.13053111111111121"/>
          <c:w val="0.72213583333333509"/>
          <c:h val="0.69845537037037064"/>
        </c:manualLayout>
      </c:layout>
      <c:barChart>
        <c:barDir val="col"/>
        <c:grouping val="clustered"/>
        <c:varyColors val="0"/>
        <c:ser>
          <c:idx val="0"/>
          <c:order val="0"/>
          <c:tx>
            <c:strRef>
              <c:f>'9.GHG-capita'!$W$5</c:f>
              <c:strCache>
                <c:ptCount val="1"/>
                <c:pt idx="0">
                  <c:v>GHG emissions</c:v>
                </c:pt>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'9.GHG-capita'!$AA$5:$BF$5</c:f>
              <c:numCache>
                <c:formatCode>#,##0_);[Red]\(#,##0\)</c:formatCode>
                <c:ptCount val="32"/>
                <c:pt idx="0">
                  <c:v>1274.8155420266751</c:v>
                </c:pt>
                <c:pt idx="1">
                  <c:v>1289.0978629083741</c:v>
                </c:pt>
                <c:pt idx="2">
                  <c:v>1300.6366250149476</c:v>
                </c:pt>
                <c:pt idx="3">
                  <c:v>1296.1834668002405</c:v>
                </c:pt>
                <c:pt idx="4">
                  <c:v>1357.2116250088623</c:v>
                </c:pt>
                <c:pt idx="5">
                  <c:v>1378.5016800998835</c:v>
                </c:pt>
                <c:pt idx="6">
                  <c:v>1391.4654758906545</c:v>
                </c:pt>
                <c:pt idx="7">
                  <c:v>1383.3569263753625</c:v>
                </c:pt>
                <c:pt idx="8">
                  <c:v>1334.4710506537313</c:v>
                </c:pt>
                <c:pt idx="9">
                  <c:v>1357.824090600966</c:v>
                </c:pt>
                <c:pt idx="10">
                  <c:v>1377.53617131445</c:v>
                </c:pt>
                <c:pt idx="11">
                  <c:v>1351.3557897589001</c:v>
                </c:pt>
                <c:pt idx="12">
                  <c:v>1375.1664228988013</c:v>
                </c:pt>
                <c:pt idx="13">
                  <c:v>1381.8643112355728</c:v>
                </c:pt>
                <c:pt idx="14">
                  <c:v>1373.1653168690218</c:v>
                </c:pt>
                <c:pt idx="15">
                  <c:v>1380.7038824932517</c:v>
                </c:pt>
                <c:pt idx="16">
                  <c:v>1359.2418383979425</c:v>
                </c:pt>
                <c:pt idx="17">
                  <c:v>1394.3094221672193</c:v>
                </c:pt>
                <c:pt idx="18">
                  <c:v>1321.2183425455621</c:v>
                </c:pt>
                <c:pt idx="19">
                  <c:v>1249.0509702360857</c:v>
                </c:pt>
                <c:pt idx="20">
                  <c:v>1302.4767850385736</c:v>
                </c:pt>
                <c:pt idx="21">
                  <c:v>1353.0838791660999</c:v>
                </c:pt>
                <c:pt idx="22">
                  <c:v>1395.8664183596134</c:v>
                </c:pt>
                <c:pt idx="23">
                  <c:v>1407.6294722993941</c:v>
                </c:pt>
                <c:pt idx="24">
                  <c:v>1358.7190387115343</c:v>
                </c:pt>
                <c:pt idx="25">
                  <c:v>1320.0212788826202</c:v>
                </c:pt>
                <c:pt idx="26">
                  <c:v>1302.2940038523338</c:v>
                </c:pt>
                <c:pt idx="27">
                  <c:v>1288.8476000809244</c:v>
                </c:pt>
                <c:pt idx="28">
                  <c:v>1244.7788184442504</c:v>
                </c:pt>
                <c:pt idx="29">
                  <c:v>1209.748758886331</c:v>
                </c:pt>
                <c:pt idx="30">
                  <c:v>1146.799179694229</c:v>
                </c:pt>
                <c:pt idx="31">
                  <c:v>1169.9661343423311</c:v>
                </c:pt>
              </c:numCache>
            </c:numRef>
          </c:val>
          <c:extLst>
            <c:ext xmlns:c16="http://schemas.microsoft.com/office/drawing/2014/chart" uri="{C3380CC4-5D6E-409C-BE32-E72D297353CC}">
              <c16:uniqueId val="{00000000-D762-4108-B071-E1CEA48F3259}"/>
            </c:ext>
          </c:extLst>
        </c:ser>
        <c:dLbls>
          <c:showLegendKey val="0"/>
          <c:showVal val="0"/>
          <c:showCatName val="0"/>
          <c:showSerName val="0"/>
          <c:showPercent val="0"/>
          <c:showBubbleSize val="0"/>
        </c:dLbls>
        <c:gapWidth val="90"/>
        <c:overlap val="45"/>
        <c:axId val="114956544"/>
        <c:axId val="115372032"/>
      </c:barChart>
      <c:lineChart>
        <c:grouping val="standard"/>
        <c:varyColors val="0"/>
        <c:ser>
          <c:idx val="2"/>
          <c:order val="1"/>
          <c:tx>
            <c:strRef>
              <c:f>'9.GHG-capita'!$W$8</c:f>
              <c:strCache>
                <c:ptCount val="1"/>
                <c:pt idx="0">
                  <c:v>GHG emissions per capita </c:v>
                </c:pt>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62-4108-B071-E1CEA48F3259}"/>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'9.GHG-capita'!$AA$8:$BF$8</c:f>
              <c:numCache>
                <c:formatCode>#,##0.00_);[Red]\(#,##0.00\)</c:formatCode>
                <c:ptCount val="32"/>
                <c:pt idx="0">
                  <c:v>10.313123767518061</c:v>
                </c:pt>
                <c:pt idx="1">
                  <c:v>10.387489729400844</c:v>
                </c:pt>
                <c:pt idx="2">
                  <c:v>10.441261530059709</c:v>
                </c:pt>
                <c:pt idx="3">
                  <c:v>10.374613542719112</c:v>
                </c:pt>
                <c:pt idx="4">
                  <c:v>10.834723386491536</c:v>
                </c:pt>
                <c:pt idx="5">
                  <c:v>10.97795397069271</c:v>
                </c:pt>
                <c:pt idx="6">
                  <c:v>11.055748702044784</c:v>
                </c:pt>
                <c:pt idx="7">
                  <c:v>10.965360038486667</c:v>
                </c:pt>
                <c:pt idx="8">
                  <c:v>10.551513778968715</c:v>
                </c:pt>
                <c:pt idx="9">
                  <c:v>10.719635663597984</c:v>
                </c:pt>
                <c:pt idx="10">
                  <c:v>10.853065339760569</c:v>
                </c:pt>
                <c:pt idx="11">
                  <c:v>10.614186667495838</c:v>
                </c:pt>
                <c:pt idx="12">
                  <c:v>10.786803436446366</c:v>
                </c:pt>
                <c:pt idx="13">
                  <c:v>10.821685523482486</c:v>
                </c:pt>
                <c:pt idx="14">
                  <c:v>10.745735613708922</c:v>
                </c:pt>
                <c:pt idx="15">
                  <c:v>10.806335565190437</c:v>
                </c:pt>
                <c:pt idx="16">
                  <c:v>10.627296412052623</c:v>
                </c:pt>
                <c:pt idx="17">
                  <c:v>10.890234722042125</c:v>
                </c:pt>
                <c:pt idx="18">
                  <c:v>10.315248919034088</c:v>
                </c:pt>
                <c:pt idx="19">
                  <c:v>9.7557717620289122</c:v>
                </c:pt>
                <c:pt idx="20">
                  <c:v>10.171042620329784</c:v>
                </c:pt>
                <c:pt idx="21">
                  <c:v>10.584675539658456</c:v>
                </c:pt>
                <c:pt idx="22">
                  <c:v>10.940021559074621</c:v>
                </c:pt>
                <c:pt idx="23">
                  <c:v>11.047692636923488</c:v>
                </c:pt>
                <c:pt idx="24">
                  <c:v>10.678634649640724</c:v>
                </c:pt>
                <c:pt idx="25">
                  <c:v>10.386120046762123</c:v>
                </c:pt>
                <c:pt idx="26">
                  <c:v>10.259714519212846</c:v>
                </c:pt>
                <c:pt idx="27">
                  <c:v>10.171937114060349</c:v>
                </c:pt>
                <c:pt idx="28">
                  <c:v>9.8445706478139066</c:v>
                </c:pt>
                <c:pt idx="29">
                  <c:v>9.5884760475170641</c:v>
                </c:pt>
                <c:pt idx="30">
                  <c:v>9.0910395865212514</c:v>
                </c:pt>
                <c:pt idx="31">
                  <c:v>9.3222692139110084</c:v>
                </c:pt>
              </c:numCache>
            </c:numRef>
          </c:val>
          <c:smooth val="0"/>
          <c:extLst>
            <c:ext xmlns:c16="http://schemas.microsoft.com/office/drawing/2014/chart" uri="{C3380CC4-5D6E-409C-BE32-E72D297353CC}">
              <c16:uniqueId val="{00000002-D762-4108-B071-E1CEA48F3259}"/>
            </c:ext>
          </c:extLst>
        </c:ser>
        <c:dLbls>
          <c:showLegendKey val="0"/>
          <c:showVal val="0"/>
          <c:showCatName val="0"/>
          <c:showSerName val="0"/>
          <c:showPercent val="0"/>
          <c:showBubbleSize val="0"/>
        </c:dLbls>
        <c:marker val="1"/>
        <c:smooth val="0"/>
        <c:axId val="115373568"/>
        <c:axId val="115375104"/>
      </c:lineChart>
      <c:catAx>
        <c:axId val="114956544"/>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15372032"/>
        <c:crosses val="autoZero"/>
        <c:auto val="1"/>
        <c:lblAlgn val="ctr"/>
        <c:lblOffset val="100"/>
        <c:tickLblSkip val="1"/>
        <c:noMultiLvlLbl val="0"/>
      </c:catAx>
      <c:valAx>
        <c:axId val="115372032"/>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14956544"/>
        <c:crosses val="autoZero"/>
        <c:crossBetween val="between"/>
      </c:valAx>
      <c:catAx>
        <c:axId val="115373568"/>
        <c:scaling>
          <c:orientation val="minMax"/>
        </c:scaling>
        <c:delete val="1"/>
        <c:axPos val="b"/>
        <c:numFmt formatCode="General" sourceLinked="1"/>
        <c:majorTickMark val="out"/>
        <c:minorTickMark val="none"/>
        <c:tickLblPos val="none"/>
        <c:crossAx val="115375104"/>
        <c:crosses val="autoZero"/>
        <c:auto val="1"/>
        <c:lblAlgn val="ctr"/>
        <c:lblOffset val="100"/>
        <c:noMultiLvlLbl val="0"/>
      </c:catAx>
      <c:valAx>
        <c:axId val="115375104"/>
        <c:scaling>
          <c:orientation val="minMax"/>
          <c:max val="11.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15373568"/>
        <c:crosses val="max"/>
        <c:crossBetween val="between"/>
        <c:majorUnit val="1"/>
      </c:valAx>
      <c:spPr>
        <a:noFill/>
        <a:ln w="25400">
          <a:noFill/>
        </a:ln>
      </c:spPr>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Century" panose="02040604050505020304" pitchFamily="18" charset="0"/>
                <a:ea typeface="+mn-ea"/>
                <a:cs typeface="+mn-cs"/>
              </a:defRPr>
            </a:pPr>
            <a:r>
              <a:rPr lang="en-US" altLang="en-US" sz="1600">
                <a:latin typeface="Century" panose="02040604050505020304" pitchFamily="18" charset="0"/>
                <a:ea typeface="+mn-ea"/>
              </a:rPr>
              <a:t>GDP</a:t>
            </a:r>
            <a:r>
              <a:rPr lang="ja-JP" altLang="en-US" sz="1600">
                <a:latin typeface="Century" panose="02040604050505020304" pitchFamily="18" charset="0"/>
                <a:ea typeface="+mn-ea"/>
              </a:rPr>
              <a:t>あたり</a:t>
            </a:r>
            <a:r>
              <a:rPr lang="en-US" altLang="en-US" sz="1600">
                <a:latin typeface="Century" panose="02040604050505020304" pitchFamily="18" charset="0"/>
                <a:ea typeface="+mn-ea"/>
              </a:rPr>
              <a:t>C</a:t>
            </a:r>
            <a:r>
              <a:rPr lang="en-US" altLang="en-US" sz="1600" b="1">
                <a:latin typeface="Century" panose="02040604050505020304" pitchFamily="18" charset="0"/>
                <a:ea typeface="+mn-ea"/>
              </a:rPr>
              <a:t>O</a:t>
            </a:r>
            <a:r>
              <a:rPr lang="en-US" altLang="en-US" sz="1600" baseline="-25000">
                <a:latin typeface="Century" panose="02040604050505020304" pitchFamily="18" charset="0"/>
                <a:ea typeface="+mn-ea"/>
              </a:rPr>
              <a:t>2</a:t>
            </a:r>
            <a:r>
              <a:rPr lang="ja-JP" altLang="en-US" sz="1600">
                <a:latin typeface="Century" panose="02040604050505020304" pitchFamily="18" charset="0"/>
                <a:ea typeface="+mn-ea"/>
              </a:rPr>
              <a:t>排出量</a:t>
            </a:r>
          </a:p>
        </c:rich>
      </c:tx>
      <c:layout>
        <c:manualLayout>
          <c:xMode val="edge"/>
          <c:yMode val="edge"/>
          <c:x val="0.39015000961001978"/>
          <c:y val="2.822218184657162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Century" panose="02040604050505020304" pitchFamily="18" charset="0"/>
              <a:ea typeface="+mn-ea"/>
              <a:cs typeface="+mn-cs"/>
            </a:defRPr>
          </a:pPr>
          <a:endParaRPr lang="ja-JP"/>
        </a:p>
      </c:txPr>
    </c:title>
    <c:autoTitleDeleted val="0"/>
    <c:plotArea>
      <c:layout>
        <c:manualLayout>
          <c:layoutTarget val="inner"/>
          <c:xMode val="edge"/>
          <c:yMode val="edge"/>
          <c:x val="0.15890083184046463"/>
          <c:y val="0.15026050644608072"/>
          <c:w val="0.79069704474795166"/>
          <c:h val="0.69872166666666702"/>
        </c:manualLayout>
      </c:layout>
      <c:lineChart>
        <c:grouping val="standard"/>
        <c:varyColors val="0"/>
        <c:ser>
          <c:idx val="2"/>
          <c:order val="0"/>
          <c:tx>
            <c:strRef>
              <c:f>'10.GHG-GDP'!$S$9</c:f>
              <c:strCache>
                <c:ptCount val="1"/>
                <c:pt idx="0">
                  <c:v>GDPあたりCO2 排出量</c:v>
                </c:pt>
              </c:strCache>
            </c:strRef>
          </c:tx>
          <c:spPr>
            <a:ln w="28575" cap="rnd" cmpd="sng" algn="ctr">
              <a:solidFill>
                <a:schemeClr val="accent2">
                  <a:alpha val="85000"/>
                </a:schemeClr>
              </a:solidFill>
              <a:prstDash val="solid"/>
              <a:round/>
            </a:ln>
            <a:effectLst/>
          </c:spPr>
          <c:marker>
            <c:symbol val="diamond"/>
            <c:size val="7"/>
            <c:spPr>
              <a:solidFill>
                <a:schemeClr val="accent2">
                  <a:alpha val="85000"/>
                </a:schemeClr>
              </a:solidFill>
              <a:ln w="9525" cap="flat" cmpd="sng" algn="ctr">
                <a:solidFill>
                  <a:schemeClr val="accent2"/>
                </a:solidFill>
                <a:prstDash val="solid"/>
                <a:round/>
              </a:ln>
              <a:effectLst/>
            </c:spPr>
          </c:marker>
          <c:dLbls>
            <c:numFmt formatCode="#,##0.00_);[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Century" panose="02040604050505020304" pitchFamily="18" charset="0"/>
                    <a:ea typeface="+mn-ea"/>
                    <a:cs typeface="+mn-cs"/>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'10.GHG-GDP'!$AA$4:$BF$4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'10.GHG-GDP'!$AA$9:$BF$9</c:f>
              <c:numCache>
                <c:formatCode>#,##0.00_);[Red]\(#,##0.00\)</c:formatCode>
                <c:ptCount val="32"/>
                <c:pt idx="4">
                  <c:v>2.7492356388752319</c:v>
                </c:pt>
                <c:pt idx="5">
                  <c:v>2.6910267836778354</c:v>
                </c:pt>
                <c:pt idx="6">
                  <c:v>2.6402847499517454</c:v>
                </c:pt>
                <c:pt idx="7">
                  <c:v>2.6278456764651703</c:v>
                </c:pt>
                <c:pt idx="8">
                  <c:v>2.5686512097577481</c:v>
                </c:pt>
                <c:pt idx="9">
                  <c:v>2.6307739221969739</c:v>
                </c:pt>
                <c:pt idx="10">
                  <c:v>2.6110533314806497</c:v>
                </c:pt>
                <c:pt idx="11">
                  <c:v>2.5988828166321447</c:v>
                </c:pt>
                <c:pt idx="12">
                  <c:v>2.6356007720975403</c:v>
                </c:pt>
                <c:pt idx="13">
                  <c:v>2.6026325511876869</c:v>
                </c:pt>
                <c:pt idx="14">
                  <c:v>2.5502675169032245</c:v>
                </c:pt>
                <c:pt idx="15">
                  <c:v>2.510772733242276</c:v>
                </c:pt>
                <c:pt idx="16">
                  <c:v>2.4344911283017376</c:v>
                </c:pt>
                <c:pt idx="17">
                  <c:v>2.4766096861864098</c:v>
                </c:pt>
                <c:pt idx="18">
                  <c:v>2.429308398864614</c:v>
                </c:pt>
                <c:pt idx="19">
                  <c:v>2.3505059351752964</c:v>
                </c:pt>
                <c:pt idx="20">
                  <c:v>2.3769214614859391</c:v>
                </c:pt>
                <c:pt idx="21">
                  <c:v>2.4616410470120669</c:v>
                </c:pt>
                <c:pt idx="22">
                  <c:v>2.5257909200934772</c:v>
                </c:pt>
                <c:pt idx="23">
                  <c:v>2.4761128711329623</c:v>
                </c:pt>
                <c:pt idx="24">
                  <c:v>2.3883273257624</c:v>
                </c:pt>
                <c:pt idx="25">
                  <c:v>2.2716409593383329</c:v>
                </c:pt>
                <c:pt idx="26">
                  <c:v>2.2164638925759053</c:v>
                </c:pt>
                <c:pt idx="27">
                  <c:v>2.1492598615122724</c:v>
                </c:pt>
                <c:pt idx="28">
                  <c:v>2.0624643834420557</c:v>
                </c:pt>
                <c:pt idx="29">
                  <c:v>2.0113985339736686</c:v>
                </c:pt>
                <c:pt idx="30">
                  <c:v>1.9752227958785609</c:v>
                </c:pt>
                <c:pt idx="31">
                  <c:v>1.9670051871075769</c:v>
                </c:pt>
              </c:numCache>
            </c:numRef>
          </c:val>
          <c:smooth val="0"/>
          <c:extLst>
            <c:ext xmlns:c16="http://schemas.microsoft.com/office/drawing/2014/chart" uri="{C3380CC4-5D6E-409C-BE32-E72D297353CC}">
              <c16:uniqueId val="{00000000-6F22-4478-85CA-C099410CDE04}"/>
            </c:ext>
          </c:extLst>
        </c:ser>
        <c:dLbls>
          <c:showLegendKey val="0"/>
          <c:showVal val="0"/>
          <c:showCatName val="0"/>
          <c:showSerName val="0"/>
          <c:showPercent val="0"/>
          <c:showBubbleSize val="0"/>
        </c:dLbls>
        <c:marker val="1"/>
        <c:smooth val="0"/>
        <c:axId val="190448768"/>
        <c:axId val="190450304"/>
      </c:lineChart>
      <c:catAx>
        <c:axId val="190448768"/>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90450304"/>
        <c:crosses val="autoZero"/>
        <c:auto val="1"/>
        <c:lblAlgn val="ctr"/>
        <c:lblOffset val="100"/>
        <c:tickLblSkip val="1"/>
        <c:noMultiLvlLbl val="0"/>
      </c:catAx>
      <c:valAx>
        <c:axId val="190450304"/>
        <c:scaling>
          <c:orientation val="minMax"/>
          <c:max val="3"/>
          <c:min val="1.5"/>
        </c:scaling>
        <c:delete val="0"/>
        <c:axPos val="l"/>
        <c:numFmt formatCode="#,##0.0;[Red]\-#,##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90448768"/>
        <c:crosses val="autoZero"/>
        <c:crossBetween val="between"/>
        <c:majorUnit val="0.1"/>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056" l="0.70000000000000051" r="0.70000000000000051" t="0.75000000000000056" header="0.30000000000000027" footer="0.30000000000000027"/>
    <c:pageSetup paperSize="9" orientation="landscape" verticalDpi="0"/>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600">
                <a:latin typeface="Century" panose="02040604050505020304" pitchFamily="18" charset="0"/>
                <a:ea typeface="+mn-ea"/>
              </a:rPr>
              <a:t>GDP</a:t>
            </a:r>
            <a:r>
              <a:rPr lang="ja-JP" sz="1600">
                <a:latin typeface="Century" panose="02040604050505020304" pitchFamily="18" charset="0"/>
                <a:ea typeface="+mn-ea"/>
              </a:rPr>
              <a:t>あたり</a:t>
            </a:r>
            <a:r>
              <a:rPr lang="ja-JP" altLang="en-US" sz="1600">
                <a:latin typeface="Century" panose="02040604050505020304" pitchFamily="18" charset="0"/>
                <a:ea typeface="+mn-ea"/>
              </a:rPr>
              <a:t>エネルギー起源</a:t>
            </a:r>
            <a:r>
              <a:rPr lang="en-US" sz="1600">
                <a:latin typeface="Century" panose="02040604050505020304" pitchFamily="18" charset="0"/>
                <a:ea typeface="+mn-ea"/>
              </a:rPr>
              <a:t>CO</a:t>
            </a:r>
            <a:r>
              <a:rPr lang="en-US" sz="1600" baseline="-25000">
                <a:latin typeface="Century" panose="02040604050505020304" pitchFamily="18" charset="0"/>
                <a:ea typeface="+mn-ea"/>
              </a:rPr>
              <a:t>2</a:t>
            </a:r>
            <a:r>
              <a:rPr lang="ja-JP" sz="1600">
                <a:latin typeface="Century" panose="02040604050505020304" pitchFamily="18" charset="0"/>
                <a:ea typeface="+mn-ea"/>
              </a:rPr>
              <a:t>排出量</a:t>
            </a:r>
          </a:p>
        </c:rich>
      </c:tx>
      <c:layout>
        <c:manualLayout>
          <c:xMode val="edge"/>
          <c:yMode val="edge"/>
          <c:x val="0.27739520972502296"/>
          <c:y val="3.5641944022822544E-2"/>
        </c:manualLayout>
      </c:layout>
      <c:overlay val="0"/>
    </c:title>
    <c:autoTitleDeleted val="0"/>
    <c:plotArea>
      <c:layout>
        <c:manualLayout>
          <c:layoutTarget val="inner"/>
          <c:xMode val="edge"/>
          <c:yMode val="edge"/>
          <c:x val="0.15360940993486924"/>
          <c:y val="0.14613317972060733"/>
          <c:w val="0.75019875000000036"/>
          <c:h val="0.69679481481481553"/>
        </c:manualLayout>
      </c:layout>
      <c:lineChart>
        <c:grouping val="standard"/>
        <c:varyColors val="0"/>
        <c:ser>
          <c:idx val="2"/>
          <c:order val="0"/>
          <c:tx>
            <c:strRef>
              <c:f>'10.GHG-GDP'!$T$10</c:f>
              <c:strCache>
                <c:ptCount val="1"/>
                <c:pt idx="0">
                  <c:v>GDPあたりエネルギー起源CO2 排出量</c:v>
                </c:pt>
              </c:strCache>
            </c:strRef>
          </c:tx>
          <c:spPr>
            <a:ln>
              <a:solidFill>
                <a:srgbClr val="C0504D">
                  <a:alpha val="50000"/>
                </a:srgbClr>
              </a:solidFill>
            </a:ln>
          </c:spPr>
          <c:marker>
            <c:symbol val="triangle"/>
            <c:size val="7"/>
            <c:spPr>
              <a:solidFill>
                <a:srgbClr val="C0504D">
                  <a:alpha val="50000"/>
                </a:srgbClr>
              </a:solidFill>
              <a:ln>
                <a:solidFill>
                  <a:srgbClr val="C0504D"/>
                </a:solidFill>
              </a:ln>
            </c:spPr>
          </c:marker>
          <c:dLbls>
            <c:numFmt formatCode="#,##0.00_);[Red]\(#,##0.00\)" sourceLinked="0"/>
            <c:spPr>
              <a:noFill/>
              <a:ln>
                <a:noFill/>
              </a:ln>
              <a:effectLst/>
            </c:spPr>
            <c:txPr>
              <a:bodyPr rot="-5400000" vert="horz"/>
              <a:lstStyle/>
              <a:p>
                <a:pPr>
                  <a:defRPr sz="10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'10.GHG-GDP'!$AA$10:$BF$10</c:f>
              <c:numCache>
                <c:formatCode>#,##0.00_);[Red]\(#,##0.00\)</c:formatCode>
                <c:ptCount val="32"/>
                <c:pt idx="4">
                  <c:v>2.5246946900707719</c:v>
                </c:pt>
                <c:pt idx="5">
                  <c:v>2.4712186888142771</c:v>
                </c:pt>
                <c:pt idx="6">
                  <c:v>2.4244111897308636</c:v>
                </c:pt>
                <c:pt idx="7">
                  <c:v>2.413836260853798</c:v>
                </c:pt>
                <c:pt idx="8">
                  <c:v>2.3658666547367893</c:v>
                </c:pt>
                <c:pt idx="9">
                  <c:v>2.4285439885056084</c:v>
                </c:pt>
                <c:pt idx="10">
                  <c:v>2.4098944263037732</c:v>
                </c:pt>
                <c:pt idx="11">
                  <c:v>2.4005968321477114</c:v>
                </c:pt>
                <c:pt idx="12">
                  <c:v>2.4437402163189201</c:v>
                </c:pt>
                <c:pt idx="13">
                  <c:v>2.4142834598393557</c:v>
                </c:pt>
                <c:pt idx="14">
                  <c:v>2.3666762469211804</c:v>
                </c:pt>
                <c:pt idx="15">
                  <c:v>2.3305021202278193</c:v>
                </c:pt>
                <c:pt idx="16">
                  <c:v>2.2590094610392071</c:v>
                </c:pt>
                <c:pt idx="17">
                  <c:v>2.3033467303423318</c:v>
                </c:pt>
                <c:pt idx="18">
                  <c:v>2.2565569367644902</c:v>
                </c:pt>
                <c:pt idx="19">
                  <c:v>2.1923473649211984</c:v>
                </c:pt>
                <c:pt idx="20">
                  <c:v>2.2204804563999874</c:v>
                </c:pt>
                <c:pt idx="21">
                  <c:v>2.3081713039147767</c:v>
                </c:pt>
                <c:pt idx="22">
                  <c:v>2.369704032156307</c:v>
                </c:pt>
                <c:pt idx="23">
                  <c:v>2.3218529499300269</c:v>
                </c:pt>
                <c:pt idx="24">
                  <c:v>2.2362006142963455</c:v>
                </c:pt>
                <c:pt idx="25">
                  <c:v>2.1243676744488087</c:v>
                </c:pt>
                <c:pt idx="26">
                  <c:v>2.0708469554211737</c:v>
                </c:pt>
                <c:pt idx="27">
                  <c:v>2.0044933740651749</c:v>
                </c:pt>
                <c:pt idx="28">
                  <c:v>1.918333623709946</c:v>
                </c:pt>
                <c:pt idx="29">
                  <c:v>1.8683004561466507</c:v>
                </c:pt>
                <c:pt idx="30">
                  <c:v>1.8344725982693757</c:v>
                </c:pt>
                <c:pt idx="31">
                  <c:v>1.8269028048696947</c:v>
                </c:pt>
              </c:numCache>
            </c:numRef>
          </c:val>
          <c:smooth val="0"/>
          <c:extLst>
            <c:ext xmlns:c16="http://schemas.microsoft.com/office/drawing/2014/chart" uri="{C3380CC4-5D6E-409C-BE32-E72D297353CC}">
              <c16:uniqueId val="{00000000-B804-4065-B6B5-6151BE754800}"/>
            </c:ext>
          </c:extLst>
        </c:ser>
        <c:dLbls>
          <c:showLegendKey val="0"/>
          <c:showVal val="0"/>
          <c:showCatName val="0"/>
          <c:showSerName val="0"/>
          <c:showPercent val="0"/>
          <c:showBubbleSize val="0"/>
        </c:dLbls>
        <c:marker val="1"/>
        <c:smooth val="0"/>
        <c:axId val="190487936"/>
        <c:axId val="190489728"/>
      </c:lineChart>
      <c:catAx>
        <c:axId val="190487936"/>
        <c:scaling>
          <c:orientation val="minMax"/>
        </c:scaling>
        <c:delete val="0"/>
        <c:axPos val="b"/>
        <c:numFmt formatCode="General" sourceLinked="0"/>
        <c:majorTickMark val="in"/>
        <c:minorTickMark val="none"/>
        <c:tickLblPos val="nextTo"/>
        <c:txPr>
          <a:bodyPr rot="-5400000" vert="horz"/>
          <a:lstStyle/>
          <a:p>
            <a:pPr>
              <a:defRPr/>
            </a:pPr>
            <a:endParaRPr lang="ja-JP"/>
          </a:p>
        </c:txPr>
        <c:crossAx val="190489728"/>
        <c:crosses val="autoZero"/>
        <c:auto val="1"/>
        <c:lblAlgn val="ctr"/>
        <c:lblOffset val="100"/>
        <c:tickLblSkip val="1"/>
        <c:noMultiLvlLbl val="0"/>
      </c:catAx>
      <c:valAx>
        <c:axId val="190489728"/>
        <c:scaling>
          <c:orientation val="minMax"/>
          <c:max val="3"/>
          <c:min val="1.5"/>
        </c:scaling>
        <c:delete val="0"/>
        <c:axPos val="l"/>
        <c:numFmt formatCode="#,##0.0;[Red]\-#,##0.0" sourceLinked="0"/>
        <c:majorTickMark val="out"/>
        <c:minorTickMark val="none"/>
        <c:tickLblPos val="nextTo"/>
        <c:crossAx val="190487936"/>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089" l="0.70000000000000062" r="0.70000000000000062" t="0.75000000000000089" header="0.30000000000000032" footer="0.30000000000000032"/>
    <c:pageSetup paperSize="9" orientation="landscape" verticalDpi="0"/>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Century" panose="02040604050505020304" pitchFamily="18" charset="0"/>
                <a:ea typeface="+mn-ea"/>
                <a:cs typeface="Times New Roman" panose="02020603050405020304" pitchFamily="18" charset="0"/>
              </a:defRPr>
            </a:pPr>
            <a:r>
              <a:rPr lang="en-US" altLang="ja-JP" sz="1600" b="1" i="0" baseline="0">
                <a:effectLst/>
                <a:latin typeface="Century" panose="02040604050505020304" pitchFamily="18" charset="0"/>
                <a:cs typeface="Times New Roman" panose="02020603050405020304" pitchFamily="18" charset="0"/>
              </a:rPr>
              <a:t>CO</a:t>
            </a:r>
            <a:r>
              <a:rPr lang="en-US" altLang="ja-JP" sz="1600" b="1" i="0" baseline="-25000">
                <a:effectLst/>
                <a:latin typeface="Century" panose="02040604050505020304" pitchFamily="18" charset="0"/>
                <a:cs typeface="Times New Roman" panose="02020603050405020304" pitchFamily="18" charset="0"/>
              </a:rPr>
              <a:t>2</a:t>
            </a:r>
            <a:r>
              <a:rPr lang="en-US" altLang="ja-JP" sz="1600" b="1" i="0" baseline="0">
                <a:effectLst/>
                <a:latin typeface="Century" panose="02040604050505020304" pitchFamily="18" charset="0"/>
                <a:cs typeface="Times New Roman" panose="02020603050405020304" pitchFamily="18" charset="0"/>
              </a:rPr>
              <a:t> emissions per GDP</a:t>
            </a:r>
            <a:endParaRPr lang="ja-JP" altLang="ja-JP" sz="1600">
              <a:effectLst/>
              <a:latin typeface="Century" panose="02040604050505020304" pitchFamily="18" charset="0"/>
              <a:cs typeface="Times New Roman" panose="02020603050405020304" pitchFamily="18" charset="0"/>
            </a:endParaRPr>
          </a:p>
        </c:rich>
      </c:tx>
      <c:layout>
        <c:manualLayout>
          <c:xMode val="edge"/>
          <c:yMode val="edge"/>
          <c:x val="0.3671672793217764"/>
          <c:y val="3.724383894571490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Century" panose="02040604050505020304" pitchFamily="18" charset="0"/>
              <a:ea typeface="+mn-ea"/>
              <a:cs typeface="Times New Roman" panose="02020603050405020304" pitchFamily="18" charset="0"/>
            </a:defRPr>
          </a:pPr>
          <a:endParaRPr lang="ja-JP"/>
        </a:p>
      </c:txPr>
    </c:title>
    <c:autoTitleDeleted val="0"/>
    <c:plotArea>
      <c:layout>
        <c:manualLayout>
          <c:layoutTarget val="inner"/>
          <c:xMode val="edge"/>
          <c:yMode val="edge"/>
          <c:x val="0.15890083184046513"/>
          <c:y val="0.15026050644608074"/>
          <c:w val="0.74843486111111113"/>
          <c:h val="0.6987216666666678"/>
        </c:manualLayout>
      </c:layout>
      <c:lineChart>
        <c:grouping val="standard"/>
        <c:varyColors val="0"/>
        <c:ser>
          <c:idx val="2"/>
          <c:order val="0"/>
          <c:tx>
            <c:strRef>
              <c:f>'10.GHG-GDP'!$X$9</c:f>
              <c:strCache>
                <c:ptCount val="1"/>
                <c:pt idx="0">
                  <c:v>CO2 emissions per GDP</c:v>
                </c:pt>
              </c:strCache>
            </c:strRef>
          </c:tx>
          <c:spPr>
            <a:ln w="28575" cap="rnd" cmpd="sng" algn="ctr">
              <a:solidFill>
                <a:schemeClr val="accent2">
                  <a:alpha val="85000"/>
                </a:schemeClr>
              </a:solidFill>
              <a:prstDash val="solid"/>
              <a:round/>
            </a:ln>
            <a:effectLst/>
          </c:spPr>
          <c:marker>
            <c:symbol val="diamond"/>
            <c:size val="7"/>
            <c:spPr>
              <a:solidFill>
                <a:schemeClr val="accent2">
                  <a:alpha val="85000"/>
                </a:schemeClr>
              </a:solidFill>
              <a:ln w="9525" cap="flat" cmpd="sng" algn="ctr">
                <a:solidFill>
                  <a:schemeClr val="accent2">
                    <a:alpha val="85000"/>
                  </a:schemeClr>
                </a:solidFill>
                <a:prstDash val="solid"/>
                <a:round/>
              </a:ln>
              <a:effectLst/>
            </c:spPr>
          </c:marker>
          <c:dLbls>
            <c:numFmt formatCode="#,##0.00_);[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Century" panose="02040604050505020304" pitchFamily="18" charset="0"/>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'10.GHG-GDP'!$AA$9:$BF$9</c:f>
              <c:numCache>
                <c:formatCode>#,##0.00_);[Red]\(#,##0.00\)</c:formatCode>
                <c:ptCount val="32"/>
                <c:pt idx="4">
                  <c:v>2.7492356388752319</c:v>
                </c:pt>
                <c:pt idx="5">
                  <c:v>2.6910267836778354</c:v>
                </c:pt>
                <c:pt idx="6">
                  <c:v>2.6402847499517454</c:v>
                </c:pt>
                <c:pt idx="7">
                  <c:v>2.6278456764651703</c:v>
                </c:pt>
                <c:pt idx="8">
                  <c:v>2.5686512097577481</c:v>
                </c:pt>
                <c:pt idx="9">
                  <c:v>2.6307739221969739</c:v>
                </c:pt>
                <c:pt idx="10">
                  <c:v>2.6110533314806497</c:v>
                </c:pt>
                <c:pt idx="11">
                  <c:v>2.5988828166321447</c:v>
                </c:pt>
                <c:pt idx="12">
                  <c:v>2.6356007720975403</c:v>
                </c:pt>
                <c:pt idx="13">
                  <c:v>2.6026325511876869</c:v>
                </c:pt>
                <c:pt idx="14">
                  <c:v>2.5502675169032245</c:v>
                </c:pt>
                <c:pt idx="15">
                  <c:v>2.510772733242276</c:v>
                </c:pt>
                <c:pt idx="16">
                  <c:v>2.4344911283017376</c:v>
                </c:pt>
                <c:pt idx="17">
                  <c:v>2.4766096861864098</c:v>
                </c:pt>
                <c:pt idx="18">
                  <c:v>2.429308398864614</c:v>
                </c:pt>
                <c:pt idx="19">
                  <c:v>2.3505059351752964</c:v>
                </c:pt>
                <c:pt idx="20">
                  <c:v>2.3769214614859391</c:v>
                </c:pt>
                <c:pt idx="21">
                  <c:v>2.4616410470120669</c:v>
                </c:pt>
                <c:pt idx="22">
                  <c:v>2.5257909200934772</c:v>
                </c:pt>
                <c:pt idx="23">
                  <c:v>2.4761128711329623</c:v>
                </c:pt>
                <c:pt idx="24">
                  <c:v>2.3883273257624</c:v>
                </c:pt>
                <c:pt idx="25">
                  <c:v>2.2716409593383329</c:v>
                </c:pt>
                <c:pt idx="26">
                  <c:v>2.2164638925759053</c:v>
                </c:pt>
                <c:pt idx="27">
                  <c:v>2.1492598615122724</c:v>
                </c:pt>
                <c:pt idx="28">
                  <c:v>2.0624643834420557</c:v>
                </c:pt>
                <c:pt idx="29">
                  <c:v>2.0113985339736686</c:v>
                </c:pt>
                <c:pt idx="30">
                  <c:v>1.9752227958785609</c:v>
                </c:pt>
                <c:pt idx="31">
                  <c:v>1.9670051871075769</c:v>
                </c:pt>
              </c:numCache>
            </c:numRef>
          </c:val>
          <c:smooth val="0"/>
          <c:extLst>
            <c:ext xmlns:c16="http://schemas.microsoft.com/office/drawing/2014/chart" uri="{C3380CC4-5D6E-409C-BE32-E72D297353CC}">
              <c16:uniqueId val="{00000000-5F83-44CE-BDFE-520734903C92}"/>
            </c:ext>
          </c:extLst>
        </c:ser>
        <c:dLbls>
          <c:showLegendKey val="0"/>
          <c:showVal val="0"/>
          <c:showCatName val="0"/>
          <c:showSerName val="0"/>
          <c:showPercent val="0"/>
          <c:showBubbleSize val="0"/>
        </c:dLbls>
        <c:marker val="1"/>
        <c:smooth val="0"/>
        <c:axId val="123850112"/>
        <c:axId val="124191872"/>
      </c:lineChart>
      <c:catAx>
        <c:axId val="123850112"/>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24191872"/>
        <c:crosses val="autoZero"/>
        <c:auto val="1"/>
        <c:lblAlgn val="ctr"/>
        <c:lblOffset val="100"/>
        <c:tickLblSkip val="1"/>
        <c:noMultiLvlLbl val="0"/>
      </c:catAx>
      <c:valAx>
        <c:axId val="124191872"/>
        <c:scaling>
          <c:orientation val="minMax"/>
          <c:max val="3"/>
          <c:min val="1.5"/>
        </c:scaling>
        <c:delete val="0"/>
        <c:axPos val="l"/>
        <c:numFmt formatCode="#,##0.0;[Red]\-#,##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23850112"/>
        <c:crosses val="autoZero"/>
        <c:crossBetween val="between"/>
        <c:majorUnit val="0.1"/>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133" l="0.70000000000000062" r="0.70000000000000062" t="0.75000000000000133" header="0.30000000000000032" footer="0.30000000000000032"/>
    <c:pageSetup paperSize="9" orientation="landscape" verticalDpi="0"/>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600"/>
              <a:t>Energy-related CO</a:t>
            </a:r>
            <a:r>
              <a:rPr lang="en-US" sz="1600" baseline="-25000"/>
              <a:t>2</a:t>
            </a:r>
            <a:r>
              <a:rPr lang="en-US" sz="1600"/>
              <a:t> emissions per GDP</a:t>
            </a:r>
            <a:endParaRPr lang="ja-JP" sz="1600"/>
          </a:p>
        </c:rich>
      </c:tx>
      <c:layout>
        <c:manualLayout>
          <c:xMode val="edge"/>
          <c:yMode val="edge"/>
          <c:x val="0.25157281983046598"/>
          <c:y val="3.2925870921346717E-2"/>
        </c:manualLayout>
      </c:layout>
      <c:overlay val="0"/>
    </c:title>
    <c:autoTitleDeleted val="0"/>
    <c:plotArea>
      <c:layout>
        <c:manualLayout>
          <c:layoutTarget val="inner"/>
          <c:xMode val="edge"/>
          <c:yMode val="edge"/>
          <c:x val="0.15360940993486924"/>
          <c:y val="0.14613317972060733"/>
          <c:w val="0.75019875000000125"/>
          <c:h val="0.69679481481481675"/>
        </c:manualLayout>
      </c:layout>
      <c:lineChart>
        <c:grouping val="standard"/>
        <c:varyColors val="0"/>
        <c:ser>
          <c:idx val="2"/>
          <c:order val="0"/>
          <c:tx>
            <c:strRef>
              <c:f>'10.GHG-GDP'!$X$10</c:f>
              <c:strCache>
                <c:ptCount val="1"/>
              </c:strCache>
            </c:strRef>
          </c:tx>
          <c:spPr>
            <a:ln>
              <a:solidFill>
                <a:srgbClr val="C0504D">
                  <a:alpha val="50000"/>
                </a:srgbClr>
              </a:solidFill>
            </a:ln>
          </c:spPr>
          <c:marker>
            <c:symbol val="triangle"/>
            <c:size val="7"/>
            <c:spPr>
              <a:solidFill>
                <a:srgbClr val="C0504D">
                  <a:alpha val="50000"/>
                </a:srgbClr>
              </a:solidFill>
              <a:ln>
                <a:solidFill>
                  <a:srgbClr val="C0504D"/>
                </a:solidFill>
              </a:ln>
            </c:spPr>
          </c:marker>
          <c:dLbls>
            <c:numFmt formatCode="#,##0.00_);[Red]\(#,##0.00\)" sourceLinked="0"/>
            <c:spPr>
              <a:noFill/>
              <a:ln>
                <a:noFill/>
              </a:ln>
              <a:effectLst/>
            </c:spPr>
            <c:txPr>
              <a:bodyPr rot="-5400000" vert="horz"/>
              <a:lstStyle/>
              <a:p>
                <a:pPr>
                  <a:defRPr sz="10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'10.GHG-GDP'!$AA$10:$BF$10</c:f>
              <c:numCache>
                <c:formatCode>#,##0.00_);[Red]\(#,##0.00\)</c:formatCode>
                <c:ptCount val="32"/>
                <c:pt idx="4">
                  <c:v>2.5246946900707719</c:v>
                </c:pt>
                <c:pt idx="5">
                  <c:v>2.4712186888142771</c:v>
                </c:pt>
                <c:pt idx="6">
                  <c:v>2.4244111897308636</c:v>
                </c:pt>
                <c:pt idx="7">
                  <c:v>2.413836260853798</c:v>
                </c:pt>
                <c:pt idx="8">
                  <c:v>2.3658666547367893</c:v>
                </c:pt>
                <c:pt idx="9">
                  <c:v>2.4285439885056084</c:v>
                </c:pt>
                <c:pt idx="10">
                  <c:v>2.4098944263037732</c:v>
                </c:pt>
                <c:pt idx="11">
                  <c:v>2.4005968321477114</c:v>
                </c:pt>
                <c:pt idx="12">
                  <c:v>2.4437402163189201</c:v>
                </c:pt>
                <c:pt idx="13">
                  <c:v>2.4142834598393557</c:v>
                </c:pt>
                <c:pt idx="14">
                  <c:v>2.3666762469211804</c:v>
                </c:pt>
                <c:pt idx="15">
                  <c:v>2.3305021202278193</c:v>
                </c:pt>
                <c:pt idx="16">
                  <c:v>2.2590094610392071</c:v>
                </c:pt>
                <c:pt idx="17">
                  <c:v>2.3033467303423318</c:v>
                </c:pt>
                <c:pt idx="18">
                  <c:v>2.2565569367644902</c:v>
                </c:pt>
                <c:pt idx="19">
                  <c:v>2.1923473649211984</c:v>
                </c:pt>
                <c:pt idx="20">
                  <c:v>2.2204804563999874</c:v>
                </c:pt>
                <c:pt idx="21">
                  <c:v>2.3081713039147767</c:v>
                </c:pt>
                <c:pt idx="22">
                  <c:v>2.369704032156307</c:v>
                </c:pt>
                <c:pt idx="23">
                  <c:v>2.3218529499300269</c:v>
                </c:pt>
                <c:pt idx="24">
                  <c:v>2.2362006142963455</c:v>
                </c:pt>
                <c:pt idx="25">
                  <c:v>2.1243676744488087</c:v>
                </c:pt>
                <c:pt idx="26">
                  <c:v>2.0708469554211737</c:v>
                </c:pt>
                <c:pt idx="27">
                  <c:v>2.0044933740651749</c:v>
                </c:pt>
                <c:pt idx="28">
                  <c:v>1.918333623709946</c:v>
                </c:pt>
                <c:pt idx="29">
                  <c:v>1.8683004561466507</c:v>
                </c:pt>
                <c:pt idx="30">
                  <c:v>1.8344725982693757</c:v>
                </c:pt>
                <c:pt idx="31">
                  <c:v>1.8269028048696947</c:v>
                </c:pt>
              </c:numCache>
            </c:numRef>
          </c:val>
          <c:smooth val="0"/>
          <c:extLst>
            <c:ext xmlns:c16="http://schemas.microsoft.com/office/drawing/2014/chart" uri="{C3380CC4-5D6E-409C-BE32-E72D297353CC}">
              <c16:uniqueId val="{00000000-9D97-499A-AC6F-D3C862B03A51}"/>
            </c:ext>
          </c:extLst>
        </c:ser>
        <c:dLbls>
          <c:showLegendKey val="0"/>
          <c:showVal val="0"/>
          <c:showCatName val="0"/>
          <c:showSerName val="0"/>
          <c:showPercent val="0"/>
          <c:showBubbleSize val="0"/>
        </c:dLbls>
        <c:marker val="1"/>
        <c:smooth val="0"/>
        <c:axId val="125370752"/>
        <c:axId val="125372672"/>
      </c:lineChart>
      <c:catAx>
        <c:axId val="125370752"/>
        <c:scaling>
          <c:orientation val="minMax"/>
        </c:scaling>
        <c:delete val="0"/>
        <c:axPos val="b"/>
        <c:numFmt formatCode="General" sourceLinked="0"/>
        <c:majorTickMark val="in"/>
        <c:minorTickMark val="none"/>
        <c:tickLblPos val="nextTo"/>
        <c:txPr>
          <a:bodyPr rot="-5400000" vert="horz"/>
          <a:lstStyle/>
          <a:p>
            <a:pPr>
              <a:defRPr/>
            </a:pPr>
            <a:endParaRPr lang="ja-JP"/>
          </a:p>
        </c:txPr>
        <c:crossAx val="125372672"/>
        <c:crosses val="autoZero"/>
        <c:auto val="1"/>
        <c:lblAlgn val="ctr"/>
        <c:lblOffset val="100"/>
        <c:tickLblSkip val="1"/>
        <c:noMultiLvlLbl val="0"/>
      </c:catAx>
      <c:valAx>
        <c:axId val="125372672"/>
        <c:scaling>
          <c:orientation val="minMax"/>
          <c:max val="3"/>
          <c:min val="1.5"/>
        </c:scaling>
        <c:delete val="0"/>
        <c:axPos val="l"/>
        <c:numFmt formatCode="#,##0.0;[Red]\-#,##0.0" sourceLinked="0"/>
        <c:majorTickMark val="out"/>
        <c:minorTickMark val="none"/>
        <c:tickLblPos val="nextTo"/>
        <c:crossAx val="125370752"/>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155" l="0.70000000000000062" r="0.70000000000000062" t="0.75000000000000155" header="0.30000000000000032" footer="0.30000000000000032"/>
    <c:pageSetup paperSize="9" orientation="landscape" verticalDpi="0"/>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Century" panose="02040604050505020304" pitchFamily="18" charset="0"/>
              </a:defRPr>
            </a:pPr>
            <a:r>
              <a:rPr lang="en-US" altLang="en-US" sz="1600">
                <a:latin typeface="Century" panose="02040604050505020304" pitchFamily="18" charset="0"/>
                <a:ea typeface="+mn-ea"/>
              </a:rPr>
              <a:t>GDP</a:t>
            </a:r>
            <a:r>
              <a:rPr lang="ja-JP" altLang="en-US" sz="1600">
                <a:latin typeface="Century" panose="02040604050505020304" pitchFamily="18" charset="0"/>
                <a:ea typeface="+mn-ea"/>
              </a:rPr>
              <a:t>あたり</a:t>
            </a:r>
            <a:r>
              <a:rPr lang="en-US" altLang="ja-JP" sz="1600">
                <a:latin typeface="Century" panose="02040604050505020304" pitchFamily="18" charset="0"/>
                <a:ea typeface="+mn-ea"/>
              </a:rPr>
              <a:t>GHG</a:t>
            </a:r>
            <a:r>
              <a:rPr lang="ja-JP" altLang="en-US" sz="1600">
                <a:latin typeface="Century" panose="02040604050505020304" pitchFamily="18" charset="0"/>
                <a:ea typeface="+mn-ea"/>
              </a:rPr>
              <a:t>排出量</a:t>
            </a:r>
          </a:p>
        </c:rich>
      </c:tx>
      <c:layout>
        <c:manualLayout>
          <c:xMode val="edge"/>
          <c:yMode val="edge"/>
          <c:x val="0.34948378804177282"/>
          <c:y val="2.8222300786007209E-2"/>
        </c:manualLayout>
      </c:layout>
      <c:overlay val="0"/>
    </c:title>
    <c:autoTitleDeleted val="0"/>
    <c:plotArea>
      <c:layout>
        <c:manualLayout>
          <c:layoutTarget val="inner"/>
          <c:xMode val="edge"/>
          <c:yMode val="edge"/>
          <c:x val="0.15890083184046463"/>
          <c:y val="0.15026050644608072"/>
          <c:w val="0.79069704474795166"/>
          <c:h val="0.69872166666666702"/>
        </c:manualLayout>
      </c:layout>
      <c:lineChart>
        <c:grouping val="standard"/>
        <c:varyColors val="0"/>
        <c:ser>
          <c:idx val="2"/>
          <c:order val="0"/>
          <c:tx>
            <c:strRef>
              <c:f>'10.GHG-GDP'!$R$8</c:f>
              <c:strCache>
                <c:ptCount val="1"/>
                <c:pt idx="0">
                  <c:v>GDPあたりGHG 排出量</c:v>
                </c:pt>
              </c:strCache>
            </c:strRef>
          </c:tx>
          <c:spPr>
            <a:ln>
              <a:solidFill>
                <a:schemeClr val="accent2"/>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'10.GHG-GDP'!$AA$4:$BF$4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'10.GHG-GDP'!$AA$8:$BF$8</c:f>
              <c:numCache>
                <c:formatCode>#,##0.00_);[Red]\(#,##0.00\)</c:formatCode>
                <c:ptCount val="32"/>
                <c:pt idx="4">
                  <c:v>3.0299169927926504</c:v>
                </c:pt>
                <c:pt idx="5">
                  <c:v>2.9826252394911728</c:v>
                </c:pt>
                <c:pt idx="6">
                  <c:v>2.924438076541378</c:v>
                </c:pt>
                <c:pt idx="7">
                  <c:v>2.910998666032071</c:v>
                </c:pt>
                <c:pt idx="8">
                  <c:v>2.8362381774521106</c:v>
                </c:pt>
                <c:pt idx="9">
                  <c:v>2.8687226479521279</c:v>
                </c:pt>
                <c:pt idx="10">
                  <c:v>2.8366370030135517</c:v>
                </c:pt>
                <c:pt idx="11">
                  <c:v>2.8029826788897223</c:v>
                </c:pt>
                <c:pt idx="12">
                  <c:v>2.8263881238215158</c:v>
                </c:pt>
                <c:pt idx="13">
                  <c:v>2.7864504540536812</c:v>
                </c:pt>
                <c:pt idx="14">
                  <c:v>2.7230788084088022</c:v>
                </c:pt>
                <c:pt idx="15">
                  <c:v>2.6802804987929392</c:v>
                </c:pt>
                <c:pt idx="16">
                  <c:v>2.6049864990226665</c:v>
                </c:pt>
                <c:pt idx="17">
                  <c:v>2.6443855921070267</c:v>
                </c:pt>
                <c:pt idx="18">
                  <c:v>2.5994828307950666</c:v>
                </c:pt>
                <c:pt idx="19">
                  <c:v>2.5188796751364371</c:v>
                </c:pt>
                <c:pt idx="20">
                  <c:v>2.5435785459114317</c:v>
                </c:pt>
                <c:pt idx="21">
                  <c:v>2.6289466566089623</c:v>
                </c:pt>
                <c:pt idx="22">
                  <c:v>2.6951426957049356</c:v>
                </c:pt>
                <c:pt idx="23">
                  <c:v>2.6455605230706314</c:v>
                </c:pt>
                <c:pt idx="24">
                  <c:v>2.562676505641476</c:v>
                </c:pt>
                <c:pt idx="25">
                  <c:v>2.4471417175925709</c:v>
                </c:pt>
                <c:pt idx="26">
                  <c:v>2.3962172673288333</c:v>
                </c:pt>
                <c:pt idx="27">
                  <c:v>2.3299156595189832</c:v>
                </c:pt>
                <c:pt idx="28">
                  <c:v>2.2446796930107555</c:v>
                </c:pt>
                <c:pt idx="29">
                  <c:v>2.1989926501789121</c:v>
                </c:pt>
                <c:pt idx="30">
                  <c:v>2.1745850587889843</c:v>
                </c:pt>
                <c:pt idx="31">
                  <c:v>2.1629017855961195</c:v>
                </c:pt>
              </c:numCache>
            </c:numRef>
          </c:val>
          <c:smooth val="0"/>
          <c:extLst>
            <c:ext xmlns:c16="http://schemas.microsoft.com/office/drawing/2014/chart" uri="{C3380CC4-5D6E-409C-BE32-E72D297353CC}">
              <c16:uniqueId val="{00000000-3BD7-4554-811F-264CE4E9FC35}"/>
            </c:ext>
          </c:extLst>
        </c:ser>
        <c:dLbls>
          <c:showLegendKey val="0"/>
          <c:showVal val="0"/>
          <c:showCatName val="0"/>
          <c:showSerName val="0"/>
          <c:showPercent val="0"/>
          <c:showBubbleSize val="0"/>
        </c:dLbls>
        <c:marker val="1"/>
        <c:smooth val="0"/>
        <c:axId val="190448768"/>
        <c:axId val="190450304"/>
      </c:lineChart>
      <c:catAx>
        <c:axId val="190448768"/>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90450304"/>
        <c:crosses val="autoZero"/>
        <c:auto val="1"/>
        <c:lblAlgn val="ctr"/>
        <c:lblOffset val="100"/>
        <c:tickLblSkip val="1"/>
        <c:noMultiLvlLbl val="0"/>
      </c:catAx>
      <c:valAx>
        <c:axId val="190450304"/>
        <c:scaling>
          <c:orientation val="minMax"/>
          <c:max val="3.5"/>
          <c:min val="1.5"/>
        </c:scaling>
        <c:delete val="0"/>
        <c:axPos val="l"/>
        <c:numFmt formatCode="#,##0.0;[Red]\-#,##0.0" sourceLinked="0"/>
        <c:majorTickMark val="out"/>
        <c:minorTickMark val="none"/>
        <c:tickLblPos val="nextTo"/>
        <c:txPr>
          <a:bodyPr/>
          <a:lstStyle/>
          <a:p>
            <a:pPr>
              <a:defRPr sz="1200">
                <a:latin typeface="Century" panose="02040604050505020304" pitchFamily="18" charset="0"/>
              </a:defRPr>
            </a:pPr>
            <a:endParaRPr lang="ja-JP"/>
          </a:p>
        </c:txPr>
        <c:crossAx val="190448768"/>
        <c:crosses val="autoZero"/>
        <c:crossBetween val="between"/>
        <c:majorUnit val="0.1"/>
      </c:val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r>
              <a:rPr lang="en-US" altLang="ja-JP" sz="1600" b="1" i="0" u="none" strike="noStrike" baseline="0">
                <a:solidFill>
                  <a:sysClr val="windowText" lastClr="000000"/>
                </a:solidFill>
                <a:effectLst/>
              </a:rPr>
              <a:t>Proportion of each</a:t>
            </a:r>
            <a:r>
              <a:rPr lang="ja-JP" altLang="en-US" sz="1600" b="1" i="0" u="none" strike="noStrike" baseline="0">
                <a:solidFill>
                  <a:sysClr val="windowText" lastClr="000000"/>
                </a:solidFill>
                <a:effectLst/>
              </a:rPr>
              <a:t> </a:t>
            </a:r>
            <a:r>
              <a:rPr lang="en-US" altLang="ja-JP" sz="1600" b="1" i="0" u="none" strike="noStrike" baseline="0">
                <a:solidFill>
                  <a:sysClr val="windowText" lastClr="000000"/>
                </a:solidFill>
                <a:effectLst/>
              </a:rPr>
              <a:t>gas among GHG emissions </a:t>
            </a:r>
            <a:endParaRPr lang="ja-JP" altLang="en-US" sz="1600" b="1" baseline="0">
              <a:solidFill>
                <a:sysClr val="windowText" lastClr="000000"/>
              </a:solidFill>
              <a:latin typeface="+mn-ea"/>
              <a:ea typeface="+mn-ea"/>
            </a:endParaRPr>
          </a:p>
        </c:rich>
      </c:tx>
      <c:layout>
        <c:manualLayout>
          <c:xMode val="edge"/>
          <c:yMode val="edge"/>
          <c:x val="0.31437570509832091"/>
          <c:y val="2.4411727852612693E-2"/>
        </c:manualLayout>
      </c:layout>
      <c:overlay val="0"/>
      <c:spPr>
        <a:noFill/>
        <a:ln>
          <a:noFill/>
        </a:ln>
        <a:effectLst/>
      </c:spPr>
      <c:txPr>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132724302296407"/>
          <c:y val="0.28628160239181111"/>
          <c:w val="0.62932333761143289"/>
          <c:h val="0.67952902774539514"/>
        </c:manualLayout>
      </c:layout>
      <c:doughnutChart>
        <c:varyColors val="1"/>
        <c:ser>
          <c:idx val="1"/>
          <c:order val="0"/>
          <c:tx>
            <c:strRef>
              <c:f>'リンク切公表時非表示（グラフの添え物）'!$CA$7</c:f>
              <c:strCache>
                <c:ptCount val="1"/>
                <c:pt idx="0">
                  <c:v>FY2021</c:v>
                </c:pt>
              </c:strCache>
            </c:strRef>
          </c:tx>
          <c:spPr>
            <a:noFill/>
            <a:ln>
              <a:noFill/>
            </a:ln>
          </c:spPr>
          <c:dPt>
            <c:idx val="0"/>
            <c:bubble3D val="0"/>
            <c:spPr>
              <a:noFill/>
              <a:ln w="19050">
                <a:noFill/>
              </a:ln>
              <a:effectLst/>
            </c:spPr>
            <c:extLst>
              <c:ext xmlns:c16="http://schemas.microsoft.com/office/drawing/2014/chart" uri="{C3380CC4-5D6E-409C-BE32-E72D297353CC}">
                <c16:uniqueId val="{00000001-675A-4FBE-8969-A725B1A3D329}"/>
              </c:ext>
            </c:extLst>
          </c:dPt>
          <c:dLbls>
            <c:dLbl>
              <c:idx val="0"/>
              <c:layout>
                <c:manualLayout>
                  <c:x val="-1.5793633331446513E-3"/>
                  <c:y val="-3.1983868111529389E-2"/>
                </c:manualLayout>
              </c:layout>
              <c:tx>
                <c:rich>
                  <a:bodyPr rot="0" spcFirstLastPara="1" vertOverflow="ellipsis" vert="horz" wrap="square" lIns="38100" tIns="0" rIns="38100" bIns="0" anchor="ctr" anchorCtr="0">
                    <a:noAutofit/>
                  </a:bodyPr>
                  <a:lstStyle/>
                  <a:p>
                    <a:pPr algn="ctr">
                      <a:defRPr sz="1800" b="0" i="0" u="none" strike="noStrike" kern="1200" baseline="0">
                        <a:solidFill>
                          <a:schemeClr val="tx1"/>
                        </a:solidFill>
                        <a:latin typeface="+mj-ea"/>
                        <a:ea typeface="+mj-ea"/>
                        <a:cs typeface="+mn-cs"/>
                      </a:defRPr>
                    </a:pPr>
                    <a:fld id="{38B5CA8E-8DAB-4AA9-938F-81F3228CA595}" type="SERIESNAME">
                      <a:rPr lang="en-US" altLang="ja-JP" sz="1800" baseline="0">
                        <a:solidFill>
                          <a:schemeClr val="tx1"/>
                        </a:solidFill>
                        <a:latin typeface="Calibli"/>
                        <a:ea typeface="+mj-ea"/>
                      </a:rPr>
                      <a:pPr algn="ctr">
                        <a:defRPr sz="1800">
                          <a:solidFill>
                            <a:schemeClr val="tx1"/>
                          </a:solidFill>
                          <a:latin typeface="+mj-ea"/>
                          <a:ea typeface="+mj-ea"/>
                        </a:defRPr>
                      </a:pPr>
                      <a:t>[系列名]</a:t>
                    </a:fld>
                    <a:endParaRPr lang="en-US" altLang="ja-JP" sz="1800" baseline="0">
                      <a:solidFill>
                        <a:schemeClr val="tx1"/>
                      </a:solidFill>
                      <a:latin typeface="Calibli"/>
                      <a:ea typeface="+mj-ea"/>
                    </a:endParaRPr>
                  </a:p>
                  <a:p>
                    <a:pPr algn="ctr">
                      <a:defRPr sz="1800">
                        <a:solidFill>
                          <a:schemeClr val="tx1"/>
                        </a:solidFill>
                        <a:latin typeface="+mj-ea"/>
                        <a:ea typeface="+mj-ea"/>
                      </a:defRPr>
                    </a:pPr>
                    <a:r>
                      <a:rPr lang="en-US" altLang="ja-JP" sz="1800" baseline="0">
                        <a:solidFill>
                          <a:schemeClr val="tx1"/>
                        </a:solidFill>
                        <a:latin typeface="Calibli"/>
                        <a:ea typeface="+mj-ea"/>
                      </a:rPr>
                      <a:t> </a:t>
                    </a:r>
                    <a:fld id="{A36F8668-6139-4DD9-A260-52721D3FE21F}" type="VALUE">
                      <a:rPr lang="en-US" altLang="ja-JP" sz="1800" b="1" baseline="0">
                        <a:solidFill>
                          <a:schemeClr val="tx1"/>
                        </a:solidFill>
                        <a:latin typeface="Calibli"/>
                        <a:ea typeface="+mj-ea"/>
                      </a:rPr>
                      <a:pPr algn="ctr">
                        <a:defRPr sz="1800">
                          <a:solidFill>
                            <a:schemeClr val="tx1"/>
                          </a:solidFill>
                          <a:latin typeface="+mj-ea"/>
                          <a:ea typeface="+mj-ea"/>
                        </a:defRPr>
                      </a:pPr>
                      <a:t>[値]</a:t>
                    </a:fld>
                    <a:endParaRPr lang="en-US" altLang="ja-JP" sz="1800" baseline="0">
                      <a:solidFill>
                        <a:schemeClr val="tx1"/>
                      </a:solidFill>
                      <a:latin typeface="Calibli"/>
                      <a:ea typeface="+mj-ea"/>
                    </a:endParaRPr>
                  </a:p>
                </c:rich>
              </c:tx>
              <c:numFmt formatCode="#,###&quot;Mt&quot;" sourceLinked="0"/>
              <c:spPr>
                <a:noFill/>
                <a:ln>
                  <a:noFill/>
                </a:ln>
                <a:effectLst/>
              </c:spPr>
              <c:txPr>
                <a:bodyPr rot="0" spcFirstLastPara="1" vertOverflow="ellipsis" vert="horz" wrap="square" lIns="38100" tIns="0" rIns="38100" bIns="0" anchor="ctr" anchorCtr="0">
                  <a:noAutofit/>
                </a:bodyPr>
                <a:lstStyle/>
                <a:p>
                  <a:pPr algn="ctr">
                    <a:defRPr sz="1800" b="0" i="0" u="none" strike="noStrike" kern="1200" baseline="0">
                      <a:solidFill>
                        <a:schemeClr val="tx1"/>
                      </a:solidFill>
                      <a:latin typeface="+mj-ea"/>
                      <a:ea typeface="+mj-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4326724020112547"/>
                      <c:h val="0.15447023353731223"/>
                    </c:manualLayout>
                  </c15:layout>
                  <c15:dlblFieldTable/>
                  <c15:showDataLabelsRange val="0"/>
                </c:ext>
                <c:ext xmlns:c16="http://schemas.microsoft.com/office/drawing/2014/chart" uri="{C3380CC4-5D6E-409C-BE32-E72D297353CC}">
                  <c16:uniqueId val="{00000001-675A-4FBE-8969-A725B1A3D329}"/>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'リンク切公表時非表示（グラフの添え物）'!$CA$8</c:f>
              <c:numCache>
                <c:formatCode>#,###"Mt"</c:formatCode>
                <c:ptCount val="1"/>
                <c:pt idx="0">
                  <c:v>1169.9661343423311</c:v>
                </c:pt>
              </c:numCache>
            </c:numRef>
          </c:val>
          <c:extLst>
            <c:ext xmlns:c16="http://schemas.microsoft.com/office/drawing/2014/chart" uri="{C3380CC4-5D6E-409C-BE32-E72D297353CC}">
              <c16:uniqueId val="{00000002-675A-4FBE-8969-A725B1A3D329}"/>
            </c:ext>
          </c:extLst>
        </c:ser>
        <c:ser>
          <c:idx val="0"/>
          <c:order val="1"/>
          <c:tx>
            <c:strRef>
              <c:f>'1.Summary'!$BF$4</c:f>
              <c:strCache>
                <c:ptCount val="1"/>
                <c:pt idx="0">
                  <c:v>2021</c:v>
                </c:pt>
              </c:strCache>
            </c:strRef>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675A-4FBE-8969-A725B1A3D329}"/>
              </c:ext>
            </c:extLst>
          </c:dPt>
          <c:dPt>
            <c:idx val="1"/>
            <c:bubble3D val="0"/>
            <c:spPr>
              <a:solidFill>
                <a:srgbClr val="F79646"/>
              </a:solidFill>
              <a:ln w="6350">
                <a:solidFill>
                  <a:schemeClr val="tx1">
                    <a:lumMod val="95000"/>
                    <a:lumOff val="5000"/>
                  </a:schemeClr>
                </a:solidFill>
              </a:ln>
              <a:effectLst/>
            </c:spPr>
            <c:extLst>
              <c:ext xmlns:c16="http://schemas.microsoft.com/office/drawing/2014/chart" uri="{C3380CC4-5D6E-409C-BE32-E72D297353CC}">
                <c16:uniqueId val="{00000006-675A-4FBE-8969-A725B1A3D329}"/>
              </c:ext>
            </c:extLst>
          </c:dPt>
          <c:dPt>
            <c:idx val="2"/>
            <c:bubble3D val="0"/>
            <c:spPr>
              <a:solidFill>
                <a:srgbClr val="1F497D">
                  <a:lumMod val="40000"/>
                  <a:lumOff val="60000"/>
                </a:srgbClr>
              </a:solidFill>
              <a:ln w="6350">
                <a:solidFill>
                  <a:schemeClr val="tx1">
                    <a:lumMod val="95000"/>
                    <a:lumOff val="5000"/>
                  </a:schemeClr>
                </a:solidFill>
              </a:ln>
              <a:effectLst/>
            </c:spPr>
            <c:extLst>
              <c:ext xmlns:c16="http://schemas.microsoft.com/office/drawing/2014/chart" uri="{C3380CC4-5D6E-409C-BE32-E72D297353CC}">
                <c16:uniqueId val="{00000008-675A-4FBE-8969-A725B1A3D329}"/>
              </c:ext>
            </c:extLst>
          </c:dPt>
          <c:dPt>
            <c:idx val="3"/>
            <c:bubble3D val="0"/>
            <c:spPr>
              <a:solidFill>
                <a:srgbClr val="9BBB59"/>
              </a:solidFill>
              <a:ln w="6350">
                <a:solidFill>
                  <a:schemeClr val="tx1">
                    <a:lumMod val="95000"/>
                    <a:lumOff val="5000"/>
                  </a:schemeClr>
                </a:solidFill>
              </a:ln>
              <a:effectLst/>
            </c:spPr>
            <c:extLst>
              <c:ext xmlns:c16="http://schemas.microsoft.com/office/drawing/2014/chart" uri="{C3380CC4-5D6E-409C-BE32-E72D297353CC}">
                <c16:uniqueId val="{0000000A-675A-4FBE-8969-A725B1A3D329}"/>
              </c:ext>
            </c:extLst>
          </c:dPt>
          <c:dPt>
            <c:idx val="4"/>
            <c:bubble3D val="0"/>
            <c:spPr>
              <a:solidFill>
                <a:srgbClr val="CCFFFF"/>
              </a:solidFill>
              <a:ln w="6350">
                <a:solidFill>
                  <a:schemeClr val="tx1">
                    <a:lumMod val="95000"/>
                    <a:lumOff val="5000"/>
                  </a:schemeClr>
                </a:solidFill>
              </a:ln>
              <a:effectLst/>
            </c:spPr>
            <c:extLst>
              <c:ext xmlns:c16="http://schemas.microsoft.com/office/drawing/2014/chart" uri="{C3380CC4-5D6E-409C-BE32-E72D297353CC}">
                <c16:uniqueId val="{0000000C-675A-4FBE-8969-A725B1A3D329}"/>
              </c:ext>
            </c:extLst>
          </c:dPt>
          <c:dPt>
            <c:idx val="5"/>
            <c:bubble3D val="0"/>
            <c:spPr>
              <a:solidFill>
                <a:srgbClr val="FFCCCC"/>
              </a:solidFill>
              <a:ln w="6350">
                <a:solidFill>
                  <a:schemeClr val="tx1">
                    <a:lumMod val="95000"/>
                    <a:lumOff val="5000"/>
                  </a:schemeClr>
                </a:solidFill>
              </a:ln>
              <a:effectLst/>
            </c:spPr>
            <c:extLst>
              <c:ext xmlns:c16="http://schemas.microsoft.com/office/drawing/2014/chart" uri="{C3380CC4-5D6E-409C-BE32-E72D297353CC}">
                <c16:uniqueId val="{0000000E-675A-4FBE-8969-A725B1A3D329}"/>
              </c:ext>
            </c:extLst>
          </c:dPt>
          <c:dPt>
            <c:idx val="6"/>
            <c:bubble3D val="0"/>
            <c:spPr>
              <a:solidFill>
                <a:srgbClr val="CCCCFF"/>
              </a:solidFill>
              <a:ln w="6350">
                <a:solidFill>
                  <a:schemeClr val="tx1">
                    <a:lumMod val="95000"/>
                    <a:lumOff val="5000"/>
                  </a:schemeClr>
                </a:solidFill>
              </a:ln>
              <a:effectLst/>
            </c:spPr>
            <c:extLst>
              <c:ext xmlns:c16="http://schemas.microsoft.com/office/drawing/2014/chart" uri="{C3380CC4-5D6E-409C-BE32-E72D297353CC}">
                <c16:uniqueId val="{00000010-675A-4FBE-8969-A725B1A3D329}"/>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675A-4FBE-8969-A725B1A3D329}"/>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675A-4FBE-8969-A725B1A3D329}"/>
              </c:ext>
            </c:extLst>
          </c:dPt>
          <c:dLbls>
            <c:dLbl>
              <c:idx val="0"/>
              <c:layout>
                <c:manualLayout>
                  <c:x val="0.1497755431573683"/>
                  <c:y val="4.56430370422822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75A-4FBE-8969-A725B1A3D329}"/>
                </c:ext>
              </c:extLst>
            </c:dLbl>
            <c:dLbl>
              <c:idx val="1"/>
              <c:layout>
                <c:manualLayout>
                  <c:x val="-0.22457812056712517"/>
                  <c:y val="-5.0089570786074483E-2"/>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fld id="{03EB56BE-A8DB-4F53-84AE-F27B790F8421}" type="CATEGORYNAME">
                      <a:rPr lang="en-US" altLang="ja-JP"/>
                      <a:pPr>
                        <a:defRPr sz="1400">
                          <a:solidFill>
                            <a:sysClr val="windowText" lastClr="000000"/>
                          </a:solidFill>
                        </a:defRPr>
                      </a:pPr>
                      <a:t>[分類名]</a:t>
                    </a:fld>
                    <a:r>
                      <a:rPr lang="en-US" altLang="ja-JP" baseline="0"/>
                      <a:t>
</a:t>
                    </a:r>
                    <a:fld id="{E2F71B94-6A60-498D-A1C2-1FFC6EE480A5}" type="VALUE">
                      <a:rPr lang="en-US" altLang="ja-JP" baseline="0"/>
                      <a:pPr>
                        <a:defRPr sz="1400">
                          <a:solidFill>
                            <a:sysClr val="windowText" lastClr="000000"/>
                          </a:solidFill>
                        </a:defRPr>
                      </a:pPr>
                      <a:t>[値]</a:t>
                    </a:fld>
                    <a:endParaRPr lang="en-US" altLang="ja-JP" baseline="0"/>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7.2998276411715052E-2"/>
                      <c:h val="0.13880147573270377"/>
                    </c:manualLayout>
                  </c15:layout>
                  <c15:dlblFieldTable/>
                  <c15:showDataLabelsRange val="0"/>
                </c:ext>
                <c:ext xmlns:c16="http://schemas.microsoft.com/office/drawing/2014/chart" uri="{C3380CC4-5D6E-409C-BE32-E72D297353CC}">
                  <c16:uniqueId val="{00000006-675A-4FBE-8969-A725B1A3D329}"/>
                </c:ext>
              </c:extLst>
            </c:dLbl>
            <c:dLbl>
              <c:idx val="2"/>
              <c:layout>
                <c:manualLayout>
                  <c:x val="-0.16115836961790922"/>
                  <c:y val="-0.159162638646727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75A-4FBE-8969-A725B1A3D329}"/>
                </c:ext>
              </c:extLst>
            </c:dLbl>
            <c:dLbl>
              <c:idx val="3"/>
              <c:layout>
                <c:manualLayout>
                  <c:x val="-8.8906222022299225E-2"/>
                  <c:y val="-0.1542671715029809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675A-4FBE-8969-A725B1A3D329}"/>
                </c:ext>
              </c:extLst>
            </c:dLbl>
            <c:dLbl>
              <c:idx val="4"/>
              <c:layout>
                <c:manualLayout>
                  <c:x val="-1.4834153648619812E-2"/>
                  <c:y val="-0.173551354083444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675A-4FBE-8969-A725B1A3D329}"/>
                </c:ext>
              </c:extLst>
            </c:dLbl>
            <c:dLbl>
              <c:idx val="5"/>
              <c:layout>
                <c:manualLayout>
                  <c:x val="8.7869786048380402E-2"/>
                  <c:y val="-0.175767437638452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675A-4FBE-8969-A725B1A3D329}"/>
                </c:ext>
              </c:extLst>
            </c:dLbl>
            <c:dLbl>
              <c:idx val="6"/>
              <c:layout>
                <c:manualLayout>
                  <c:x val="0.18413372803403666"/>
                  <c:y val="-9.9932285791748732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8.6739458457308877E-2"/>
                      <c:h val="0.12540376958537899"/>
                    </c:manualLayout>
                  </c15:layout>
                </c:ext>
                <c:ext xmlns:c16="http://schemas.microsoft.com/office/drawing/2014/chart" uri="{C3380CC4-5D6E-409C-BE32-E72D297353CC}">
                  <c16:uniqueId val="{00000010-675A-4FBE-8969-A725B1A3D329}"/>
                </c:ext>
              </c:extLst>
            </c:dLbl>
            <c:dLbl>
              <c:idx val="7"/>
              <c:delete val="1"/>
              <c:extLst>
                <c:ext xmlns:c15="http://schemas.microsoft.com/office/drawing/2012/chart" uri="{CE6537A1-D6FC-4f65-9D91-7224C49458BB}"/>
                <c:ext xmlns:c16="http://schemas.microsoft.com/office/drawing/2014/chart" uri="{C3380CC4-5D6E-409C-BE32-E72D297353CC}">
                  <c16:uniqueId val="{00000012-675A-4FBE-8969-A725B1A3D329}"/>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675A-4FBE-8969-A725B1A3D32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Text" lastClr="000000">
                      <a:lumMod val="75000"/>
                      <a:lumOff val="25000"/>
                    </a:sysClr>
                  </a:solidFill>
                  <a:round/>
                </a:ln>
                <a:effectLst/>
              </c:spPr>
            </c:leaderLines>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('1.Summary'!$BE$21,'1.Summary'!$BF$24,'1.Summary'!$BF$25,'1.Summary'!$BF$27,'1.Summary'!$BF$28,'1.Summary'!$BF$29,'1.Summary'!$BF$30)</c:f>
              <c:numCache>
                <c:formatCode>#0.0%;[Red]\-#0.0%</c:formatCode>
                <c:ptCount val="7"/>
                <c:pt idx="0">
                  <c:v>0.90832169930320095</c:v>
                </c:pt>
                <c:pt idx="1">
                  <c:v>2.3386457534609405E-2</c:v>
                </c:pt>
                <c:pt idx="2">
                  <c:v>1.6632725892819222E-2</c:v>
                </c:pt>
                <c:pt idx="3">
                  <c:v>4.5779990098083541E-2</c:v>
                </c:pt>
                <c:pt idx="4">
                  <c:v>2.6971219529454099E-3</c:v>
                </c:pt>
                <c:pt idx="5">
                  <c:v>1.7500083374467658E-3</c:v>
                </c:pt>
                <c:pt idx="6" formatCode="#0.00%;[Red]\-#0.00%">
                  <c:v>3.2489076774207487E-4</c:v>
                </c:pt>
              </c:numCache>
            </c:numRef>
          </c:val>
          <c:extLst>
            <c:ext xmlns:c16="http://schemas.microsoft.com/office/drawing/2014/chart" uri="{C3380CC4-5D6E-409C-BE32-E72D297353CC}">
              <c16:uniqueId val="{00000015-675A-4FBE-8969-A725B1A3D329}"/>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latin typeface="Century" panose="02040604050505020304" pitchFamily="18" charset="0"/>
                <a:cs typeface="Times New Roman" panose="02020603050405020304" pitchFamily="18" charset="0"/>
              </a:defRPr>
            </a:pPr>
            <a:r>
              <a:rPr lang="en-US" altLang="ja-JP" sz="1600" b="1" i="0" baseline="0">
                <a:effectLst/>
                <a:latin typeface="Century" panose="02040604050505020304" pitchFamily="18" charset="0"/>
                <a:cs typeface="Times New Roman" panose="02020603050405020304" pitchFamily="18" charset="0"/>
              </a:rPr>
              <a:t>GHG emissions per GDP</a:t>
            </a:r>
            <a:endParaRPr lang="ja-JP" altLang="ja-JP" sz="1600">
              <a:effectLst/>
              <a:latin typeface="Century" panose="02040604050505020304" pitchFamily="18" charset="0"/>
              <a:cs typeface="Times New Roman" panose="02020603050405020304" pitchFamily="18" charset="0"/>
            </a:endParaRPr>
          </a:p>
        </c:rich>
      </c:tx>
      <c:layout>
        <c:manualLayout>
          <c:xMode val="edge"/>
          <c:yMode val="edge"/>
          <c:x val="0.32918502428005886"/>
          <c:y val="2.8222329979622415E-2"/>
        </c:manualLayout>
      </c:layout>
      <c:overlay val="0"/>
    </c:title>
    <c:autoTitleDeleted val="0"/>
    <c:plotArea>
      <c:layout>
        <c:manualLayout>
          <c:layoutTarget val="inner"/>
          <c:xMode val="edge"/>
          <c:yMode val="edge"/>
          <c:x val="0.15890083184046513"/>
          <c:y val="0.15026050644608074"/>
          <c:w val="0.74843486111111113"/>
          <c:h val="0.6987216666666678"/>
        </c:manualLayout>
      </c:layout>
      <c:lineChart>
        <c:grouping val="standard"/>
        <c:varyColors val="0"/>
        <c:ser>
          <c:idx val="2"/>
          <c:order val="0"/>
          <c:tx>
            <c:strRef>
              <c:f>'10.GHG-GDP'!$X$8</c:f>
              <c:strCache>
                <c:ptCount val="1"/>
              </c:strCache>
            </c:strRef>
          </c:tx>
          <c:spPr>
            <a:ln>
              <a:solidFill>
                <a:srgbClr val="C0504D">
                  <a:alpha val="85000"/>
                </a:srgbClr>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b="0">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'10.GHG-GDP'!$AA$8:$BF$8</c:f>
              <c:numCache>
                <c:formatCode>#,##0.00_);[Red]\(#,##0.00\)</c:formatCode>
                <c:ptCount val="32"/>
                <c:pt idx="4">
                  <c:v>3.0299169927926504</c:v>
                </c:pt>
                <c:pt idx="5">
                  <c:v>2.9826252394911728</c:v>
                </c:pt>
                <c:pt idx="6">
                  <c:v>2.924438076541378</c:v>
                </c:pt>
                <c:pt idx="7">
                  <c:v>2.910998666032071</c:v>
                </c:pt>
                <c:pt idx="8">
                  <c:v>2.8362381774521106</c:v>
                </c:pt>
                <c:pt idx="9">
                  <c:v>2.8687226479521279</c:v>
                </c:pt>
                <c:pt idx="10">
                  <c:v>2.8366370030135517</c:v>
                </c:pt>
                <c:pt idx="11">
                  <c:v>2.8029826788897223</c:v>
                </c:pt>
                <c:pt idx="12">
                  <c:v>2.8263881238215158</c:v>
                </c:pt>
                <c:pt idx="13">
                  <c:v>2.7864504540536812</c:v>
                </c:pt>
                <c:pt idx="14">
                  <c:v>2.7230788084088022</c:v>
                </c:pt>
                <c:pt idx="15">
                  <c:v>2.6802804987929392</c:v>
                </c:pt>
                <c:pt idx="16">
                  <c:v>2.6049864990226665</c:v>
                </c:pt>
                <c:pt idx="17">
                  <c:v>2.6443855921070267</c:v>
                </c:pt>
                <c:pt idx="18">
                  <c:v>2.5994828307950666</c:v>
                </c:pt>
                <c:pt idx="19">
                  <c:v>2.5188796751364371</c:v>
                </c:pt>
                <c:pt idx="20">
                  <c:v>2.5435785459114317</c:v>
                </c:pt>
                <c:pt idx="21">
                  <c:v>2.6289466566089623</c:v>
                </c:pt>
                <c:pt idx="22">
                  <c:v>2.6951426957049356</c:v>
                </c:pt>
                <c:pt idx="23">
                  <c:v>2.6455605230706314</c:v>
                </c:pt>
                <c:pt idx="24">
                  <c:v>2.562676505641476</c:v>
                </c:pt>
                <c:pt idx="25">
                  <c:v>2.4471417175925709</c:v>
                </c:pt>
                <c:pt idx="26">
                  <c:v>2.3962172673288333</c:v>
                </c:pt>
                <c:pt idx="27">
                  <c:v>2.3299156595189832</c:v>
                </c:pt>
                <c:pt idx="28">
                  <c:v>2.2446796930107555</c:v>
                </c:pt>
                <c:pt idx="29">
                  <c:v>2.1989926501789121</c:v>
                </c:pt>
                <c:pt idx="30">
                  <c:v>2.1745850587889843</c:v>
                </c:pt>
                <c:pt idx="31">
                  <c:v>2.1629017855961195</c:v>
                </c:pt>
              </c:numCache>
            </c:numRef>
          </c:val>
          <c:smooth val="0"/>
          <c:extLst>
            <c:ext xmlns:c16="http://schemas.microsoft.com/office/drawing/2014/chart" uri="{C3380CC4-5D6E-409C-BE32-E72D297353CC}">
              <c16:uniqueId val="{00000000-954E-4B1E-89C4-4467F53CF124}"/>
            </c:ext>
          </c:extLst>
        </c:ser>
        <c:dLbls>
          <c:showLegendKey val="0"/>
          <c:showVal val="0"/>
          <c:showCatName val="0"/>
          <c:showSerName val="0"/>
          <c:showPercent val="0"/>
          <c:showBubbleSize val="0"/>
        </c:dLbls>
        <c:marker val="1"/>
        <c:smooth val="0"/>
        <c:axId val="123850112"/>
        <c:axId val="124191872"/>
      </c:lineChart>
      <c:catAx>
        <c:axId val="123850112"/>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24191872"/>
        <c:crosses val="autoZero"/>
        <c:auto val="1"/>
        <c:lblAlgn val="ctr"/>
        <c:lblOffset val="100"/>
        <c:tickLblSkip val="1"/>
        <c:noMultiLvlLbl val="0"/>
      </c:catAx>
      <c:valAx>
        <c:axId val="124191872"/>
        <c:scaling>
          <c:orientation val="minMax"/>
          <c:max val="3.5"/>
          <c:min val="1.5"/>
        </c:scaling>
        <c:delete val="0"/>
        <c:axPos val="l"/>
        <c:numFmt formatCode="#,##0.0;[Red]\-#,##0.0" sourceLinked="0"/>
        <c:majorTickMark val="out"/>
        <c:minorTickMark val="none"/>
        <c:tickLblPos val="nextTo"/>
        <c:txPr>
          <a:bodyPr/>
          <a:lstStyle/>
          <a:p>
            <a:pPr>
              <a:defRPr sz="1200">
                <a:latin typeface="Century" panose="02040604050505020304" pitchFamily="18" charset="0"/>
              </a:defRPr>
            </a:pPr>
            <a:endParaRPr lang="ja-JP"/>
          </a:p>
        </c:txPr>
        <c:crossAx val="123850112"/>
        <c:crosses val="autoZero"/>
        <c:crossBetween val="between"/>
        <c:majorUnit val="0.1"/>
      </c:valAx>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en-US" altLang="ja-JP" sz="1600">
                <a:latin typeface="+mn-ea"/>
              </a:rPr>
              <a:t>2021</a:t>
            </a:r>
            <a:r>
              <a:rPr lang="ja-JP" altLang="en-US" sz="1600">
                <a:latin typeface="+mn-ea"/>
              </a:rPr>
              <a:t>年度の</a:t>
            </a: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a:t>
            </a:r>
            <a:endParaRPr lang="en-US" altLang="ja-JP" sz="1600">
              <a:latin typeface="+mn-ea"/>
            </a:endParaRPr>
          </a:p>
          <a:p>
            <a:pPr>
              <a:defRPr>
                <a:latin typeface="(日本語用のフォントを使用)"/>
              </a:defRPr>
            </a:pPr>
            <a:r>
              <a:rPr lang="ja-JP" altLang="ja-JP" sz="1600">
                <a:latin typeface="+mn-ea"/>
              </a:rPr>
              <a:t>（燃料種別）</a:t>
            </a:r>
          </a:p>
        </c:rich>
      </c:tx>
      <c:layout>
        <c:manualLayout>
          <c:xMode val="edge"/>
          <c:yMode val="edge"/>
          <c:x val="0.22725293869713853"/>
          <c:y val="8.1503975532891598E-2"/>
        </c:manualLayout>
      </c:layout>
      <c:overlay val="0"/>
    </c:title>
    <c:autoTitleDeleted val="0"/>
    <c:plotArea>
      <c:layout>
        <c:manualLayout>
          <c:layoutTarget val="inner"/>
          <c:xMode val="edge"/>
          <c:yMode val="edge"/>
          <c:x val="0.18235732683931999"/>
          <c:y val="0.24892469302201467"/>
          <c:w val="0.67252020793331146"/>
          <c:h val="0.46079665194503783"/>
        </c:manualLayout>
      </c:layout>
      <c:doughnutChart>
        <c:varyColors val="1"/>
        <c:ser>
          <c:idx val="1"/>
          <c:order val="0"/>
          <c:tx>
            <c:strRef>
              <c:f>'リンク切公表時非表示（グラフの添え物）'!$CA$71</c:f>
              <c:strCache>
                <c:ptCount val="1"/>
                <c:pt idx="0">
                  <c:v>世帯当たりCO2排出量</c:v>
                </c:pt>
              </c:strCache>
            </c:strRef>
          </c:tx>
          <c:spPr>
            <a:noFill/>
            <a:ln>
              <a:noFill/>
            </a:ln>
          </c:spPr>
          <c:dLbls>
            <c:dLbl>
              <c:idx val="0"/>
              <c:layout>
                <c:manualLayout>
                  <c:x val="9.4092352362665665E-2"/>
                  <c:y val="-2.0706630483179955E-2"/>
                </c:manualLayout>
              </c:layout>
              <c:tx>
                <c:rich>
                  <a:bodyPr wrap="square" lIns="38100" tIns="19050" rIns="38100" bIns="19050" anchor="ctr" anchorCtr="0">
                    <a:noAutofit/>
                  </a:bodyPr>
                  <a:lstStyle/>
                  <a:p>
                    <a:pPr algn="l">
                      <a:defRPr b="1"/>
                    </a:pPr>
                    <a:fld id="{5391F2BC-3640-4F7A-B7CE-5BA6E9A5A969}" type="VALUE">
                      <a:rPr lang="en-US" altLang="ja-JP" sz="1200"/>
                      <a:pPr algn="l">
                        <a:defRPr b="1"/>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3508281437990093"/>
                      <c:h val="4.8817470447487882E-2"/>
                    </c:manualLayout>
                  </c15:layout>
                  <c15:dlblFieldTable/>
                  <c15:showDataLabelsRange val="0"/>
                </c:ext>
                <c:ext xmlns:c16="http://schemas.microsoft.com/office/drawing/2014/chart" uri="{C3380CC4-5D6E-409C-BE32-E72D297353CC}">
                  <c16:uniqueId val="{00000004-1216-4813-8149-C105A1D41FED}"/>
                </c:ext>
              </c:extLst>
            </c:dLbl>
            <c:dLbl>
              <c:idx val="1"/>
              <c:layout>
                <c:manualLayout>
                  <c:x val="0.18062238605850436"/>
                  <c:y val="8.5504609384093169E-2"/>
                </c:manualLayout>
              </c:layout>
              <c:tx>
                <c:rich>
                  <a:bodyPr wrap="square" lIns="38100" tIns="19050" rIns="38100" bIns="19050" anchor="ctr" anchorCtr="0">
                    <a:spAutoFit/>
                  </a:bodyPr>
                  <a:lstStyle/>
                  <a:p>
                    <a:pPr algn="l">
                      <a:defRPr sz="1100" b="1">
                        <a:solidFill>
                          <a:sysClr val="windowText" lastClr="000000"/>
                        </a:solidFill>
                      </a:defRPr>
                    </a:pPr>
                    <a:fld id="{D9A0223F-6EBD-4311-8284-331C0B075F5D}" type="VALUE">
                      <a:rPr lang="ja-JP" altLang="en-US" sz="1100" b="0">
                        <a:solidFill>
                          <a:sysClr val="windowText" lastClr="000000"/>
                        </a:solidFill>
                      </a:rPr>
                      <a:pPr algn="l">
                        <a:defRPr sz="1100" b="1">
                          <a:solidFill>
                            <a:sysClr val="windowText" lastClr="000000"/>
                          </a:solidFil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7657167627189903"/>
                      <c:h val="4.0965755902193812E-2"/>
                    </c:manualLayout>
                  </c15:layout>
                  <c15:dlblFieldTable/>
                  <c15:showDataLabelsRange val="0"/>
                </c:ext>
                <c:ext xmlns:c16="http://schemas.microsoft.com/office/drawing/2014/chart" uri="{C3380CC4-5D6E-409C-BE32-E72D297353CC}">
                  <c16:uniqueId val="{00000003-1216-4813-8149-C105A1D41FED}"/>
                </c:ext>
              </c:extLst>
            </c:dLbl>
            <c:spPr>
              <a:noFill/>
              <a:ln>
                <a:noFill/>
              </a:ln>
              <a:effectLst/>
            </c:spPr>
            <c:txPr>
              <a:bodyPr wrap="square" lIns="38100" tIns="19050" rIns="38100" bIns="19050" anchor="ctr" anchorCtr="0">
                <a:spAutoFit/>
              </a:bodyPr>
              <a:lstStyle/>
              <a:p>
                <a:pPr algn="l">
                  <a:defRPr b="1"/>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'リンク切公表時非表示（グラフの添え物）'!$CA$72:$CA$73</c:f>
              <c:numCache>
                <c:formatCode>"（"0000"年度）"</c:formatCode>
                <c:ptCount val="2"/>
                <c:pt idx="0" formatCode="&quot;約&quot;#,##0">
                  <c:v>3730</c:v>
                </c:pt>
                <c:pt idx="1">
                  <c:v>2021</c:v>
                </c:pt>
              </c:numCache>
            </c:numRef>
          </c:val>
          <c:extLst>
            <c:ext xmlns:c16="http://schemas.microsoft.com/office/drawing/2014/chart" uri="{C3380CC4-5D6E-409C-BE32-E72D297353CC}">
              <c16:uniqueId val="{00000000-1216-4813-8149-C105A1D41FED}"/>
            </c:ext>
          </c:extLst>
        </c:ser>
        <c:ser>
          <c:idx val="0"/>
          <c:order val="1"/>
          <c:tx>
            <c:strRef>
              <c:f>'11.Household (per household)'!$BF$25</c:f>
              <c:strCache>
                <c:ptCount val="1"/>
                <c:pt idx="0">
                  <c:v>2021</c:v>
                </c:pt>
              </c:strCache>
            </c:strRef>
          </c:tx>
          <c:spPr>
            <a:ln>
              <a:solidFill>
                <a:schemeClr val="tx1">
                  <a:lumMod val="75000"/>
                  <a:lumOff val="25000"/>
                </a:schemeClr>
              </a:solidFill>
            </a:ln>
          </c:spPr>
          <c:dLbls>
            <c:dLbl>
              <c:idx val="0"/>
              <c:delete val="1"/>
              <c:extLst>
                <c:ext xmlns:c15="http://schemas.microsoft.com/office/drawing/2012/chart" uri="{CE6537A1-D6FC-4f65-9D91-7224C49458BB}"/>
                <c:ext xmlns:c16="http://schemas.microsoft.com/office/drawing/2014/chart" uri="{C3380CC4-5D6E-409C-BE32-E72D297353CC}">
                  <c16:uniqueId val="{00000000-A1AF-4DCB-81CF-02E2730538F3}"/>
                </c:ext>
              </c:extLst>
            </c:dLbl>
            <c:dLbl>
              <c:idx val="1"/>
              <c:layout>
                <c:manualLayout>
                  <c:x val="2.1524050529581028E-3"/>
                  <c:y val="-1.516395151357683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32952388726761"/>
                      <c:h val="7.5999950612432671E-2"/>
                    </c:manualLayout>
                  </c15:layout>
                </c:ext>
                <c:ext xmlns:c16="http://schemas.microsoft.com/office/drawing/2014/chart" uri="{C3380CC4-5D6E-409C-BE32-E72D297353CC}">
                  <c16:uniqueId val="{00000001-A1AF-4DCB-81CF-02E2730538F3}"/>
                </c:ext>
              </c:extLst>
            </c:dLbl>
            <c:dLbl>
              <c:idx val="2"/>
              <c:layout>
                <c:manualLayout>
                  <c:x val="1.3080072729730845E-2"/>
                  <c:y val="-1.596654614213939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150035560744E-2"/>
                      <c:h val="7.6305882352941182E-2"/>
                    </c:manualLayout>
                  </c15:layout>
                </c:ext>
                <c:ext xmlns:c16="http://schemas.microsoft.com/office/drawing/2014/chart" uri="{C3380CC4-5D6E-409C-BE32-E72D297353CC}">
                  <c16:uniqueId val="{00000002-A1AF-4DCB-81CF-02E2730538F3}"/>
                </c:ext>
              </c:extLst>
            </c:dLbl>
            <c:dLbl>
              <c:idx val="3"/>
              <c:layout>
                <c:manualLayout>
                  <c:x val="1.2476101514538837E-2"/>
                  <c:y val="-1.9227661080470609E-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29333747038351"/>
                      <c:h val="7.8352941176470584E-2"/>
                    </c:manualLayout>
                  </c15:layout>
                </c:ext>
                <c:ext xmlns:c16="http://schemas.microsoft.com/office/drawing/2014/chart" uri="{C3380CC4-5D6E-409C-BE32-E72D297353CC}">
                  <c16:uniqueId val="{00000003-A1AF-4DCB-81CF-02E2730538F3}"/>
                </c:ext>
              </c:extLst>
            </c:dLbl>
            <c:dLbl>
              <c:idx val="4"/>
              <c:layout>
                <c:manualLayout>
                  <c:x val="0"/>
                  <c:y val="-1.41560171432710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398-46A8-BAED-0BCB532AB171}"/>
                </c:ext>
              </c:extLst>
            </c:dLbl>
            <c:dLbl>
              <c:idx val="5"/>
              <c:layout>
                <c:manualLayout>
                  <c:x val="-0.13919692783215473"/>
                  <c:y val="4.51886277952173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1AF-4DCB-81CF-02E2730538F3}"/>
                </c:ext>
              </c:extLst>
            </c:dLbl>
            <c:dLbl>
              <c:idx val="6"/>
              <c:layout>
                <c:manualLayout>
                  <c:x val="1.1759774329517941E-2"/>
                  <c:y val="4.73111927280428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1AF-4DCB-81CF-02E2730538F3}"/>
                </c:ext>
              </c:extLst>
            </c:dLbl>
            <c:dLbl>
              <c:idx val="7"/>
              <c:layout>
                <c:manualLayout>
                  <c:x val="-0.1506231442888587"/>
                  <c:y val="-9.526460618626729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1127408194606246E-2"/>
                      <c:h val="7.3647058823529413E-2"/>
                    </c:manualLayout>
                  </c15:layout>
                </c:ext>
                <c:ext xmlns:c16="http://schemas.microsoft.com/office/drawing/2014/chart" uri="{C3380CC4-5D6E-409C-BE32-E72D297353CC}">
                  <c16:uniqueId val="{00000006-A1AF-4DCB-81CF-02E2730538F3}"/>
                </c:ext>
              </c:extLst>
            </c:dLbl>
            <c:dLbl>
              <c:idx val="8"/>
              <c:layout>
                <c:manualLayout>
                  <c:x val="-6.1638034740642252E-3"/>
                  <c:y val="-1.14301065308013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1AF-4DCB-81CF-02E2730538F3}"/>
                </c:ext>
              </c:extLst>
            </c:dLbl>
            <c:dLbl>
              <c:idx val="9"/>
              <c:layout>
                <c:manualLayout>
                  <c:x val="-1.3561062229571208E-3"/>
                  <c:y val="-0.108970913151240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4609036614904214E-2"/>
                      <c:h val="8.0691985647495051E-2"/>
                    </c:manualLayout>
                  </c15:layout>
                </c:ext>
                <c:ext xmlns:c16="http://schemas.microsoft.com/office/drawing/2014/chart" uri="{C3380CC4-5D6E-409C-BE32-E72D297353CC}">
                  <c16:uniqueId val="{00000008-A1AF-4DCB-81CF-02E2730538F3}"/>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household)'!$W$27:$W$36</c:f>
              <c:strCache>
                <c:ptCount val="10"/>
                <c:pt idx="0">
                  <c:v>石炭等</c:v>
                </c:pt>
                <c:pt idx="1">
                  <c:v>灯油</c:v>
                </c:pt>
                <c:pt idx="2">
                  <c:v>LPG</c:v>
                </c:pt>
                <c:pt idx="3">
                  <c:v>都市ガス</c:v>
                </c:pt>
                <c:pt idx="4">
                  <c:v>電力</c:v>
                </c:pt>
                <c:pt idx="5">
                  <c:v>熱</c:v>
                </c:pt>
                <c:pt idx="6">
                  <c:v>ガソリン</c:v>
                </c:pt>
                <c:pt idx="7">
                  <c:v>軽油</c:v>
                </c:pt>
                <c:pt idx="8">
                  <c:v>ごみ処理</c:v>
                </c:pt>
                <c:pt idx="9">
                  <c:v>水道</c:v>
                </c:pt>
              </c:strCache>
            </c:strRef>
          </c:cat>
          <c:val>
            <c:numRef>
              <c:f>'11.Household (per household)'!$BF$27:$BF$36</c:f>
              <c:numCache>
                <c:formatCode>0.0%</c:formatCode>
                <c:ptCount val="10"/>
                <c:pt idx="0">
                  <c:v>0</c:v>
                </c:pt>
                <c:pt idx="1">
                  <c:v>8.1526361349980578E-2</c:v>
                </c:pt>
                <c:pt idx="2">
                  <c:v>5.064293363574119E-2</c:v>
                </c:pt>
                <c:pt idx="3">
                  <c:v>9.8980518308089099E-2</c:v>
                </c:pt>
                <c:pt idx="4">
                  <c:v>0.46841994650206492</c:v>
                </c:pt>
                <c:pt idx="5" formatCode="0.00%">
                  <c:v>2.3365928721138927E-4</c:v>
                </c:pt>
                <c:pt idx="6">
                  <c:v>0.23045268090784529</c:v>
                </c:pt>
                <c:pt idx="7">
                  <c:v>1.2560695826689458E-2</c:v>
                </c:pt>
                <c:pt idx="8">
                  <c:v>3.9995732362750752E-2</c:v>
                </c:pt>
                <c:pt idx="9">
                  <c:v>1.7187471819627258E-2</c:v>
                </c:pt>
              </c:numCache>
            </c:numRef>
          </c:val>
          <c:extLst>
            <c:ext xmlns:c16="http://schemas.microsoft.com/office/drawing/2014/chart" uri="{C3380CC4-5D6E-409C-BE32-E72D297353CC}">
              <c16:uniqueId val="{00000009-A1AF-4DCB-81CF-02E2730538F3}"/>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en-US" altLang="ja-JP" sz="1600">
                <a:latin typeface="+mn-ea"/>
              </a:rPr>
              <a:t>2021</a:t>
            </a:r>
            <a:r>
              <a:rPr lang="ja-JP" altLang="en-US" sz="1600">
                <a:latin typeface="+mn-ea"/>
              </a:rPr>
              <a:t>年度の</a:t>
            </a: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a:t>
            </a:r>
            <a:endParaRPr lang="en-US" altLang="ja-JP" sz="1600">
              <a:latin typeface="+mn-ea"/>
            </a:endParaRPr>
          </a:p>
          <a:p>
            <a:pPr>
              <a:defRPr>
                <a:latin typeface="(日本語用のフォントを使用)"/>
              </a:defRPr>
            </a:pPr>
            <a:r>
              <a:rPr lang="ja-JP" altLang="ja-JP" sz="1600">
                <a:latin typeface="+mn-ea"/>
              </a:rPr>
              <a:t>（用途別）</a:t>
            </a:r>
          </a:p>
        </c:rich>
      </c:tx>
      <c:layout>
        <c:manualLayout>
          <c:xMode val="edge"/>
          <c:yMode val="edge"/>
          <c:x val="0.18458730732369744"/>
          <c:y val="0"/>
        </c:manualLayout>
      </c:layout>
      <c:overlay val="0"/>
    </c:title>
    <c:autoTitleDeleted val="0"/>
    <c:plotArea>
      <c:layout>
        <c:manualLayout>
          <c:layoutTarget val="inner"/>
          <c:xMode val="edge"/>
          <c:yMode val="edge"/>
          <c:x val="0.1023014458834474"/>
          <c:y val="0.13297371223186752"/>
          <c:w val="0.72226823617771663"/>
          <c:h val="0.51925492448289934"/>
        </c:manualLayout>
      </c:layout>
      <c:doughnutChart>
        <c:varyColors val="1"/>
        <c:ser>
          <c:idx val="1"/>
          <c:order val="0"/>
          <c:tx>
            <c:strRef>
              <c:f>'リンク切公表時非表示（グラフの添え物）'!$CA$71</c:f>
              <c:strCache>
                <c:ptCount val="1"/>
                <c:pt idx="0">
                  <c:v>世帯当たりCO2排出量</c:v>
                </c:pt>
              </c:strCache>
            </c:strRef>
          </c:tx>
          <c:spPr>
            <a:noFill/>
          </c:spPr>
          <c:dPt>
            <c:idx val="0"/>
            <c:bubble3D val="0"/>
            <c:extLst>
              <c:ext xmlns:c16="http://schemas.microsoft.com/office/drawing/2014/chart" uri="{C3380CC4-5D6E-409C-BE32-E72D297353CC}">
                <c16:uniqueId val="{00000001-AE74-467D-ABEB-D5CA3C42956C}"/>
              </c:ext>
            </c:extLst>
          </c:dPt>
          <c:dLbls>
            <c:dLbl>
              <c:idx val="0"/>
              <c:layout>
                <c:manualLayout>
                  <c:x val="9.2207103128299814E-2"/>
                  <c:y val="-2.5905152784295293E-2"/>
                </c:manualLayout>
              </c:layout>
              <c:tx>
                <c:rich>
                  <a:bodyPr wrap="square" lIns="38100" tIns="19050" rIns="38100" bIns="19050" anchor="ctr" anchorCtr="0">
                    <a:noAutofit/>
                  </a:bodyPr>
                  <a:lstStyle/>
                  <a:p>
                    <a:pPr algn="l">
                      <a:defRPr/>
                    </a:pPr>
                    <a:fld id="{B086859C-FA85-44F7-ADE8-01EEC6B896F0}" type="VALUE">
                      <a:rPr lang="en-US" altLang="ja-JP" sz="1200" b="1" i="0" baseline="0"/>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6186567066908124"/>
                      <c:h val="5.7057234034154039E-2"/>
                    </c:manualLayout>
                  </c15:layout>
                  <c15:dlblFieldTable/>
                  <c15:showDataLabelsRange val="0"/>
                </c:ext>
                <c:ext xmlns:c16="http://schemas.microsoft.com/office/drawing/2014/chart" uri="{C3380CC4-5D6E-409C-BE32-E72D297353CC}">
                  <c16:uniqueId val="{00000001-AE74-467D-ABEB-D5CA3C42956C}"/>
                </c:ext>
              </c:extLst>
            </c:dLbl>
            <c:dLbl>
              <c:idx val="1"/>
              <c:layout>
                <c:manualLayout>
                  <c:x val="0.25779124162763589"/>
                  <c:y val="9.0733624689935927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9684503584529671"/>
                      <c:h val="4.9872039743918579E-2"/>
                    </c:manualLayout>
                  </c15:layout>
                </c:ext>
                <c:ext xmlns:c16="http://schemas.microsoft.com/office/drawing/2014/chart" uri="{C3380CC4-5D6E-409C-BE32-E72D297353CC}">
                  <c16:uniqueId val="{00000002-B1A9-417E-845A-48B752E6EEE0}"/>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'リンク切公表時非表示（グラフの添え物）'!$CA$72:$CA$73</c:f>
              <c:numCache>
                <c:formatCode>"（"0000"年度）"</c:formatCode>
                <c:ptCount val="2"/>
                <c:pt idx="0" formatCode="&quot;約&quot;#,##0">
                  <c:v>3730</c:v>
                </c:pt>
                <c:pt idx="1">
                  <c:v>2021</c:v>
                </c:pt>
              </c:numCache>
            </c:numRef>
          </c:val>
          <c:extLst>
            <c:ext xmlns:c16="http://schemas.microsoft.com/office/drawing/2014/chart" uri="{C3380CC4-5D6E-409C-BE32-E72D297353CC}">
              <c16:uniqueId val="{00000000-AE74-467D-ABEB-D5CA3C42956C}"/>
            </c:ext>
          </c:extLst>
        </c:ser>
        <c:ser>
          <c:idx val="0"/>
          <c:order val="1"/>
          <c:tx>
            <c:strRef>
              <c:f>'11.Household (per household)'!$BF$51</c:f>
              <c:strCache>
                <c:ptCount val="1"/>
                <c:pt idx="0">
                  <c:v>2021</c:v>
                </c:pt>
              </c:strCache>
            </c:strRef>
          </c:tx>
          <c:spPr>
            <a:ln>
              <a:solidFill>
                <a:sysClr val="windowText" lastClr="000000"/>
              </a:solidFill>
            </a:ln>
          </c:spPr>
          <c:dPt>
            <c:idx val="0"/>
            <c:bubble3D val="0"/>
            <c:spPr>
              <a:solidFill>
                <a:schemeClr val="accent2">
                  <a:lumMod val="75000"/>
                </a:schemeClr>
              </a:solidFill>
              <a:ln>
                <a:solidFill>
                  <a:sysClr val="windowText" lastClr="000000"/>
                </a:solidFill>
              </a:ln>
            </c:spPr>
            <c:extLst>
              <c:ext xmlns:c16="http://schemas.microsoft.com/office/drawing/2014/chart" uri="{C3380CC4-5D6E-409C-BE32-E72D297353CC}">
                <c16:uniqueId val="{00000000-E283-408C-AD03-DDADFEE26285}"/>
              </c:ext>
            </c:extLst>
          </c:dPt>
          <c:dPt>
            <c:idx val="1"/>
            <c:bubble3D val="0"/>
            <c:spPr>
              <a:solidFill>
                <a:schemeClr val="accent1">
                  <a:lumMod val="75000"/>
                </a:schemeClr>
              </a:solidFill>
              <a:ln>
                <a:solidFill>
                  <a:sysClr val="windowText" lastClr="000000"/>
                </a:solidFill>
              </a:ln>
            </c:spPr>
            <c:extLst>
              <c:ext xmlns:c16="http://schemas.microsoft.com/office/drawing/2014/chart" uri="{C3380CC4-5D6E-409C-BE32-E72D297353CC}">
                <c16:uniqueId val="{00000001-E283-408C-AD03-DDADFEE26285}"/>
              </c:ext>
            </c:extLst>
          </c:dPt>
          <c:dLbls>
            <c:dLbl>
              <c:idx val="0"/>
              <c:layout>
                <c:manualLayout>
                  <c:x val="3.0235620131409228E-2"/>
                  <c:y val="-3.40603398694659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607332353427763"/>
                      <c:h val="8.0928111471193928E-2"/>
                    </c:manualLayout>
                  </c15:layout>
                </c:ext>
                <c:ext xmlns:c16="http://schemas.microsoft.com/office/drawing/2014/chart" uri="{C3380CC4-5D6E-409C-BE32-E72D297353CC}">
                  <c16:uniqueId val="{00000000-E283-408C-AD03-DDADFEE26285}"/>
                </c:ext>
              </c:extLst>
            </c:dLbl>
            <c:dLbl>
              <c:idx val="1"/>
              <c:layout>
                <c:manualLayout>
                  <c:x val="0.1247657262495772"/>
                  <c:y val="-9.419131050421021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5439901347275388E-2"/>
                      <c:h val="7.8502059581079128E-2"/>
                    </c:manualLayout>
                  </c15:layout>
                </c:ext>
                <c:ext xmlns:c16="http://schemas.microsoft.com/office/drawing/2014/chart" uri="{C3380CC4-5D6E-409C-BE32-E72D297353CC}">
                  <c16:uniqueId val="{00000001-E283-408C-AD03-DDADFEE26285}"/>
                </c:ext>
              </c:extLst>
            </c:dLbl>
            <c:dLbl>
              <c:idx val="3"/>
              <c:layout>
                <c:manualLayout>
                  <c:x val="-4.7440264861135974E-3"/>
                  <c:y val="-4.667948277029922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283-408C-AD03-DDADFEE26285}"/>
                </c:ext>
              </c:extLst>
            </c:dLbl>
            <c:dLbl>
              <c:idx val="4"/>
              <c:layout>
                <c:manualLayout>
                  <c:x val="-4.3982416839472581E-17"/>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134-45ED-8A98-3530653CBDCD}"/>
                </c:ext>
              </c:extLst>
            </c:dLbl>
            <c:dLbl>
              <c:idx val="5"/>
              <c:layout>
                <c:manualLayout>
                  <c:x val="4.6898958218613649E-3"/>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283-408C-AD03-DDADFEE26285}"/>
                </c:ext>
              </c:extLst>
            </c:dLbl>
            <c:dLbl>
              <c:idx val="6"/>
              <c:layout>
                <c:manualLayout>
                  <c:x val="1.3819063816657288E-3"/>
                  <c:y val="-2.00509042899386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283-408C-AD03-DDADFEE26285}"/>
                </c:ext>
              </c:extLst>
            </c:dLbl>
            <c:dLbl>
              <c:idx val="7"/>
              <c:layout>
                <c:manualLayout>
                  <c:x val="-7.915037456648464E-5"/>
                  <c:y val="-0.1112087721297155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283-408C-AD03-DDADFEE2628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household)'!$W$53:$W$60</c:f>
              <c:strCache>
                <c:ptCount val="8"/>
                <c:pt idx="0">
                  <c:v>暖房</c:v>
                </c:pt>
                <c:pt idx="1">
                  <c:v>冷房</c:v>
                </c:pt>
                <c:pt idx="2">
                  <c:v>給湯</c:v>
                </c:pt>
                <c:pt idx="3">
                  <c:v>厨房</c:v>
                </c:pt>
                <c:pt idx="4">
                  <c:v>動力他※1</c:v>
                </c:pt>
                <c:pt idx="5">
                  <c:v>自家用乗用車※2</c:v>
                </c:pt>
                <c:pt idx="6">
                  <c:v>ごみ処理※2</c:v>
                </c:pt>
                <c:pt idx="7">
                  <c:v>水道※2</c:v>
                </c:pt>
              </c:strCache>
            </c:strRef>
          </c:cat>
          <c:val>
            <c:numRef>
              <c:f>'11.Household (per household)'!$BF$53:$BF$60</c:f>
              <c:numCache>
                <c:formatCode>0.0%</c:formatCode>
                <c:ptCount val="8"/>
                <c:pt idx="0">
                  <c:v>0.1556916525205721</c:v>
                </c:pt>
                <c:pt idx="1">
                  <c:v>2.1709507084082959E-2</c:v>
                </c:pt>
                <c:pt idx="2">
                  <c:v>0.14517763153332161</c:v>
                </c:pt>
                <c:pt idx="3">
                  <c:v>5.6291491474593273E-2</c:v>
                </c:pt>
                <c:pt idx="4">
                  <c:v>0.3209331364705173</c:v>
                </c:pt>
                <c:pt idx="5">
                  <c:v>0.24301337673453474</c:v>
                </c:pt>
                <c:pt idx="6">
                  <c:v>3.9995732362750752E-2</c:v>
                </c:pt>
                <c:pt idx="7">
                  <c:v>1.7187471819627258E-2</c:v>
                </c:pt>
              </c:numCache>
            </c:numRef>
          </c:val>
          <c:extLst>
            <c:ext xmlns:c16="http://schemas.microsoft.com/office/drawing/2014/chart" uri="{C3380CC4-5D6E-409C-BE32-E72D297353CC}">
              <c16:uniqueId val="{00000006-E283-408C-AD03-DDADFEE2628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u="none" strike="noStrike" baseline="0">
                <a:latin typeface="+mn-ea"/>
              </a:rPr>
              <a:t>家庭からの</a:t>
            </a:r>
            <a:r>
              <a:rPr lang="en-US" altLang="ja-JP" sz="1600" b="1" i="0" u="none" strike="noStrike" baseline="0">
                <a:latin typeface="+mn-ea"/>
              </a:rPr>
              <a:t>CO</a:t>
            </a:r>
            <a:r>
              <a:rPr lang="en-US" altLang="ja-JP" sz="1600" b="1" i="0" u="none" strike="noStrike" baseline="-25000">
                <a:latin typeface="+mn-ea"/>
              </a:rPr>
              <a:t>2</a:t>
            </a:r>
            <a:r>
              <a:rPr lang="en-US" altLang="ja-JP" sz="1600" b="1" i="0" u="none" strike="noStrike" baseline="0">
                <a:latin typeface="+mn-ea"/>
              </a:rPr>
              <a:t> </a:t>
            </a:r>
            <a:r>
              <a:rPr lang="ja-JP" altLang="ja-JP" sz="1600" b="1" i="0" u="none" strike="noStrike" baseline="0">
                <a:latin typeface="+mn-ea"/>
              </a:rPr>
              <a:t>排出量（燃料種別）</a:t>
            </a:r>
            <a:r>
              <a:rPr lang="ja-JP" altLang="en-US" sz="1600" b="1" i="0" u="none" strike="noStrike" baseline="0">
                <a:latin typeface="+mn-ea"/>
              </a:rPr>
              <a:t>の推移</a:t>
            </a:r>
            <a:endParaRPr lang="ja-JP" altLang="en-US" sz="1600">
              <a:latin typeface="+mn-ea"/>
            </a:endParaRPr>
          </a:p>
        </c:rich>
      </c:tx>
      <c:overlay val="0"/>
    </c:title>
    <c:autoTitleDeleted val="0"/>
    <c:plotArea>
      <c:layout>
        <c:manualLayout>
          <c:layoutTarget val="inner"/>
          <c:xMode val="edge"/>
          <c:yMode val="edge"/>
          <c:x val="0.13289041666666671"/>
          <c:y val="0.16343518518518532"/>
          <c:w val="0.72561222222222221"/>
          <c:h val="0.6638311111111117"/>
        </c:manualLayout>
      </c:layout>
      <c:barChart>
        <c:barDir val="col"/>
        <c:grouping val="stacked"/>
        <c:varyColors val="0"/>
        <c:ser>
          <c:idx val="0"/>
          <c:order val="0"/>
          <c:tx>
            <c:strRef>
              <c:f>'11.Household (per household)'!$W$13</c:f>
              <c:strCache>
                <c:ptCount val="1"/>
                <c:pt idx="0">
                  <c:v>石炭等</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household)'!$AA$13:$BF$13</c:f>
              <c:numCache>
                <c:formatCode>#,##0.0_);[Red]\(#,##0.0\)</c:formatCode>
                <c:ptCount val="32"/>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DE6C-467E-AB1B-D49E7093164E}"/>
            </c:ext>
          </c:extLst>
        </c:ser>
        <c:ser>
          <c:idx val="1"/>
          <c:order val="1"/>
          <c:tx>
            <c:strRef>
              <c:f>'11.Household (per household)'!$W$14</c:f>
              <c:strCache>
                <c:ptCount val="1"/>
                <c:pt idx="0">
                  <c:v>灯油</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household)'!$AA$14:$BF$14</c:f>
              <c:numCache>
                <c:formatCode>#,##0_);[Red]\(#,##0\)</c:formatCode>
                <c:ptCount val="32"/>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pt idx="28">
                  <c:v>346.65117509344554</c:v>
                </c:pt>
                <c:pt idx="29">
                  <c:v>341.70971121603242</c:v>
                </c:pt>
                <c:pt idx="30">
                  <c:v>355.87592817817176</c:v>
                </c:pt>
                <c:pt idx="31">
                  <c:v>304.37461110586281</c:v>
                </c:pt>
              </c:numCache>
            </c:numRef>
          </c:val>
          <c:extLst>
            <c:ext xmlns:c16="http://schemas.microsoft.com/office/drawing/2014/chart" uri="{C3380CC4-5D6E-409C-BE32-E72D297353CC}">
              <c16:uniqueId val="{00000001-DE6C-467E-AB1B-D49E7093164E}"/>
            </c:ext>
          </c:extLst>
        </c:ser>
        <c:ser>
          <c:idx val="2"/>
          <c:order val="2"/>
          <c:tx>
            <c:strRef>
              <c:f>'11.Household (per household)'!$W$15</c:f>
              <c:strCache>
                <c:ptCount val="1"/>
                <c:pt idx="0">
                  <c:v>LPG</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household)'!$AA$15:$BF$15</c:f>
              <c:numCache>
                <c:formatCode>#,##0_);[Red]\(#,##0\)</c:formatCode>
                <c:ptCount val="32"/>
                <c:pt idx="0">
                  <c:v>314.57778813977933</c:v>
                </c:pt>
                <c:pt idx="1">
                  <c:v>319.49115691302018</c:v>
                </c:pt>
                <c:pt idx="2">
                  <c:v>319.83841143587875</c:v>
                </c:pt>
                <c:pt idx="3">
                  <c:v>334.43704148264675</c:v>
                </c:pt>
                <c:pt idx="4">
                  <c:v>338.69645784553057</c:v>
                </c:pt>
                <c:pt idx="5">
                  <c:v>341.49384603647803</c:v>
                </c:pt>
                <c:pt idx="6">
                  <c:v>343.22213376721021</c:v>
                </c:pt>
                <c:pt idx="7">
                  <c:v>326.9303718705695</c:v>
                </c:pt>
                <c:pt idx="8">
                  <c:v>334.87351206238776</c:v>
                </c:pt>
                <c:pt idx="9">
                  <c:v>332.46410127736351</c:v>
                </c:pt>
                <c:pt idx="10">
                  <c:v>330.24471869523967</c:v>
                </c:pt>
                <c:pt idx="11">
                  <c:v>313.86781794307069</c:v>
                </c:pt>
                <c:pt idx="12">
                  <c:v>311.48366804613471</c:v>
                </c:pt>
                <c:pt idx="13">
                  <c:v>323.52476477507412</c:v>
                </c:pt>
                <c:pt idx="14">
                  <c:v>294.8421452045099</c:v>
                </c:pt>
                <c:pt idx="15">
                  <c:v>282.36731554000295</c:v>
                </c:pt>
                <c:pt idx="16">
                  <c:v>277.81841497961847</c:v>
                </c:pt>
                <c:pt idx="17">
                  <c:v>279.35810999153</c:v>
                </c:pt>
                <c:pt idx="18">
                  <c:v>260.52038104014304</c:v>
                </c:pt>
                <c:pt idx="19">
                  <c:v>252.1383072491341</c:v>
                </c:pt>
                <c:pt idx="20">
                  <c:v>263.89258515671185</c:v>
                </c:pt>
                <c:pt idx="21">
                  <c:v>240.50325799927572</c:v>
                </c:pt>
                <c:pt idx="22">
                  <c:v>248.07237296564918</c:v>
                </c:pt>
                <c:pt idx="23">
                  <c:v>240.61140668582433</c:v>
                </c:pt>
                <c:pt idx="24">
                  <c:v>224.00809399838801</c:v>
                </c:pt>
                <c:pt idx="25">
                  <c:v>217.35825947004636</c:v>
                </c:pt>
                <c:pt idx="26">
                  <c:v>204.01366713705991</c:v>
                </c:pt>
                <c:pt idx="27">
                  <c:v>215.78438688716096</c:v>
                </c:pt>
                <c:pt idx="28">
                  <c:v>191.80126675358201</c:v>
                </c:pt>
                <c:pt idx="29">
                  <c:v>207.56401939699148</c:v>
                </c:pt>
                <c:pt idx="30">
                  <c:v>207.26178791102095</c:v>
                </c:pt>
                <c:pt idx="31">
                  <c:v>189.07287134362483</c:v>
                </c:pt>
              </c:numCache>
            </c:numRef>
          </c:val>
          <c:extLst>
            <c:ext xmlns:c16="http://schemas.microsoft.com/office/drawing/2014/chart" uri="{C3380CC4-5D6E-409C-BE32-E72D297353CC}">
              <c16:uniqueId val="{00000002-DE6C-467E-AB1B-D49E7093164E}"/>
            </c:ext>
          </c:extLst>
        </c:ser>
        <c:ser>
          <c:idx val="3"/>
          <c:order val="3"/>
          <c:tx>
            <c:strRef>
              <c:f>'11.Household (per household)'!$W$16</c:f>
              <c:strCache>
                <c:ptCount val="1"/>
                <c:pt idx="0">
                  <c:v>都市ガス</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household)'!$AA$16:$BF$16</c:f>
              <c:numCache>
                <c:formatCode>#,##0_);[Red]\(#,##0\)</c:formatCode>
                <c:ptCount val="32"/>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385.46902531669372</c:v>
                </c:pt>
                <c:pt idx="24">
                  <c:v>382.99319370492515</c:v>
                </c:pt>
                <c:pt idx="25">
                  <c:v>363.59763561265697</c:v>
                </c:pt>
                <c:pt idx="26">
                  <c:v>367.66950421899031</c:v>
                </c:pt>
                <c:pt idx="27">
                  <c:v>382.36329453419711</c:v>
                </c:pt>
                <c:pt idx="28">
                  <c:v>352.69524738409802</c:v>
                </c:pt>
                <c:pt idx="29">
                  <c:v>354.05031984912046</c:v>
                </c:pt>
                <c:pt idx="30">
                  <c:v>374.83718530440979</c:v>
                </c:pt>
                <c:pt idx="31">
                  <c:v>369.53883710999855</c:v>
                </c:pt>
              </c:numCache>
            </c:numRef>
          </c:val>
          <c:extLst>
            <c:ext xmlns:c16="http://schemas.microsoft.com/office/drawing/2014/chart" uri="{C3380CC4-5D6E-409C-BE32-E72D297353CC}">
              <c16:uniqueId val="{00000003-DE6C-467E-AB1B-D49E7093164E}"/>
            </c:ext>
          </c:extLst>
        </c:ser>
        <c:ser>
          <c:idx val="4"/>
          <c:order val="4"/>
          <c:tx>
            <c:strRef>
              <c:f>'11.Household (per household)'!$W$17</c:f>
              <c:strCache>
                <c:ptCount val="1"/>
                <c:pt idx="0">
                  <c:v>電力</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household)'!$AA$17:$BF$17</c:f>
              <c:numCache>
                <c:formatCode>#,##0_);[Red]\(#,##0\)</c:formatCode>
                <c:ptCount val="32"/>
                <c:pt idx="0">
                  <c:v>1685.686822210303</c:v>
                </c:pt>
                <c:pt idx="1">
                  <c:v>1712.036469657108</c:v>
                </c:pt>
                <c:pt idx="2">
                  <c:v>1761.405193793687</c:v>
                </c:pt>
                <c:pt idx="3">
                  <c:v>1672.3864284320609</c:v>
                </c:pt>
                <c:pt idx="4">
                  <c:v>1911.7639053671496</c:v>
                </c:pt>
                <c:pt idx="5">
                  <c:v>1846.2677367099316</c:v>
                </c:pt>
                <c:pt idx="6">
                  <c:v>1786.3052927254187</c:v>
                </c:pt>
                <c:pt idx="7">
                  <c:v>1704.2062012932493</c:v>
                </c:pt>
                <c:pt idx="8">
                  <c:v>1654.4155253302342</c:v>
                </c:pt>
                <c:pt idx="9">
                  <c:v>1763.7421373556476</c:v>
                </c:pt>
                <c:pt idx="10">
                  <c:v>1739.0256621198075</c:v>
                </c:pt>
                <c:pt idx="11">
                  <c:v>1724.4749409201195</c:v>
                </c:pt>
                <c:pt idx="12">
                  <c:v>1867.3436266954805</c:v>
                </c:pt>
                <c:pt idx="13">
                  <c:v>1963.8421643805116</c:v>
                </c:pt>
                <c:pt idx="14">
                  <c:v>1907.4051740631778</c:v>
                </c:pt>
                <c:pt idx="15">
                  <c:v>1957.9555842293178</c:v>
                </c:pt>
                <c:pt idx="16">
                  <c:v>1851.5289255755335</c:v>
                </c:pt>
                <c:pt idx="17">
                  <c:v>2048.9961420753566</c:v>
                </c:pt>
                <c:pt idx="18">
                  <c:v>2005.4324997736958</c:v>
                </c:pt>
                <c:pt idx="19">
                  <c:v>1877.233501660698</c:v>
                </c:pt>
                <c:pt idx="20">
                  <c:v>2122.0150984215238</c:v>
                </c:pt>
                <c:pt idx="21">
                  <c:v>2412.886052079366</c:v>
                </c:pt>
                <c:pt idx="22">
                  <c:v>2678.0664102145993</c:v>
                </c:pt>
                <c:pt idx="23">
                  <c:v>2630.8165036015644</c:v>
                </c:pt>
                <c:pt idx="24">
                  <c:v>2399.8669315652373</c:v>
                </c:pt>
                <c:pt idx="25">
                  <c:v>2304.8819597078491</c:v>
                </c:pt>
                <c:pt idx="26">
                  <c:v>2238.8995716009258</c:v>
                </c:pt>
                <c:pt idx="27">
                  <c:v>2187.0934116454087</c:v>
                </c:pt>
                <c:pt idx="28">
                  <c:v>1932.9205499992811</c:v>
                </c:pt>
                <c:pt idx="29">
                  <c:v>1783.9228569969537</c:v>
                </c:pt>
                <c:pt idx="30">
                  <c:v>1862.2889384749021</c:v>
                </c:pt>
                <c:pt idx="31">
                  <c:v>1748.8225488040753</c:v>
                </c:pt>
              </c:numCache>
            </c:numRef>
          </c:val>
          <c:extLst>
            <c:ext xmlns:c16="http://schemas.microsoft.com/office/drawing/2014/chart" uri="{C3380CC4-5D6E-409C-BE32-E72D297353CC}">
              <c16:uniqueId val="{00000004-DE6C-467E-AB1B-D49E7093164E}"/>
            </c:ext>
          </c:extLst>
        </c:ser>
        <c:ser>
          <c:idx val="5"/>
          <c:order val="5"/>
          <c:tx>
            <c:strRef>
              <c:f>'11.Household (per household)'!$W$18</c:f>
              <c:strCache>
                <c:ptCount val="1"/>
                <c:pt idx="0">
                  <c:v>熱</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household)'!$AA$18:$BF$18</c:f>
              <c:numCache>
                <c:formatCode>#,##0.0_);[Red]\(#,##0.0\)</c:formatCode>
                <c:ptCount val="32"/>
                <c:pt idx="0">
                  <c:v>2.6189383583524193</c:v>
                </c:pt>
                <c:pt idx="1">
                  <c:v>2.3165995541475599</c:v>
                </c:pt>
                <c:pt idx="2">
                  <c:v>2.3487898821670443</c:v>
                </c:pt>
                <c:pt idx="3">
                  <c:v>2.2116722218692395</c:v>
                </c:pt>
                <c:pt idx="4">
                  <c:v>2.0588999027871813</c:v>
                </c:pt>
                <c:pt idx="5">
                  <c:v>1.9486866927203004</c:v>
                </c:pt>
                <c:pt idx="6">
                  <c:v>1.8374556755259834</c:v>
                </c:pt>
                <c:pt idx="7">
                  <c:v>1.6704443943223213</c:v>
                </c:pt>
                <c:pt idx="8">
                  <c:v>1.6062915180603154</c:v>
                </c:pt>
                <c:pt idx="9">
                  <c:v>1.6238890732229871</c:v>
                </c:pt>
                <c:pt idx="10">
                  <c:v>1.5614287659507562</c:v>
                </c:pt>
                <c:pt idx="11">
                  <c:v>1.4513014097838022</c:v>
                </c:pt>
                <c:pt idx="12">
                  <c:v>1.4981446569098826</c:v>
                </c:pt>
                <c:pt idx="13">
                  <c:v>1.5105244995241065</c:v>
                </c:pt>
                <c:pt idx="14">
                  <c:v>1.4454961670470567</c:v>
                </c:pt>
                <c:pt idx="15">
                  <c:v>1.53056477212225</c:v>
                </c:pt>
                <c:pt idx="16">
                  <c:v>1.4322614768609574</c:v>
                </c:pt>
                <c:pt idx="17">
                  <c:v>1.5197245498918153</c:v>
                </c:pt>
                <c:pt idx="18">
                  <c:v>1.442796212759524</c:v>
                </c:pt>
                <c:pt idx="19">
                  <c:v>1.3504827990944281</c:v>
                </c:pt>
                <c:pt idx="20">
                  <c:v>1.3395513049101329</c:v>
                </c:pt>
                <c:pt idx="21">
                  <c:v>1.3688946758324343</c:v>
                </c:pt>
                <c:pt idx="22">
                  <c:v>1.3336981740594112</c:v>
                </c:pt>
                <c:pt idx="23">
                  <c:v>1.2894216357503181</c:v>
                </c:pt>
                <c:pt idx="24">
                  <c:v>1.1853745355307128</c:v>
                </c:pt>
                <c:pt idx="25">
                  <c:v>1.1239146004339193</c:v>
                </c:pt>
                <c:pt idx="26">
                  <c:v>1.1189033227053096</c:v>
                </c:pt>
                <c:pt idx="27">
                  <c:v>1.1028585152790105</c:v>
                </c:pt>
                <c:pt idx="28">
                  <c:v>0.99591955753206751</c:v>
                </c:pt>
                <c:pt idx="29">
                  <c:v>0.9125894037505734</c:v>
                </c:pt>
                <c:pt idx="30">
                  <c:v>0.90709198529096613</c:v>
                </c:pt>
                <c:pt idx="31">
                  <c:v>0.87235531549031486</c:v>
                </c:pt>
              </c:numCache>
            </c:numRef>
          </c:val>
          <c:extLst>
            <c:ext xmlns:c16="http://schemas.microsoft.com/office/drawing/2014/chart" uri="{C3380CC4-5D6E-409C-BE32-E72D297353CC}">
              <c16:uniqueId val="{00000005-DE6C-467E-AB1B-D49E7093164E}"/>
            </c:ext>
          </c:extLst>
        </c:ser>
        <c:ser>
          <c:idx val="6"/>
          <c:order val="6"/>
          <c:tx>
            <c:strRef>
              <c:f>'11.Household (per household)'!$W$19</c:f>
              <c:strCache>
                <c:ptCount val="1"/>
                <c:pt idx="0">
                  <c:v>ガソリン</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household)'!$AA$19:$BF$19</c:f>
              <c:numCache>
                <c:formatCode>#,##0_);[Red]\(#,##0\)</c:formatCode>
                <c:ptCount val="32"/>
                <c:pt idx="0">
                  <c:v>1020.5644409728579</c:v>
                </c:pt>
                <c:pt idx="1">
                  <c:v>986.32560441920577</c:v>
                </c:pt>
                <c:pt idx="2">
                  <c:v>1109.7453190960061</c:v>
                </c:pt>
                <c:pt idx="3">
                  <c:v>1155.3971475046883</c:v>
                </c:pt>
                <c:pt idx="4">
                  <c:v>1239.4066514344099</c:v>
                </c:pt>
                <c:pt idx="5">
                  <c:v>1219.3567530829996</c:v>
                </c:pt>
                <c:pt idx="6">
                  <c:v>1297.8863378938338</c:v>
                </c:pt>
                <c:pt idx="7">
                  <c:v>1179.533386731048</c:v>
                </c:pt>
                <c:pt idx="8">
                  <c:v>1256.0094026690199</c:v>
                </c:pt>
                <c:pt idx="9">
                  <c:v>1323.3030331615601</c:v>
                </c:pt>
                <c:pt idx="10">
                  <c:v>1371.0330206842468</c:v>
                </c:pt>
                <c:pt idx="11">
                  <c:v>1353.9345569192278</c:v>
                </c:pt>
                <c:pt idx="12">
                  <c:v>1385.514931739873</c:v>
                </c:pt>
                <c:pt idx="13">
                  <c:v>1417.3056482371567</c:v>
                </c:pt>
                <c:pt idx="14">
                  <c:v>1387.1265665482244</c:v>
                </c:pt>
                <c:pt idx="15">
                  <c:v>1351.873563900931</c:v>
                </c:pt>
                <c:pt idx="16">
                  <c:v>1326.6805146240724</c:v>
                </c:pt>
                <c:pt idx="17">
                  <c:v>1304.5821812973277</c:v>
                </c:pt>
                <c:pt idx="18">
                  <c:v>1310.9692223524617</c:v>
                </c:pt>
                <c:pt idx="19">
                  <c:v>1240.5446675003518</c:v>
                </c:pt>
                <c:pt idx="20">
                  <c:v>1228.8578547612135</c:v>
                </c:pt>
                <c:pt idx="21">
                  <c:v>1184.8330113592467</c:v>
                </c:pt>
                <c:pt idx="22">
                  <c:v>1185.8727144332468</c:v>
                </c:pt>
                <c:pt idx="23">
                  <c:v>1131.8163676166719</c:v>
                </c:pt>
                <c:pt idx="24">
                  <c:v>1052.9226948699609</c:v>
                </c:pt>
                <c:pt idx="25">
                  <c:v>1044.5428663717653</c:v>
                </c:pt>
                <c:pt idx="26">
                  <c:v>991.06735619157826</c:v>
                </c:pt>
                <c:pt idx="27">
                  <c:v>1000.1123490808659</c:v>
                </c:pt>
                <c:pt idx="28">
                  <c:v>1013.3589223116165</c:v>
                </c:pt>
                <c:pt idx="29">
                  <c:v>996.85877471490357</c:v>
                </c:pt>
                <c:pt idx="30">
                  <c:v>847.38704798101514</c:v>
                </c:pt>
                <c:pt idx="31">
                  <c:v>860.38361050496735</c:v>
                </c:pt>
              </c:numCache>
            </c:numRef>
          </c:val>
          <c:extLst>
            <c:ext xmlns:c16="http://schemas.microsoft.com/office/drawing/2014/chart" uri="{C3380CC4-5D6E-409C-BE32-E72D297353CC}">
              <c16:uniqueId val="{00000006-DE6C-467E-AB1B-D49E7093164E}"/>
            </c:ext>
          </c:extLst>
        </c:ser>
        <c:ser>
          <c:idx val="7"/>
          <c:order val="7"/>
          <c:tx>
            <c:strRef>
              <c:f>'11.Household (per household)'!$W$20</c:f>
              <c:strCache>
                <c:ptCount val="1"/>
                <c:pt idx="0">
                  <c:v>軽油</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household)'!$AA$20:$BF$20</c:f>
              <c:numCache>
                <c:formatCode>#,##0_);[Red]\(#,##0\)</c:formatCode>
                <c:ptCount val="32"/>
                <c:pt idx="0">
                  <c:v>163.80696643851672</c:v>
                </c:pt>
                <c:pt idx="1">
                  <c:v>176.13519902197851</c:v>
                </c:pt>
                <c:pt idx="2">
                  <c:v>213.76164875074565</c:v>
                </c:pt>
                <c:pt idx="3">
                  <c:v>244.9911163968103</c:v>
                </c:pt>
                <c:pt idx="4">
                  <c:v>286.77621469619606</c:v>
                </c:pt>
                <c:pt idx="5">
                  <c:v>293.13769131982218</c:v>
                </c:pt>
                <c:pt idx="6">
                  <c:v>314.00963286931426</c:v>
                </c:pt>
                <c:pt idx="7">
                  <c:v>274.76360948943824</c:v>
                </c:pt>
                <c:pt idx="8">
                  <c:v>276.08577579729069</c:v>
                </c:pt>
                <c:pt idx="9">
                  <c:v>270.71042594198212</c:v>
                </c:pt>
                <c:pt idx="10">
                  <c:v>247.58094856549849</c:v>
                </c:pt>
                <c:pt idx="11">
                  <c:v>228.26502433993889</c:v>
                </c:pt>
                <c:pt idx="12">
                  <c:v>202.28727098355256</c:v>
                </c:pt>
                <c:pt idx="13">
                  <c:v>181.82607351357746</c:v>
                </c:pt>
                <c:pt idx="14">
                  <c:v>165.40951982132211</c:v>
                </c:pt>
                <c:pt idx="15">
                  <c:v>140.58127597717834</c:v>
                </c:pt>
                <c:pt idx="16">
                  <c:v>111.36758411511759</c:v>
                </c:pt>
                <c:pt idx="17" formatCode="#,##0.0_);[Red]\(#,##0.0\)">
                  <c:v>91.99963507426645</c:v>
                </c:pt>
                <c:pt idx="18" formatCode="#,##0.0_);[Red]\(#,##0.0\)">
                  <c:v>76.85136400040227</c:v>
                </c:pt>
                <c:pt idx="19" formatCode="#,##0.0_);[Red]\(#,##0.0\)">
                  <c:v>59.084478777585339</c:v>
                </c:pt>
                <c:pt idx="20" formatCode="#,##0.0_);[Red]\(#,##0.0\)">
                  <c:v>53.987724271647792</c:v>
                </c:pt>
                <c:pt idx="21" formatCode="#,##0.0_);[Red]\(#,##0.0\)">
                  <c:v>50.756937302529671</c:v>
                </c:pt>
                <c:pt idx="22" formatCode="#,##0.0_);[Red]\(#,##0.0\)">
                  <c:v>46.423040795896569</c:v>
                </c:pt>
                <c:pt idx="23" formatCode="#,##0.0_);[Red]\(#,##0.0\)">
                  <c:v>46.370211593157684</c:v>
                </c:pt>
                <c:pt idx="24" formatCode="#,##0.0_);[Red]\(#,##0.0\)">
                  <c:v>43.688240620863738</c:v>
                </c:pt>
                <c:pt idx="25" formatCode="#,##0.0_);[Red]\(#,##0.0\)">
                  <c:v>45.739512838820907</c:v>
                </c:pt>
                <c:pt idx="26" formatCode="#,##0.0_);[Red]\(#,##0.0\)">
                  <c:v>43.833411955450629</c:v>
                </c:pt>
                <c:pt idx="27" formatCode="#,##0.0_);[Red]\(#,##0.0\)">
                  <c:v>46.325391192072772</c:v>
                </c:pt>
                <c:pt idx="28" formatCode="#,##0.0_);[Red]\(#,##0.0\)">
                  <c:v>49.649149108354464</c:v>
                </c:pt>
                <c:pt idx="29" formatCode="#,##0.0_);[Red]\(#,##0.0\)">
                  <c:v>52.576323126864629</c:v>
                </c:pt>
                <c:pt idx="30">
                  <c:v>42.477434185519655</c:v>
                </c:pt>
                <c:pt idx="31">
                  <c:v>46.894732503213191</c:v>
                </c:pt>
              </c:numCache>
            </c:numRef>
          </c:val>
          <c:extLst>
            <c:ext xmlns:c16="http://schemas.microsoft.com/office/drawing/2014/chart" uri="{C3380CC4-5D6E-409C-BE32-E72D297353CC}">
              <c16:uniqueId val="{00000007-DE6C-467E-AB1B-D49E7093164E}"/>
            </c:ext>
          </c:extLst>
        </c:ser>
        <c:ser>
          <c:idx val="8"/>
          <c:order val="8"/>
          <c:tx>
            <c:strRef>
              <c:f>'11.Household (per household)'!$W$21</c:f>
              <c:strCache>
                <c:ptCount val="1"/>
                <c:pt idx="0">
                  <c:v>ごみ処理</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household)'!$AA$21:$BF$21</c:f>
              <c:numCache>
                <c:formatCode>#,##0_);[Red]\(#,##0\)</c:formatCode>
                <c:ptCount val="32"/>
                <c:pt idx="0">
                  <c:v>270.61856402501428</c:v>
                </c:pt>
                <c:pt idx="1">
                  <c:v>272.90528348189775</c:v>
                </c:pt>
                <c:pt idx="2">
                  <c:v>273.12281358163716</c:v>
                </c:pt>
                <c:pt idx="3">
                  <c:v>270.20731302173363</c:v>
                </c:pt>
                <c:pt idx="4">
                  <c:v>277.44447678102807</c:v>
                </c:pt>
                <c:pt idx="5">
                  <c:v>280.14921640919164</c:v>
                </c:pt>
                <c:pt idx="6">
                  <c:v>285.35325937103948</c:v>
                </c:pt>
                <c:pt idx="7">
                  <c:v>287.70749176052539</c:v>
                </c:pt>
                <c:pt idx="8">
                  <c:v>286.02831729837249</c:v>
                </c:pt>
                <c:pt idx="9">
                  <c:v>289.52455238333283</c:v>
                </c:pt>
                <c:pt idx="10">
                  <c:v>296.65173956541446</c:v>
                </c:pt>
                <c:pt idx="11">
                  <c:v>298.93299482323698</c:v>
                </c:pt>
                <c:pt idx="12">
                  <c:v>301.15983440765706</c:v>
                </c:pt>
                <c:pt idx="13">
                  <c:v>301.65170195537985</c:v>
                </c:pt>
                <c:pt idx="14">
                  <c:v>283.84531600600963</c:v>
                </c:pt>
                <c:pt idx="15">
                  <c:v>259.12621248907635</c:v>
                </c:pt>
                <c:pt idx="16">
                  <c:v>233.93747318459046</c:v>
                </c:pt>
                <c:pt idx="17">
                  <c:v>225.94425512368548</c:v>
                </c:pt>
                <c:pt idx="18">
                  <c:v>218.32218985179622</c:v>
                </c:pt>
                <c:pt idx="19">
                  <c:v>180.34312486066241</c:v>
                </c:pt>
                <c:pt idx="20">
                  <c:v>173.60930114615942</c:v>
                </c:pt>
                <c:pt idx="21">
                  <c:v>188.34449623252237</c:v>
                </c:pt>
                <c:pt idx="22">
                  <c:v>187.33779174490385</c:v>
                </c:pt>
                <c:pt idx="23">
                  <c:v>173.94180066368273</c:v>
                </c:pt>
                <c:pt idx="24">
                  <c:v>153.42947229601745</c:v>
                </c:pt>
                <c:pt idx="25">
                  <c:v>148.10030376438266</c:v>
                </c:pt>
                <c:pt idx="26">
                  <c:v>146.78434157120168</c:v>
                </c:pt>
                <c:pt idx="27">
                  <c:v>151.05647729762006</c:v>
                </c:pt>
                <c:pt idx="28">
                  <c:v>150.48040979299935</c:v>
                </c:pt>
                <c:pt idx="29">
                  <c:v>156.19905780485144</c:v>
                </c:pt>
                <c:pt idx="30">
                  <c:v>160.15483704284665</c:v>
                </c:pt>
                <c:pt idx="31">
                  <c:v>149.32207548852335</c:v>
                </c:pt>
              </c:numCache>
            </c:numRef>
          </c:val>
          <c:extLst>
            <c:ext xmlns:c16="http://schemas.microsoft.com/office/drawing/2014/chart" uri="{C3380CC4-5D6E-409C-BE32-E72D297353CC}">
              <c16:uniqueId val="{00000008-DE6C-467E-AB1B-D49E7093164E}"/>
            </c:ext>
          </c:extLst>
        </c:ser>
        <c:ser>
          <c:idx val="9"/>
          <c:order val="9"/>
          <c:tx>
            <c:strRef>
              <c:f>'11.Household (per household)'!$W$22</c:f>
              <c:strCache>
                <c:ptCount val="1"/>
                <c:pt idx="0">
                  <c:v>水道</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household)'!$AA$22:$BF$22</c:f>
              <c:numCache>
                <c:formatCode>#,##0.0_);[Red]\(#,##0.0\)</c:formatCode>
                <c:ptCount val="32"/>
                <c:pt idx="0">
                  <c:v>50.831391726482387</c:v>
                </c:pt>
                <c:pt idx="1">
                  <c:v>62.753968543481967</c:v>
                </c:pt>
                <c:pt idx="2">
                  <c:v>75.098215628703016</c:v>
                </c:pt>
                <c:pt idx="3">
                  <c:v>79.879116577922687</c:v>
                </c:pt>
                <c:pt idx="4">
                  <c:v>99.506160354130358</c:v>
                </c:pt>
                <c:pt idx="5" formatCode="#,##0_);[Red]\(#,##0\)">
                  <c:v>103.81682321629353</c:v>
                </c:pt>
                <c:pt idx="6">
                  <c:v>96.422412400812831</c:v>
                </c:pt>
                <c:pt idx="7">
                  <c:v>87.62617413718003</c:v>
                </c:pt>
                <c:pt idx="8">
                  <c:v>80.309532971341909</c:v>
                </c:pt>
                <c:pt idx="9">
                  <c:v>76.739882864479924</c:v>
                </c:pt>
                <c:pt idx="10">
                  <c:v>73.331872821653377</c:v>
                </c:pt>
                <c:pt idx="11">
                  <c:v>68.801507308239607</c:v>
                </c:pt>
                <c:pt idx="12">
                  <c:v>70.008590035981214</c:v>
                </c:pt>
                <c:pt idx="13">
                  <c:v>69.811010087655362</c:v>
                </c:pt>
                <c:pt idx="14">
                  <c:v>66.315319745783356</c:v>
                </c:pt>
                <c:pt idx="15">
                  <c:v>63.067240056787924</c:v>
                </c:pt>
                <c:pt idx="16">
                  <c:v>60.824337533172105</c:v>
                </c:pt>
                <c:pt idx="17">
                  <c:v>67.220928115410103</c:v>
                </c:pt>
                <c:pt idx="18">
                  <c:v>78.395805893523189</c:v>
                </c:pt>
                <c:pt idx="19">
                  <c:v>84.079498067353455</c:v>
                </c:pt>
                <c:pt idx="20">
                  <c:v>82.951057975673066</c:v>
                </c:pt>
                <c:pt idx="21">
                  <c:v>89.787830767214302</c:v>
                </c:pt>
                <c:pt idx="22" formatCode="#,##0_);[Red]\(#,##0\)">
                  <c:v>115.61774417305838</c:v>
                </c:pt>
                <c:pt idx="23">
                  <c:v>99.964050699322911</c:v>
                </c:pt>
                <c:pt idx="24">
                  <c:v>100.02029994738929</c:v>
                </c:pt>
                <c:pt idx="25">
                  <c:v>86.262013235143314</c:v>
                </c:pt>
                <c:pt idx="26">
                  <c:v>78.272316267664962</c:v>
                </c:pt>
                <c:pt idx="27">
                  <c:v>79.591794465325265</c:v>
                </c:pt>
                <c:pt idx="28">
                  <c:v>82.502366620845706</c:v>
                </c:pt>
                <c:pt idx="29">
                  <c:v>77.209756039156801</c:v>
                </c:pt>
                <c:pt idx="30">
                  <c:v>71.181075326838751</c:v>
                </c:pt>
                <c:pt idx="31">
                  <c:v>64.168570317204143</c:v>
                </c:pt>
              </c:numCache>
            </c:numRef>
          </c:val>
          <c:extLst>
            <c:ext xmlns:c16="http://schemas.microsoft.com/office/drawing/2014/chart" uri="{C3380CC4-5D6E-409C-BE32-E72D297353CC}">
              <c16:uniqueId val="{00000009-DE6C-467E-AB1B-D49E7093164E}"/>
            </c:ext>
          </c:extLst>
        </c:ser>
        <c:dLbls>
          <c:showLegendKey val="0"/>
          <c:showVal val="0"/>
          <c:showCatName val="0"/>
          <c:showSerName val="0"/>
          <c:showPercent val="0"/>
          <c:showBubbleSize val="0"/>
        </c:dLbls>
        <c:gapWidth val="40"/>
        <c:overlap val="100"/>
        <c:axId val="180275072"/>
        <c:axId val="180276608"/>
      </c:barChart>
      <c:lineChart>
        <c:grouping val="standard"/>
        <c:varyColors val="0"/>
        <c:ser>
          <c:idx val="10"/>
          <c:order val="10"/>
          <c:tx>
            <c:strRef>
              <c:f>'11.Household (per household)'!$V$12</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household)'!$AA$12:$BF$12</c:f>
              <c:numCache>
                <c:formatCode>#,##0_);[Red]\(#,##0\)</c:formatCode>
                <c:ptCount val="32"/>
                <c:pt idx="0">
                  <c:v>4585.771218448418</c:v>
                </c:pt>
                <c:pt idx="1">
                  <c:v>4609.1796892770199</c:v>
                </c:pt>
                <c:pt idx="2">
                  <c:v>4879.8228429040519</c:v>
                </c:pt>
                <c:pt idx="3">
                  <c:v>4928.3816787447258</c:v>
                </c:pt>
                <c:pt idx="4">
                  <c:v>5259.9845146312537</c:v>
                </c:pt>
                <c:pt idx="5">
                  <c:v>5249.8248282105642</c:v>
                </c:pt>
                <c:pt idx="6">
                  <c:v>5317.708303815235</c:v>
                </c:pt>
                <c:pt idx="7">
                  <c:v>4981.2360174151409</c:v>
                </c:pt>
                <c:pt idx="8">
                  <c:v>4980.9197495439857</c:v>
                </c:pt>
                <c:pt idx="9">
                  <c:v>5172.0583482944085</c:v>
                </c:pt>
                <c:pt idx="10">
                  <c:v>5233.4201081815727</c:v>
                </c:pt>
                <c:pt idx="11">
                  <c:v>5085.3227447225208</c:v>
                </c:pt>
                <c:pt idx="12">
                  <c:v>5275.9193359423034</c:v>
                </c:pt>
                <c:pt idx="13">
                  <c:v>5298.6669089238721</c:v>
                </c:pt>
                <c:pt idx="14">
                  <c:v>5161.3608276877876</c:v>
                </c:pt>
                <c:pt idx="15">
                  <c:v>5151.6827108149309</c:v>
                </c:pt>
                <c:pt idx="16">
                  <c:v>4864.424604989028</c:v>
                </c:pt>
                <c:pt idx="17">
                  <c:v>4990.2209316249482</c:v>
                </c:pt>
                <c:pt idx="18">
                  <c:v>4858.3332691750602</c:v>
                </c:pt>
                <c:pt idx="19">
                  <c:v>4592.329848636522</c:v>
                </c:pt>
                <c:pt idx="20">
                  <c:v>4856.7516729108065</c:v>
                </c:pt>
                <c:pt idx="21">
                  <c:v>5082.4764965955319</c:v>
                </c:pt>
                <c:pt idx="22">
                  <c:v>5342.0545983302891</c:v>
                </c:pt>
                <c:pt idx="23">
                  <c:v>5162.2473323248096</c:v>
                </c:pt>
                <c:pt idx="24">
                  <c:v>4779.5043411777106</c:v>
                </c:pt>
                <c:pt idx="25">
                  <c:v>4603.2716899634115</c:v>
                </c:pt>
                <c:pt idx="26">
                  <c:v>4469.2628312583674</c:v>
                </c:pt>
                <c:pt idx="27">
                  <c:v>4486.8727864810453</c:v>
                </c:pt>
                <c:pt idx="28">
                  <c:v>4121.0550066217538</c:v>
                </c:pt>
                <c:pt idx="29">
                  <c:v>3971.003408548625</c:v>
                </c:pt>
                <c:pt idx="30">
                  <c:v>3922.3713263900163</c:v>
                </c:pt>
                <c:pt idx="31">
                  <c:v>3733.45021249296</c:v>
                </c:pt>
              </c:numCache>
            </c:numRef>
          </c:val>
          <c:smooth val="0"/>
          <c:extLst>
            <c:ext xmlns:c16="http://schemas.microsoft.com/office/drawing/2014/chart" uri="{C3380CC4-5D6E-409C-BE32-E72D297353CC}">
              <c16:uniqueId val="{0000000A-DE6C-467E-AB1B-D49E7093164E}"/>
            </c:ext>
          </c:extLst>
        </c:ser>
        <c:dLbls>
          <c:showLegendKey val="0"/>
          <c:showVal val="0"/>
          <c:showCatName val="0"/>
          <c:showSerName val="0"/>
          <c:showPercent val="0"/>
          <c:showBubbleSize val="0"/>
        </c:dLbls>
        <c:marker val="1"/>
        <c:smooth val="0"/>
        <c:axId val="180275072"/>
        <c:axId val="180276608"/>
      </c:lineChart>
      <c:catAx>
        <c:axId val="18027507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276608"/>
        <c:crosses val="autoZero"/>
        <c:auto val="1"/>
        <c:lblAlgn val="ctr"/>
        <c:lblOffset val="100"/>
        <c:tickLblSkip val="1"/>
        <c:noMultiLvlLbl val="0"/>
      </c:catAx>
      <c:valAx>
        <c:axId val="1802766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275072"/>
        <c:crosses val="autoZero"/>
        <c:crossBetween val="between"/>
      </c:valAx>
    </c:plotArea>
    <c:legend>
      <c:legendPos val="r"/>
      <c:legendEntry>
        <c:idx val="10"/>
        <c:delete val="1"/>
      </c:legendEntry>
      <c:layout>
        <c:manualLayout>
          <c:xMode val="edge"/>
          <c:yMode val="edge"/>
          <c:x val="0.87108264244747224"/>
          <c:y val="0.31119721145967882"/>
          <c:w val="0.12891735755252826"/>
          <c:h val="0.45380549653515539"/>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u="none" strike="noStrike" baseline="0">
                <a:latin typeface="+mn-ea"/>
              </a:rPr>
              <a:t>家庭からの</a:t>
            </a:r>
            <a:r>
              <a:rPr lang="en-US" altLang="ja-JP" sz="1600" b="1" i="0" u="none" strike="noStrike" baseline="0">
                <a:latin typeface="+mn-ea"/>
              </a:rPr>
              <a:t>CO</a:t>
            </a:r>
            <a:r>
              <a:rPr lang="en-US" altLang="ja-JP" sz="1600" b="1" i="0" u="none" strike="noStrike" baseline="-25000">
                <a:latin typeface="+mn-ea"/>
              </a:rPr>
              <a:t>2 </a:t>
            </a:r>
            <a:r>
              <a:rPr lang="ja-JP" altLang="ja-JP" sz="1600" b="1" i="0" u="none" strike="noStrike" baseline="0">
                <a:latin typeface="+mn-ea"/>
              </a:rPr>
              <a:t>排出量（用途別）</a:t>
            </a:r>
            <a:r>
              <a:rPr lang="ja-JP" altLang="en-US" sz="1600" b="1" i="0" u="none" strike="noStrike" baseline="0">
                <a:latin typeface="+mn-ea"/>
              </a:rPr>
              <a:t>の推移</a:t>
            </a:r>
            <a:endParaRPr lang="ja-JP" altLang="en-US" sz="1600">
              <a:latin typeface="+mn-ea"/>
            </a:endParaRPr>
          </a:p>
        </c:rich>
      </c:tx>
      <c:overlay val="0"/>
    </c:title>
    <c:autoTitleDeleted val="0"/>
    <c:plotArea>
      <c:layout>
        <c:manualLayout>
          <c:layoutTarget val="inner"/>
          <c:xMode val="edge"/>
          <c:yMode val="edge"/>
          <c:x val="0.11947625000000008"/>
          <c:y val="0.16108333333333341"/>
          <c:w val="0.72472805555555608"/>
          <c:h val="0.66509722222222256"/>
        </c:manualLayout>
      </c:layout>
      <c:barChart>
        <c:barDir val="col"/>
        <c:grouping val="stacked"/>
        <c:varyColors val="0"/>
        <c:ser>
          <c:idx val="0"/>
          <c:order val="0"/>
          <c:tx>
            <c:strRef>
              <c:f>'11.Household (per household)'!$W$41</c:f>
              <c:strCache>
                <c:ptCount val="1"/>
                <c:pt idx="0">
                  <c:v>暖房</c:v>
                </c:pt>
              </c:strCache>
            </c:strRef>
          </c:tx>
          <c:spPr>
            <a:solidFill>
              <a:schemeClr val="accent2">
                <a:lumMod val="75000"/>
              </a:schemeClr>
            </a:solidFill>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household)'!$AA$41:$BF$41</c:f>
              <c:numCache>
                <c:formatCode>#,##0_);[Red]\(#,##0\)</c:formatCode>
                <c:ptCount val="32"/>
                <c:pt idx="0">
                  <c:v>664.07703713706451</c:v>
                </c:pt>
                <c:pt idx="1">
                  <c:v>665.94076509311321</c:v>
                </c:pt>
                <c:pt idx="2">
                  <c:v>705.25969593387345</c:v>
                </c:pt>
                <c:pt idx="3">
                  <c:v>727.39018345705449</c:v>
                </c:pt>
                <c:pt idx="4">
                  <c:v>731.22138263892919</c:v>
                </c:pt>
                <c:pt idx="5">
                  <c:v>761.5464908981528</c:v>
                </c:pt>
                <c:pt idx="6">
                  <c:v>785.42928333693112</c:v>
                </c:pt>
                <c:pt idx="7">
                  <c:v>738.37278307775932</c:v>
                </c:pt>
                <c:pt idx="8">
                  <c:v>726.38680379295715</c:v>
                </c:pt>
                <c:pt idx="9">
                  <c:v>757.87623838821071</c:v>
                </c:pt>
                <c:pt idx="10">
                  <c:v>805.89010118683802</c:v>
                </c:pt>
                <c:pt idx="11">
                  <c:v>760.33580950577516</c:v>
                </c:pt>
                <c:pt idx="12">
                  <c:v>809.8180662031391</c:v>
                </c:pt>
                <c:pt idx="13">
                  <c:v>758.06668561645927</c:v>
                </c:pt>
                <c:pt idx="14">
                  <c:v>781.10458014095173</c:v>
                </c:pt>
                <c:pt idx="15">
                  <c:v>818.15884637853867</c:v>
                </c:pt>
                <c:pt idx="16">
                  <c:v>750.94858076932178</c:v>
                </c:pt>
                <c:pt idx="17">
                  <c:v>760.32339029607215</c:v>
                </c:pt>
                <c:pt idx="18">
                  <c:v>721.82695538441908</c:v>
                </c:pt>
                <c:pt idx="19">
                  <c:v>710.50334817012242</c:v>
                </c:pt>
                <c:pt idx="20">
                  <c:v>774.46797323826684</c:v>
                </c:pt>
                <c:pt idx="21">
                  <c:v>802.34190922854702</c:v>
                </c:pt>
                <c:pt idx="22">
                  <c:v>820.52706501432385</c:v>
                </c:pt>
                <c:pt idx="23">
                  <c:v>793.4304565733031</c:v>
                </c:pt>
                <c:pt idx="24">
                  <c:v>742.26360581344989</c:v>
                </c:pt>
                <c:pt idx="25">
                  <c:v>706.93308933757419</c:v>
                </c:pt>
                <c:pt idx="26">
                  <c:v>707.20894070893462</c:v>
                </c:pt>
                <c:pt idx="27">
                  <c:v>729.24746785269133</c:v>
                </c:pt>
                <c:pt idx="28">
                  <c:v>629.97908071634345</c:v>
                </c:pt>
                <c:pt idx="29">
                  <c:v>610.81455951681653</c:v>
                </c:pt>
                <c:pt idx="30">
                  <c:v>641.81126097403171</c:v>
                </c:pt>
                <c:pt idx="31">
                  <c:v>581.26703318630996</c:v>
                </c:pt>
              </c:numCache>
            </c:numRef>
          </c:val>
          <c:extLst>
            <c:ext xmlns:c16="http://schemas.microsoft.com/office/drawing/2014/chart" uri="{C3380CC4-5D6E-409C-BE32-E72D297353CC}">
              <c16:uniqueId val="{00000000-EC67-46AC-8A56-1FD4C1A09225}"/>
            </c:ext>
          </c:extLst>
        </c:ser>
        <c:ser>
          <c:idx val="1"/>
          <c:order val="1"/>
          <c:tx>
            <c:strRef>
              <c:f>'11.Household (per household)'!$W$42</c:f>
              <c:strCache>
                <c:ptCount val="1"/>
                <c:pt idx="0">
                  <c:v>冷房</c:v>
                </c:pt>
              </c:strCache>
            </c:strRef>
          </c:tx>
          <c:spPr>
            <a:solidFill>
              <a:schemeClr val="accent1">
                <a:lumMod val="75000"/>
              </a:schemeClr>
            </a:solidFill>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household)'!$AA$42:$BF$42</c:f>
              <c:numCache>
                <c:formatCode>#,##0.0_);[Red]\(#,##0.0\)</c:formatCode>
                <c:ptCount val="32"/>
                <c:pt idx="0" formatCode="#,##0_);[Red]\(#,##0\)">
                  <c:v>95.752355819079298</c:v>
                </c:pt>
                <c:pt idx="1">
                  <c:v>97.27278689967585</c:v>
                </c:pt>
                <c:pt idx="2">
                  <c:v>100.1011309039415</c:v>
                </c:pt>
                <c:pt idx="3">
                  <c:v>95.063450464912961</c:v>
                </c:pt>
                <c:pt idx="4" formatCode="#,##0_);[Red]\(#,##0\)">
                  <c:v>108.69374083819844</c:v>
                </c:pt>
                <c:pt idx="5" formatCode="#,##0_);[Red]\(#,##0\)">
                  <c:v>104.99162022062914</c:v>
                </c:pt>
                <c:pt idx="6">
                  <c:v>101.60191009654845</c:v>
                </c:pt>
                <c:pt idx="7">
                  <c:v>96.950779626536715</c:v>
                </c:pt>
                <c:pt idx="8">
                  <c:v>94.135550231656794</c:v>
                </c:pt>
                <c:pt idx="9" formatCode="#,##0_);[Red]\(#,##0\)">
                  <c:v>100.37398300044418</c:v>
                </c:pt>
                <c:pt idx="10" formatCode="#,##0_);[Red]\(#,##0\)">
                  <c:v>98.98429795250695</c:v>
                </c:pt>
                <c:pt idx="11">
                  <c:v>98.109272762255628</c:v>
                </c:pt>
                <c:pt idx="12" formatCode="#,##0_);[Red]\(#,##0\)">
                  <c:v>106.1870274765953</c:v>
                </c:pt>
                <c:pt idx="13">
                  <c:v>111.6218047159998</c:v>
                </c:pt>
                <c:pt idx="14" formatCode="#,##0_);[Red]\(#,##0\)">
                  <c:v>108.36320319500743</c:v>
                </c:pt>
                <c:pt idx="15" formatCode="#,##0_);[Red]\(#,##0\)">
                  <c:v>111.18323336817107</c:v>
                </c:pt>
                <c:pt idx="16">
                  <c:v>105.09104477360491</c:v>
                </c:pt>
                <c:pt idx="17" formatCode="#,##0_);[Red]\(#,##0\)">
                  <c:v>116.24552456582263</c:v>
                </c:pt>
                <c:pt idx="18">
                  <c:v>113.72191924972262</c:v>
                </c:pt>
                <c:pt idx="19">
                  <c:v>106.40366504606851</c:v>
                </c:pt>
                <c:pt idx="20" formatCode="#,##0_);[Red]\(#,##0\)">
                  <c:v>120.22368607316554</c:v>
                </c:pt>
                <c:pt idx="21" formatCode="#,##0_);[Red]\(#,##0\)">
                  <c:v>134.53605203860599</c:v>
                </c:pt>
                <c:pt idx="22" formatCode="#,##0_);[Red]\(#,##0\)">
                  <c:v>146.84672773825179</c:v>
                </c:pt>
                <c:pt idx="23" formatCode="#,##0_);[Red]\(#,##0\)">
                  <c:v>141.75281358750456</c:v>
                </c:pt>
                <c:pt idx="24">
                  <c:v>126.95724615646458</c:v>
                </c:pt>
                <c:pt idx="25">
                  <c:v>119.60525011853555</c:v>
                </c:pt>
                <c:pt idx="26" formatCode="#,##0_);[Red]\(#,##0\)">
                  <c:v>113.85108267920032</c:v>
                </c:pt>
                <c:pt idx="27" formatCode="#,##0_);[Red]\(#,##0\)">
                  <c:v>108.86910415528675</c:v>
                </c:pt>
                <c:pt idx="28" formatCode="#,##0_);[Red]\(#,##0\)">
                  <c:v>94.076142628170132</c:v>
                </c:pt>
                <c:pt idx="29" formatCode="#,##0_);[Red]\(#,##0\)">
                  <c:v>84.784753396477655</c:v>
                </c:pt>
                <c:pt idx="30" formatCode="#,##0_);[Red]\(#,##0\)">
                  <c:v>86.310105289788268</c:v>
                </c:pt>
                <c:pt idx="31" formatCode="#,##0_);[Red]\(#,##0\)">
                  <c:v>81.051363836186937</c:v>
                </c:pt>
              </c:numCache>
            </c:numRef>
          </c:val>
          <c:extLst>
            <c:ext xmlns:c16="http://schemas.microsoft.com/office/drawing/2014/chart" uri="{C3380CC4-5D6E-409C-BE32-E72D297353CC}">
              <c16:uniqueId val="{00000001-EC67-46AC-8A56-1FD4C1A09225}"/>
            </c:ext>
          </c:extLst>
        </c:ser>
        <c:ser>
          <c:idx val="2"/>
          <c:order val="2"/>
          <c:tx>
            <c:strRef>
              <c:f>'11.Household (per household)'!$W$43</c:f>
              <c:strCache>
                <c:ptCount val="1"/>
                <c:pt idx="0">
                  <c:v>給湯</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household)'!$AA$43:$BF$43</c:f>
              <c:numCache>
                <c:formatCode>#,##0_);[Red]\(#,##0\)</c:formatCode>
                <c:ptCount val="32"/>
                <c:pt idx="0">
                  <c:v>839.03098918795172</c:v>
                </c:pt>
                <c:pt idx="1">
                  <c:v>840.60383868951465</c:v>
                </c:pt>
                <c:pt idx="2">
                  <c:v>853.10754643382381</c:v>
                </c:pt>
                <c:pt idx="3">
                  <c:v>865.61234972315435</c:v>
                </c:pt>
                <c:pt idx="4">
                  <c:v>845.48715365959299</c:v>
                </c:pt>
                <c:pt idx="5">
                  <c:v>859.31151441728616</c:v>
                </c:pt>
                <c:pt idx="6">
                  <c:v>854.11774326072327</c:v>
                </c:pt>
                <c:pt idx="7">
                  <c:v>803.91516341063982</c:v>
                </c:pt>
                <c:pt idx="8">
                  <c:v>786.7442144266314</c:v>
                </c:pt>
                <c:pt idx="9">
                  <c:v>792.05487249719818</c:v>
                </c:pt>
                <c:pt idx="10">
                  <c:v>796.89663781892091</c:v>
                </c:pt>
                <c:pt idx="11">
                  <c:v>759.08763935241359</c:v>
                </c:pt>
                <c:pt idx="12">
                  <c:v>778.03506463765586</c:v>
                </c:pt>
                <c:pt idx="13">
                  <c:v>764.85221640016323</c:v>
                </c:pt>
                <c:pt idx="14">
                  <c:v>737.96308486391229</c:v>
                </c:pt>
                <c:pt idx="15">
                  <c:v>746.27331345877701</c:v>
                </c:pt>
                <c:pt idx="16">
                  <c:v>706.26647505274047</c:v>
                </c:pt>
                <c:pt idx="17">
                  <c:v>710.99877580941416</c:v>
                </c:pt>
                <c:pt idx="18">
                  <c:v>673.72398427699727</c:v>
                </c:pt>
                <c:pt idx="19">
                  <c:v>653.87522778390735</c:v>
                </c:pt>
                <c:pt idx="20">
                  <c:v>684.22861407412768</c:v>
                </c:pt>
                <c:pt idx="21">
                  <c:v>685.3944252679911</c:v>
                </c:pt>
                <c:pt idx="22">
                  <c:v>696.82599052384001</c:v>
                </c:pt>
                <c:pt idx="23">
                  <c:v>675.06457729237854</c:v>
                </c:pt>
                <c:pt idx="24">
                  <c:v>640.94698146252358</c:v>
                </c:pt>
                <c:pt idx="25">
                  <c:v>611.68469178737769</c:v>
                </c:pt>
                <c:pt idx="26">
                  <c:v>603.07767890836556</c:v>
                </c:pt>
                <c:pt idx="27">
                  <c:v>621.68386830546024</c:v>
                </c:pt>
                <c:pt idx="28">
                  <c:v>554.08742557488188</c:v>
                </c:pt>
                <c:pt idx="29">
                  <c:v>553.01965086947678</c:v>
                </c:pt>
                <c:pt idx="30">
                  <c:v>574.81016444912211</c:v>
                </c:pt>
                <c:pt idx="31">
                  <c:v>542.01345929730417</c:v>
                </c:pt>
              </c:numCache>
            </c:numRef>
          </c:val>
          <c:extLst>
            <c:ext xmlns:c16="http://schemas.microsoft.com/office/drawing/2014/chart" uri="{C3380CC4-5D6E-409C-BE32-E72D297353CC}">
              <c16:uniqueId val="{00000002-EC67-46AC-8A56-1FD4C1A09225}"/>
            </c:ext>
          </c:extLst>
        </c:ser>
        <c:ser>
          <c:idx val="3"/>
          <c:order val="3"/>
          <c:tx>
            <c:strRef>
              <c:f>'11.Household (per household)'!$W$44</c:f>
              <c:strCache>
                <c:ptCount val="1"/>
                <c:pt idx="0">
                  <c:v>厨房</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household)'!$AA$44:$BF$44</c:f>
              <c:numCache>
                <c:formatCode>#,##0_);[Red]\(#,##0\)</c:formatCode>
                <c:ptCount val="32"/>
                <c:pt idx="0">
                  <c:v>241.20780523300172</c:v>
                </c:pt>
                <c:pt idx="1">
                  <c:v>245.17542902926249</c:v>
                </c:pt>
                <c:pt idx="2">
                  <c:v>248.40098751829234</c:v>
                </c:pt>
                <c:pt idx="3">
                  <c:v>251.85844174655978</c:v>
                </c:pt>
                <c:pt idx="4">
                  <c:v>253.50215785363926</c:v>
                </c:pt>
                <c:pt idx="5">
                  <c:v>255.58019278627077</c:v>
                </c:pt>
                <c:pt idx="6">
                  <c:v>253.12259367602493</c:v>
                </c:pt>
                <c:pt idx="7">
                  <c:v>241.52532867200566</c:v>
                </c:pt>
                <c:pt idx="8">
                  <c:v>239.45813902269364</c:v>
                </c:pt>
                <c:pt idx="9">
                  <c:v>241.94563794681474</c:v>
                </c:pt>
                <c:pt idx="10">
                  <c:v>240.01010165444546</c:v>
                </c:pt>
                <c:pt idx="11">
                  <c:v>232.01571846877616</c:v>
                </c:pt>
                <c:pt idx="12">
                  <c:v>237.31700362011881</c:v>
                </c:pt>
                <c:pt idx="13">
                  <c:v>243.42040156448121</c:v>
                </c:pt>
                <c:pt idx="14">
                  <c:v>229.63213863961218</c:v>
                </c:pt>
                <c:pt idx="15">
                  <c:v>229.64699171738476</c:v>
                </c:pt>
                <c:pt idx="16">
                  <c:v>221.916649736132</c:v>
                </c:pt>
                <c:pt idx="17">
                  <c:v>229.02275615839409</c:v>
                </c:pt>
                <c:pt idx="18">
                  <c:v>219.19952858312732</c:v>
                </c:pt>
                <c:pt idx="19">
                  <c:v>211.09090801152757</c:v>
                </c:pt>
                <c:pt idx="20">
                  <c:v>223.78578812907253</c:v>
                </c:pt>
                <c:pt idx="21">
                  <c:v>230.24510925504904</c:v>
                </c:pt>
                <c:pt idx="22">
                  <c:v>244.62407843608213</c:v>
                </c:pt>
                <c:pt idx="23">
                  <c:v>242.36661338987693</c:v>
                </c:pt>
                <c:pt idx="24">
                  <c:v>231.33367917129496</c:v>
                </c:pt>
                <c:pt idx="25">
                  <c:v>225.73308590958231</c:v>
                </c:pt>
                <c:pt idx="26">
                  <c:v>223.19266820974781</c:v>
                </c:pt>
                <c:pt idx="27">
                  <c:v>230.67454022754424</c:v>
                </c:pt>
                <c:pt idx="28">
                  <c:v>210.12246852288655</c:v>
                </c:pt>
                <c:pt idx="29">
                  <c:v>211.4527472077479</c:v>
                </c:pt>
                <c:pt idx="30">
                  <c:v>222.3111779680049</c:v>
                </c:pt>
                <c:pt idx="31">
                  <c:v>210.1614808073659</c:v>
                </c:pt>
              </c:numCache>
            </c:numRef>
          </c:val>
          <c:extLst>
            <c:ext xmlns:c16="http://schemas.microsoft.com/office/drawing/2014/chart" uri="{C3380CC4-5D6E-409C-BE32-E72D297353CC}">
              <c16:uniqueId val="{00000003-EC67-46AC-8A56-1FD4C1A09225}"/>
            </c:ext>
          </c:extLst>
        </c:ser>
        <c:ser>
          <c:idx val="4"/>
          <c:order val="4"/>
          <c:tx>
            <c:strRef>
              <c:f>'11.Household (per household)'!$W$45</c:f>
              <c:strCache>
                <c:ptCount val="1"/>
                <c:pt idx="0">
                  <c:v>動力他※</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household)'!$AA$45:$BF$45</c:f>
              <c:numCache>
                <c:formatCode>#,##0_);[Red]\(#,##0\)</c:formatCode>
                <c:ptCount val="32"/>
                <c:pt idx="0">
                  <c:v>1239.8816679084503</c:v>
                </c:pt>
                <c:pt idx="1">
                  <c:v>1262.0668140988894</c:v>
                </c:pt>
                <c:pt idx="2">
                  <c:v>1301.2254850570291</c:v>
                </c:pt>
                <c:pt idx="3">
                  <c:v>1237.9825598518892</c:v>
                </c:pt>
                <c:pt idx="4">
                  <c:v>1417.9465763751291</c:v>
                </c:pt>
                <c:pt idx="5">
                  <c:v>1371.9345258599192</c:v>
                </c:pt>
                <c:pt idx="6">
                  <c:v>1329.7651309100067</c:v>
                </c:pt>
                <c:pt idx="7">
                  <c:v>1270.8413005100083</c:v>
                </c:pt>
                <c:pt idx="8">
                  <c:v>1235.762013334022</c:v>
                </c:pt>
                <c:pt idx="9">
                  <c:v>1319.5297221103863</c:v>
                </c:pt>
                <c:pt idx="10">
                  <c:v>1303.0413879320481</c:v>
                </c:pt>
                <c:pt idx="11">
                  <c:v>1285.8402212426577</c:v>
                </c:pt>
                <c:pt idx="12">
                  <c:v>1385.5915468377302</c:v>
                </c:pt>
                <c:pt idx="13">
                  <c:v>1450.1113668330001</c:v>
                </c:pt>
                <c:pt idx="14">
                  <c:v>1401.6010987269653</c:v>
                </c:pt>
                <c:pt idx="15">
                  <c:v>1431.7720334680864</c:v>
                </c:pt>
                <c:pt idx="16">
                  <c:v>1347.3919452002763</c:v>
                </c:pt>
                <c:pt idx="17">
                  <c:v>1483.883485184555</c:v>
                </c:pt>
                <c:pt idx="18">
                  <c:v>1445.3222995826104</c:v>
                </c:pt>
                <c:pt idx="19">
                  <c:v>1346.4049304189434</c:v>
                </c:pt>
                <c:pt idx="20">
                  <c:v>1514.6396732414794</c:v>
                </c:pt>
                <c:pt idx="21">
                  <c:v>1716.2367251438261</c:v>
                </c:pt>
                <c:pt idx="22">
                  <c:v>1897.9794454706846</c:v>
                </c:pt>
                <c:pt idx="23">
                  <c:v>1857.5404409089119</c:v>
                </c:pt>
                <c:pt idx="24">
                  <c:v>1687.9421208397462</c:v>
                </c:pt>
                <c:pt idx="25">
                  <c:v>1614.6708766002303</c:v>
                </c:pt>
                <c:pt idx="26">
                  <c:v>1561.9750347662234</c:v>
                </c:pt>
                <c:pt idx="27">
                  <c:v>1519.3117939041774</c:v>
                </c:pt>
                <c:pt idx="28">
                  <c:v>1336.7990413456566</c:v>
                </c:pt>
                <c:pt idx="29">
                  <c:v>1228.08778587233</c:v>
                </c:pt>
                <c:pt idx="30">
                  <c:v>1275.9282231728484</c:v>
                </c:pt>
                <c:pt idx="31">
                  <c:v>1198.187886551885</c:v>
                </c:pt>
              </c:numCache>
            </c:numRef>
          </c:val>
          <c:extLst>
            <c:ext xmlns:c16="http://schemas.microsoft.com/office/drawing/2014/chart" uri="{C3380CC4-5D6E-409C-BE32-E72D297353CC}">
              <c16:uniqueId val="{00000004-EC67-46AC-8A56-1FD4C1A09225}"/>
            </c:ext>
          </c:extLst>
        </c:ser>
        <c:ser>
          <c:idx val="5"/>
          <c:order val="5"/>
          <c:tx>
            <c:strRef>
              <c:f>'11.Household (per household)'!$W$46</c:f>
              <c:strCache>
                <c:ptCount val="1"/>
                <c:pt idx="0">
                  <c:v>自家用乗用車</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household)'!$AA$46:$BF$46</c:f>
              <c:numCache>
                <c:formatCode>#,##0_);[Red]\(#,##0\)</c:formatCode>
                <c:ptCount val="32"/>
                <c:pt idx="0">
                  <c:v>1184.3714074113748</c:v>
                </c:pt>
                <c:pt idx="1">
                  <c:v>1162.4608034411842</c:v>
                </c:pt>
                <c:pt idx="2">
                  <c:v>1323.5069678467519</c:v>
                </c:pt>
                <c:pt idx="3">
                  <c:v>1400.3882639014985</c:v>
                </c:pt>
                <c:pt idx="4">
                  <c:v>1526.1828661306058</c:v>
                </c:pt>
                <c:pt idx="5">
                  <c:v>1512.4944444028217</c:v>
                </c:pt>
                <c:pt idx="6">
                  <c:v>1611.8959707631477</c:v>
                </c:pt>
                <c:pt idx="7">
                  <c:v>1454.2969962204863</c:v>
                </c:pt>
                <c:pt idx="8">
                  <c:v>1532.0951784663107</c:v>
                </c:pt>
                <c:pt idx="9">
                  <c:v>1594.0134591035423</c:v>
                </c:pt>
                <c:pt idx="10">
                  <c:v>1618.6139692497452</c:v>
                </c:pt>
                <c:pt idx="11">
                  <c:v>1582.1995812591667</c:v>
                </c:pt>
                <c:pt idx="12">
                  <c:v>1587.8022027234256</c:v>
                </c:pt>
                <c:pt idx="13">
                  <c:v>1599.1317217507344</c:v>
                </c:pt>
                <c:pt idx="14">
                  <c:v>1552.5360863695466</c:v>
                </c:pt>
                <c:pt idx="15">
                  <c:v>1492.4548398781094</c:v>
                </c:pt>
                <c:pt idx="16">
                  <c:v>1438.0480987391902</c:v>
                </c:pt>
                <c:pt idx="17">
                  <c:v>1396.5818163715944</c:v>
                </c:pt>
                <c:pt idx="18">
                  <c:v>1387.820586352864</c:v>
                </c:pt>
                <c:pt idx="19">
                  <c:v>1299.6291462779373</c:v>
                </c:pt>
                <c:pt idx="20">
                  <c:v>1282.8455790328615</c:v>
                </c:pt>
                <c:pt idx="21">
                  <c:v>1235.5899486617764</c:v>
                </c:pt>
                <c:pt idx="22">
                  <c:v>1232.2957552291432</c:v>
                </c:pt>
                <c:pt idx="23">
                  <c:v>1178.1865792098295</c:v>
                </c:pt>
                <c:pt idx="24">
                  <c:v>1096.6109354908247</c:v>
                </c:pt>
                <c:pt idx="25">
                  <c:v>1090.2823792105862</c:v>
                </c:pt>
                <c:pt idx="26">
                  <c:v>1034.9007681470289</c:v>
                </c:pt>
                <c:pt idx="27">
                  <c:v>1046.4377402729388</c:v>
                </c:pt>
                <c:pt idx="28">
                  <c:v>1063.008071419971</c:v>
                </c:pt>
                <c:pt idx="29">
                  <c:v>1049.4350978417681</c:v>
                </c:pt>
                <c:pt idx="30">
                  <c:v>889.8644821665348</c:v>
                </c:pt>
                <c:pt idx="31">
                  <c:v>907.27834300818051</c:v>
                </c:pt>
              </c:numCache>
            </c:numRef>
          </c:val>
          <c:extLst>
            <c:ext xmlns:c16="http://schemas.microsoft.com/office/drawing/2014/chart" uri="{C3380CC4-5D6E-409C-BE32-E72D297353CC}">
              <c16:uniqueId val="{00000005-EC67-46AC-8A56-1FD4C1A09225}"/>
            </c:ext>
          </c:extLst>
        </c:ser>
        <c:ser>
          <c:idx val="6"/>
          <c:order val="6"/>
          <c:tx>
            <c:strRef>
              <c:f>'11.Household (per household)'!$W$47</c:f>
              <c:strCache>
                <c:ptCount val="1"/>
                <c:pt idx="0">
                  <c:v>ごみ処理</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household)'!$AA$47:$BF$47</c:f>
              <c:numCache>
                <c:formatCode>#,##0_);[Red]\(#,##0\)</c:formatCode>
                <c:ptCount val="32"/>
                <c:pt idx="0">
                  <c:v>270.61856402501428</c:v>
                </c:pt>
                <c:pt idx="1">
                  <c:v>272.90528348189775</c:v>
                </c:pt>
                <c:pt idx="2">
                  <c:v>273.12281358163716</c:v>
                </c:pt>
                <c:pt idx="3">
                  <c:v>270.20731302173363</c:v>
                </c:pt>
                <c:pt idx="4">
                  <c:v>277.44447678102807</c:v>
                </c:pt>
                <c:pt idx="5">
                  <c:v>280.14921640919164</c:v>
                </c:pt>
                <c:pt idx="6">
                  <c:v>285.35325937103948</c:v>
                </c:pt>
                <c:pt idx="7">
                  <c:v>287.70749176052539</c:v>
                </c:pt>
                <c:pt idx="8">
                  <c:v>286.02831729837249</c:v>
                </c:pt>
                <c:pt idx="9">
                  <c:v>289.52455238333283</c:v>
                </c:pt>
                <c:pt idx="10">
                  <c:v>296.65173956541446</c:v>
                </c:pt>
                <c:pt idx="11">
                  <c:v>298.93299482323698</c:v>
                </c:pt>
                <c:pt idx="12">
                  <c:v>301.15983440765706</c:v>
                </c:pt>
                <c:pt idx="13">
                  <c:v>301.65170195537985</c:v>
                </c:pt>
                <c:pt idx="14">
                  <c:v>283.84531600600963</c:v>
                </c:pt>
                <c:pt idx="15">
                  <c:v>259.12621248907635</c:v>
                </c:pt>
                <c:pt idx="16">
                  <c:v>233.93747318459046</c:v>
                </c:pt>
                <c:pt idx="17">
                  <c:v>225.94425512368548</c:v>
                </c:pt>
                <c:pt idx="18">
                  <c:v>218.32218985179622</c:v>
                </c:pt>
                <c:pt idx="19">
                  <c:v>180.34312486066241</c:v>
                </c:pt>
                <c:pt idx="20">
                  <c:v>173.60930114615942</c:v>
                </c:pt>
                <c:pt idx="21">
                  <c:v>188.34449623252237</c:v>
                </c:pt>
                <c:pt idx="22">
                  <c:v>187.33779174490385</c:v>
                </c:pt>
                <c:pt idx="23">
                  <c:v>173.94180066368273</c:v>
                </c:pt>
                <c:pt idx="24">
                  <c:v>153.42947229601745</c:v>
                </c:pt>
                <c:pt idx="25">
                  <c:v>148.10030376438266</c:v>
                </c:pt>
                <c:pt idx="26">
                  <c:v>146.78434157120168</c:v>
                </c:pt>
                <c:pt idx="27">
                  <c:v>151.05647729762006</c:v>
                </c:pt>
                <c:pt idx="28">
                  <c:v>150.48040979299935</c:v>
                </c:pt>
                <c:pt idx="29">
                  <c:v>156.19905780485144</c:v>
                </c:pt>
                <c:pt idx="30">
                  <c:v>160.15483704284665</c:v>
                </c:pt>
                <c:pt idx="31">
                  <c:v>149.32207548852335</c:v>
                </c:pt>
              </c:numCache>
            </c:numRef>
          </c:val>
          <c:extLst>
            <c:ext xmlns:c16="http://schemas.microsoft.com/office/drawing/2014/chart" uri="{C3380CC4-5D6E-409C-BE32-E72D297353CC}">
              <c16:uniqueId val="{00000006-EC67-46AC-8A56-1FD4C1A09225}"/>
            </c:ext>
          </c:extLst>
        </c:ser>
        <c:ser>
          <c:idx val="7"/>
          <c:order val="7"/>
          <c:tx>
            <c:strRef>
              <c:f>'11.Household (per household)'!$W$48</c:f>
              <c:strCache>
                <c:ptCount val="1"/>
                <c:pt idx="0">
                  <c:v>水道</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household)'!$AA$48:$BF$48</c:f>
              <c:numCache>
                <c:formatCode>#,##0.0_);[Red]\(#,##0.0\)</c:formatCode>
                <c:ptCount val="32"/>
                <c:pt idx="0">
                  <c:v>50.831391726482387</c:v>
                </c:pt>
                <c:pt idx="1">
                  <c:v>62.753968543481967</c:v>
                </c:pt>
                <c:pt idx="2">
                  <c:v>75.098215628703016</c:v>
                </c:pt>
                <c:pt idx="3">
                  <c:v>79.879116577922687</c:v>
                </c:pt>
                <c:pt idx="4" formatCode="#,##0_);[Red]\(#,##0\)">
                  <c:v>99.506160354130358</c:v>
                </c:pt>
                <c:pt idx="5" formatCode="#,##0_);[Red]\(#,##0\)">
                  <c:v>103.81682321629353</c:v>
                </c:pt>
                <c:pt idx="6">
                  <c:v>96.422412400812831</c:v>
                </c:pt>
                <c:pt idx="7">
                  <c:v>87.62617413718003</c:v>
                </c:pt>
                <c:pt idx="8">
                  <c:v>80.309532971341909</c:v>
                </c:pt>
                <c:pt idx="9">
                  <c:v>76.739882864479924</c:v>
                </c:pt>
                <c:pt idx="10">
                  <c:v>73.331872821653377</c:v>
                </c:pt>
                <c:pt idx="11">
                  <c:v>68.801507308239607</c:v>
                </c:pt>
                <c:pt idx="12">
                  <c:v>70.008590035981214</c:v>
                </c:pt>
                <c:pt idx="13">
                  <c:v>69.811010087655362</c:v>
                </c:pt>
                <c:pt idx="14">
                  <c:v>66.315319745783356</c:v>
                </c:pt>
                <c:pt idx="15">
                  <c:v>63.067240056787924</c:v>
                </c:pt>
                <c:pt idx="16">
                  <c:v>60.824337533172105</c:v>
                </c:pt>
                <c:pt idx="17">
                  <c:v>67.220928115410103</c:v>
                </c:pt>
                <c:pt idx="18">
                  <c:v>78.395805893523189</c:v>
                </c:pt>
                <c:pt idx="19">
                  <c:v>84.079498067353455</c:v>
                </c:pt>
                <c:pt idx="20">
                  <c:v>82.951057975673066</c:v>
                </c:pt>
                <c:pt idx="21">
                  <c:v>89.787830767214302</c:v>
                </c:pt>
                <c:pt idx="22" formatCode="#,##0_);[Red]\(#,##0\)">
                  <c:v>115.61774417305838</c:v>
                </c:pt>
                <c:pt idx="23">
                  <c:v>99.964050699322911</c:v>
                </c:pt>
                <c:pt idx="24">
                  <c:v>100.02029994738929</c:v>
                </c:pt>
                <c:pt idx="25">
                  <c:v>86.262013235143314</c:v>
                </c:pt>
                <c:pt idx="26">
                  <c:v>78.272316267664962</c:v>
                </c:pt>
                <c:pt idx="27">
                  <c:v>79.591794465325265</c:v>
                </c:pt>
                <c:pt idx="28">
                  <c:v>82.502366620845706</c:v>
                </c:pt>
                <c:pt idx="29">
                  <c:v>77.209756039156801</c:v>
                </c:pt>
                <c:pt idx="30" formatCode="#,##0_);[Red]\(#,##0\)">
                  <c:v>71.181075326838751</c:v>
                </c:pt>
                <c:pt idx="31" formatCode="#,##0_);[Red]\(#,##0\)">
                  <c:v>64.168570317204143</c:v>
                </c:pt>
              </c:numCache>
            </c:numRef>
          </c:val>
          <c:extLst>
            <c:ext xmlns:c16="http://schemas.microsoft.com/office/drawing/2014/chart" uri="{C3380CC4-5D6E-409C-BE32-E72D297353CC}">
              <c16:uniqueId val="{00000007-EC67-46AC-8A56-1FD4C1A09225}"/>
            </c:ext>
          </c:extLst>
        </c:ser>
        <c:dLbls>
          <c:showLegendKey val="0"/>
          <c:showVal val="0"/>
          <c:showCatName val="0"/>
          <c:showSerName val="0"/>
          <c:showPercent val="0"/>
          <c:showBubbleSize val="0"/>
        </c:dLbls>
        <c:gapWidth val="40"/>
        <c:overlap val="100"/>
        <c:axId val="166505856"/>
        <c:axId val="166532224"/>
      </c:barChart>
      <c:lineChart>
        <c:grouping val="standard"/>
        <c:varyColors val="0"/>
        <c:ser>
          <c:idx val="10"/>
          <c:order val="8"/>
          <c:tx>
            <c:strRef>
              <c:f>'11.Household (per household)'!$V$12</c:f>
              <c:strCache>
                <c:ptCount val="1"/>
                <c:pt idx="0">
                  <c:v>合計</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household)'!$AA$39:$BB$39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'11.Household (per household)'!$AA$40:$BF$40</c:f>
              <c:numCache>
                <c:formatCode>#,##0_);[Red]\(#,##0\)</c:formatCode>
                <c:ptCount val="32"/>
                <c:pt idx="0">
                  <c:v>4585.7712184484189</c:v>
                </c:pt>
                <c:pt idx="1">
                  <c:v>4609.179689277019</c:v>
                </c:pt>
                <c:pt idx="2">
                  <c:v>4879.8228429040519</c:v>
                </c:pt>
                <c:pt idx="3">
                  <c:v>4928.3816787447258</c:v>
                </c:pt>
                <c:pt idx="4">
                  <c:v>5259.9845146312537</c:v>
                </c:pt>
                <c:pt idx="5">
                  <c:v>5249.8248282105642</c:v>
                </c:pt>
                <c:pt idx="6">
                  <c:v>5317.7083038152341</c:v>
                </c:pt>
                <c:pt idx="7">
                  <c:v>4981.2360174151409</c:v>
                </c:pt>
                <c:pt idx="8">
                  <c:v>4980.9197495439857</c:v>
                </c:pt>
                <c:pt idx="9">
                  <c:v>5172.0583482944094</c:v>
                </c:pt>
                <c:pt idx="10">
                  <c:v>5233.4201081815727</c:v>
                </c:pt>
                <c:pt idx="11">
                  <c:v>5085.3227447225217</c:v>
                </c:pt>
                <c:pt idx="12">
                  <c:v>5275.9193359423034</c:v>
                </c:pt>
                <c:pt idx="13">
                  <c:v>5298.666908923874</c:v>
                </c:pt>
                <c:pt idx="14">
                  <c:v>5161.3608276877885</c:v>
                </c:pt>
                <c:pt idx="15">
                  <c:v>5151.6827108149319</c:v>
                </c:pt>
                <c:pt idx="16">
                  <c:v>4864.424604989028</c:v>
                </c:pt>
                <c:pt idx="17">
                  <c:v>4990.2209316249473</c:v>
                </c:pt>
                <c:pt idx="18">
                  <c:v>4858.3332691750593</c:v>
                </c:pt>
                <c:pt idx="19">
                  <c:v>4592.329848636522</c:v>
                </c:pt>
                <c:pt idx="20">
                  <c:v>4856.7516729108065</c:v>
                </c:pt>
                <c:pt idx="21">
                  <c:v>5082.4764965955319</c:v>
                </c:pt>
                <c:pt idx="22">
                  <c:v>5342.0545983302891</c:v>
                </c:pt>
                <c:pt idx="23">
                  <c:v>5162.2473323248096</c:v>
                </c:pt>
                <c:pt idx="24">
                  <c:v>4779.5043411777115</c:v>
                </c:pt>
                <c:pt idx="25">
                  <c:v>4603.2716899634115</c:v>
                </c:pt>
                <c:pt idx="26">
                  <c:v>4469.2628312583674</c:v>
                </c:pt>
                <c:pt idx="27">
                  <c:v>4486.8727864810444</c:v>
                </c:pt>
                <c:pt idx="28">
                  <c:v>4121.0550066217538</c:v>
                </c:pt>
                <c:pt idx="29">
                  <c:v>3971.0034085486245</c:v>
                </c:pt>
                <c:pt idx="30">
                  <c:v>3922.3713263900154</c:v>
                </c:pt>
                <c:pt idx="31">
                  <c:v>3733.45021249296</c:v>
                </c:pt>
              </c:numCache>
            </c:numRef>
          </c:val>
          <c:smooth val="0"/>
          <c:extLst>
            <c:ext xmlns:c16="http://schemas.microsoft.com/office/drawing/2014/chart" uri="{C3380CC4-5D6E-409C-BE32-E72D297353CC}">
              <c16:uniqueId val="{00000008-EC67-46AC-8A56-1FD4C1A09225}"/>
            </c:ext>
          </c:extLst>
        </c:ser>
        <c:dLbls>
          <c:showLegendKey val="0"/>
          <c:showVal val="0"/>
          <c:showCatName val="0"/>
          <c:showSerName val="0"/>
          <c:showPercent val="0"/>
          <c:showBubbleSize val="0"/>
        </c:dLbls>
        <c:marker val="1"/>
        <c:smooth val="0"/>
        <c:axId val="166505856"/>
        <c:axId val="166532224"/>
      </c:lineChart>
      <c:catAx>
        <c:axId val="16650585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66532224"/>
        <c:crosses val="autoZero"/>
        <c:auto val="1"/>
        <c:lblAlgn val="ctr"/>
        <c:lblOffset val="100"/>
        <c:tickLblSkip val="1"/>
        <c:noMultiLvlLbl val="0"/>
      </c:catAx>
      <c:valAx>
        <c:axId val="1665322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66505856"/>
        <c:crosses val="autoZero"/>
        <c:crossBetween val="between"/>
      </c:valAx>
    </c:plotArea>
    <c:legend>
      <c:legendPos val="r"/>
      <c:legendEntry>
        <c:idx val="8"/>
        <c:delete val="1"/>
      </c:legendEntry>
      <c:layout>
        <c:manualLayout>
          <c:xMode val="edge"/>
          <c:yMode val="edge"/>
          <c:x val="0.84815222994471795"/>
          <c:y val="0.39426774861474695"/>
          <c:w val="0.15008415614714846"/>
          <c:h val="0.42900183137410036"/>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893607232833658"/>
          <c:y val="0.17150990598728297"/>
          <c:w val="0.57381077155682081"/>
          <c:h val="0.53825318784006138"/>
        </c:manualLayout>
      </c:layout>
      <c:doughnutChart>
        <c:varyColors val="1"/>
        <c:ser>
          <c:idx val="1"/>
          <c:order val="0"/>
          <c:tx>
            <c:strRef>
              <c:f>'リンク切公表時非表示（グラフの添え物）'!$CA$75</c:f>
              <c:strCache>
                <c:ptCount val="1"/>
                <c:pt idx="0">
                  <c:v>Household CO2 emissions</c:v>
                </c:pt>
              </c:strCache>
            </c:strRef>
          </c:tx>
          <c:spPr>
            <a:noFill/>
            <a:ln>
              <a:noFill/>
            </a:ln>
          </c:spPr>
          <c:dLbls>
            <c:dLbl>
              <c:idx val="0"/>
              <c:layout>
                <c:manualLayout>
                  <c:x val="8.9602588386088908E-2"/>
                  <c:y val="-3.2800544751454788E-2"/>
                </c:manualLayout>
              </c:layout>
              <c:tx>
                <c:rich>
                  <a:bodyPr wrap="square" lIns="38100" tIns="19050" rIns="38100" bIns="19050" anchor="ctr" anchorCtr="0">
                    <a:noAutofit/>
                  </a:bodyPr>
                  <a:lstStyle/>
                  <a:p>
                    <a:pPr algn="l">
                      <a:defRPr/>
                    </a:pPr>
                    <a:fld id="{A8FF9F32-2A30-4B22-AC9B-128CC8A34D8F}"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975456551541619"/>
                      <c:h val="4.2425993591289693E-2"/>
                    </c:manualLayout>
                  </c15:layout>
                  <c15:dlblFieldTable/>
                  <c15:showDataLabelsRange val="0"/>
                </c:ext>
                <c:ext xmlns:c16="http://schemas.microsoft.com/office/drawing/2014/chart" uri="{C3380CC4-5D6E-409C-BE32-E72D297353CC}">
                  <c16:uniqueId val="{00000000-847A-4E7B-89FD-A359486C853B}"/>
                </c:ext>
              </c:extLst>
            </c:dLbl>
            <c:dLbl>
              <c:idx val="1"/>
              <c:layout>
                <c:manualLayout>
                  <c:x val="0.2199590095330522"/>
                  <c:y val="7.9096455728542583E-2"/>
                </c:manualLayout>
              </c:layout>
              <c:spPr>
                <a:noFill/>
                <a:ln>
                  <a:noFill/>
                </a:ln>
                <a:effectLst/>
              </c:spPr>
              <c:txPr>
                <a:bodyPr wrap="square" lIns="38100" tIns="19050" rIns="38100" bIns="19050" anchor="ctr" anchorCtr="0">
                  <a:noAutofit/>
                </a:bodyPr>
                <a:lstStyle/>
                <a:p>
                  <a:pPr algn="l">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1153196520708901"/>
                      <c:h val="3.3673096653804746E-2"/>
                    </c:manualLayout>
                  </c15:layout>
                </c:ext>
                <c:ext xmlns:c16="http://schemas.microsoft.com/office/drawing/2014/chart" uri="{C3380CC4-5D6E-409C-BE32-E72D297353CC}">
                  <c16:uniqueId val="{00000001-847A-4E7B-89FD-A359486C853B}"/>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'11.Household (per household)'!$Z$27:$Z$36</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 Water</c:v>
                </c:pt>
              </c:strCache>
            </c:strRef>
          </c:cat>
          <c:val>
            <c:numRef>
              <c:f>'リンク切公表時非表示（グラフの添え物）'!$CA$76:$CA$77</c:f>
              <c:numCache>
                <c:formatCode>"(FY"0000")"</c:formatCode>
                <c:ptCount val="2"/>
                <c:pt idx="0" formatCode="#,##0_ ">
                  <c:v>3730</c:v>
                </c:pt>
                <c:pt idx="1">
                  <c:v>2021</c:v>
                </c:pt>
              </c:numCache>
            </c:numRef>
          </c:val>
          <c:extLst>
            <c:ext xmlns:c16="http://schemas.microsoft.com/office/drawing/2014/chart" uri="{C3380CC4-5D6E-409C-BE32-E72D297353CC}">
              <c16:uniqueId val="{00000002-847A-4E7B-89FD-A359486C853B}"/>
            </c:ext>
          </c:extLst>
        </c:ser>
        <c:ser>
          <c:idx val="0"/>
          <c:order val="1"/>
          <c:tx>
            <c:strRef>
              <c:f>'11.Household (per household)'!$BF$25</c:f>
              <c:strCache>
                <c:ptCount val="1"/>
                <c:pt idx="0">
                  <c:v>2021</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847A-4E7B-89FD-A359486C853B}"/>
                </c:ext>
              </c:extLst>
            </c:dLbl>
            <c:dLbl>
              <c:idx val="1"/>
              <c:layout>
                <c:manualLayout>
                  <c:x val="1.195071124727304E-2"/>
                  <c:y val="-7.349368308707257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9267870480906"/>
                      <c:h val="8.4486962903574589E-2"/>
                    </c:manualLayout>
                  </c15:layout>
                </c:ext>
                <c:ext xmlns:c16="http://schemas.microsoft.com/office/drawing/2014/chart" uri="{C3380CC4-5D6E-409C-BE32-E72D297353CC}">
                  <c16:uniqueId val="{00000004-847A-4E7B-89FD-A359486C853B}"/>
                </c:ext>
              </c:extLst>
            </c:dLbl>
            <c:dLbl>
              <c:idx val="2"/>
              <c:layout>
                <c:manualLayout>
                  <c:x val="6.831089556470181E-3"/>
                  <c:y val="-1.057482678469946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094054536955E-2"/>
                      <c:h val="7.2180418399875379E-2"/>
                    </c:manualLayout>
                  </c15:layout>
                </c:ext>
                <c:ext xmlns:c16="http://schemas.microsoft.com/office/drawing/2014/chart" uri="{C3380CC4-5D6E-409C-BE32-E72D297353CC}">
                  <c16:uniqueId val="{00000005-847A-4E7B-89FD-A359486C853B}"/>
                </c:ext>
              </c:extLst>
            </c:dLbl>
            <c:dLbl>
              <c:idx val="3"/>
              <c:layout>
                <c:manualLayout>
                  <c:x val="2.061996102396103E-2"/>
                  <c:y val="4.717871527186872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860891474301399"/>
                      <c:h val="6.3914030657680712E-2"/>
                    </c:manualLayout>
                  </c15:layout>
                </c:ext>
                <c:ext xmlns:c16="http://schemas.microsoft.com/office/drawing/2014/chart" uri="{C3380CC4-5D6E-409C-BE32-E72D297353CC}">
                  <c16:uniqueId val="{00000006-847A-4E7B-89FD-A359486C853B}"/>
                </c:ext>
              </c:extLst>
            </c:dLbl>
            <c:dLbl>
              <c:idx val="4"/>
              <c:layout>
                <c:manualLayout>
                  <c:x val="-1.6971297647839848E-2"/>
                  <c:y val="-1.003521015468446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47A-4E7B-89FD-A359486C853B}"/>
                </c:ext>
              </c:extLst>
            </c:dLbl>
            <c:dLbl>
              <c:idx val="5"/>
              <c:layout>
                <c:manualLayout>
                  <c:x val="-0.11350300586774181"/>
                  <c:y val="2.62173616235113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47A-4E7B-89FD-A359486C853B}"/>
                </c:ext>
              </c:extLst>
            </c:dLbl>
            <c:dLbl>
              <c:idx val="6"/>
              <c:layout>
                <c:manualLayout>
                  <c:x val="3.3564196252287978E-3"/>
                  <c:y val="-1.90324746113266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58307049874418"/>
                      <c:h val="6.4589142227709465E-2"/>
                    </c:manualLayout>
                  </c15:layout>
                </c:ext>
                <c:ext xmlns:c16="http://schemas.microsoft.com/office/drawing/2014/chart" uri="{C3380CC4-5D6E-409C-BE32-E72D297353CC}">
                  <c16:uniqueId val="{00000009-847A-4E7B-89FD-A359486C853B}"/>
                </c:ext>
              </c:extLst>
            </c:dLbl>
            <c:dLbl>
              <c:idx val="7"/>
              <c:layout>
                <c:manualLayout>
                  <c:x val="-0.24837443586507818"/>
                  <c:y val="-4.539855176830937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437671260548939"/>
                      <c:h val="6.5649728025658466E-2"/>
                    </c:manualLayout>
                  </c15:layout>
                </c:ext>
                <c:ext xmlns:c16="http://schemas.microsoft.com/office/drawing/2014/chart" uri="{C3380CC4-5D6E-409C-BE32-E72D297353CC}">
                  <c16:uniqueId val="{0000000A-847A-4E7B-89FD-A359486C853B}"/>
                </c:ext>
              </c:extLst>
            </c:dLbl>
            <c:dLbl>
              <c:idx val="8"/>
              <c:layout>
                <c:manualLayout>
                  <c:x val="-0.1752407847070222"/>
                  <c:y val="-0.1264388306039881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585689876955269"/>
                      <c:h val="0.10549707006352566"/>
                    </c:manualLayout>
                  </c15:layout>
                </c:ext>
                <c:ext xmlns:c16="http://schemas.microsoft.com/office/drawing/2014/chart" uri="{C3380CC4-5D6E-409C-BE32-E72D297353CC}">
                  <c16:uniqueId val="{0000000B-847A-4E7B-89FD-A359486C853B}"/>
                </c:ext>
              </c:extLst>
            </c:dLbl>
            <c:dLbl>
              <c:idx val="9"/>
              <c:layout>
                <c:manualLayout>
                  <c:x val="1.4874614747720331E-2"/>
                  <c:y val="-0.1086911206407418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42476469496882"/>
                      <c:h val="9.5124222064747896E-2"/>
                    </c:manualLayout>
                  </c15:layout>
                </c:ext>
                <c:ext xmlns:c16="http://schemas.microsoft.com/office/drawing/2014/chart" uri="{C3380CC4-5D6E-409C-BE32-E72D297353CC}">
                  <c16:uniqueId val="{0000000C-847A-4E7B-89FD-A359486C853B}"/>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household)'!$Z$27:$Z$36</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 Water</c:v>
                </c:pt>
              </c:strCache>
            </c:strRef>
          </c:cat>
          <c:val>
            <c:numRef>
              <c:f>'11.Household (per household)'!$BF$27:$BF$36</c:f>
              <c:numCache>
                <c:formatCode>0.0%</c:formatCode>
                <c:ptCount val="10"/>
                <c:pt idx="0">
                  <c:v>0</c:v>
                </c:pt>
                <c:pt idx="1">
                  <c:v>8.1526361349980578E-2</c:v>
                </c:pt>
                <c:pt idx="2">
                  <c:v>5.064293363574119E-2</c:v>
                </c:pt>
                <c:pt idx="3">
                  <c:v>9.8980518308089099E-2</c:v>
                </c:pt>
                <c:pt idx="4">
                  <c:v>0.46841994650206492</c:v>
                </c:pt>
                <c:pt idx="5" formatCode="0.00%">
                  <c:v>2.3365928721138927E-4</c:v>
                </c:pt>
                <c:pt idx="6">
                  <c:v>0.23045268090784529</c:v>
                </c:pt>
                <c:pt idx="7">
                  <c:v>1.2560695826689458E-2</c:v>
                </c:pt>
                <c:pt idx="8">
                  <c:v>3.9995732362750752E-2</c:v>
                </c:pt>
                <c:pt idx="9">
                  <c:v>1.7187471819627258E-2</c:v>
                </c:pt>
              </c:numCache>
            </c:numRef>
          </c:val>
          <c:extLst>
            <c:ext xmlns:c16="http://schemas.microsoft.com/office/drawing/2014/chart" uri="{C3380CC4-5D6E-409C-BE32-E72D297353CC}">
              <c16:uniqueId val="{0000000D-847A-4E7B-89FD-A359486C853B}"/>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557249056581831"/>
          <c:y val="0.14280795816553463"/>
          <c:w val="0.60766322497802794"/>
          <c:h val="0.52529124497399426"/>
        </c:manualLayout>
      </c:layout>
      <c:doughnutChart>
        <c:varyColors val="1"/>
        <c:ser>
          <c:idx val="1"/>
          <c:order val="0"/>
          <c:tx>
            <c:strRef>
              <c:f>'リンク切公表時非表示（グラフの添え物）'!$CA$75</c:f>
              <c:strCache>
                <c:ptCount val="1"/>
                <c:pt idx="0">
                  <c:v>Household CO2 emissions</c:v>
                </c:pt>
              </c:strCache>
            </c:strRef>
          </c:tx>
          <c:dPt>
            <c:idx val="0"/>
            <c:bubble3D val="0"/>
            <c:spPr>
              <a:noFill/>
            </c:spPr>
            <c:extLst>
              <c:ext xmlns:c16="http://schemas.microsoft.com/office/drawing/2014/chart" uri="{C3380CC4-5D6E-409C-BE32-E72D297353CC}">
                <c16:uniqueId val="{00000001-C925-4D9D-99A8-353077A35066}"/>
              </c:ext>
            </c:extLst>
          </c:dPt>
          <c:dPt>
            <c:idx val="1"/>
            <c:bubble3D val="0"/>
            <c:spPr>
              <a:noFill/>
            </c:spPr>
            <c:extLst>
              <c:ext xmlns:c16="http://schemas.microsoft.com/office/drawing/2014/chart" uri="{C3380CC4-5D6E-409C-BE32-E72D297353CC}">
                <c16:uniqueId val="{00000003-C925-4D9D-99A8-353077A35066}"/>
              </c:ext>
            </c:extLst>
          </c:dPt>
          <c:dLbls>
            <c:dLbl>
              <c:idx val="0"/>
              <c:layout>
                <c:manualLayout>
                  <c:x val="0.1111440001647693"/>
                  <c:y val="-3.3699558770387252E-2"/>
                </c:manualLayout>
              </c:layout>
              <c:tx>
                <c:rich>
                  <a:bodyPr wrap="square" lIns="38100" tIns="19050" rIns="38100" bIns="19050" anchor="ctr" anchorCtr="0">
                    <a:noAutofit/>
                  </a:bodyPr>
                  <a:lstStyle/>
                  <a:p>
                    <a:pPr algn="l">
                      <a:defRPr/>
                    </a:pPr>
                    <a:fld id="{939167D4-421E-412B-92B5-46DDCC18BCB2}"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108028354832802"/>
                      <c:h val="4.3807795353146557E-2"/>
                    </c:manualLayout>
                  </c15:layout>
                  <c15:dlblFieldTable/>
                  <c15:showDataLabelsRange val="0"/>
                </c:ext>
                <c:ext xmlns:c16="http://schemas.microsoft.com/office/drawing/2014/chart" uri="{C3380CC4-5D6E-409C-BE32-E72D297353CC}">
                  <c16:uniqueId val="{00000001-C925-4D9D-99A8-353077A35066}"/>
                </c:ext>
              </c:extLst>
            </c:dLbl>
            <c:dLbl>
              <c:idx val="1"/>
              <c:layout>
                <c:manualLayout>
                  <c:x val="0.25447036113041221"/>
                  <c:y val="6.6191412337337829E-2"/>
                </c:manualLayout>
              </c:layout>
              <c:spPr>
                <a:noFill/>
                <a:ln>
                  <a:noFill/>
                </a:ln>
                <a:effectLst/>
              </c:spPr>
              <c:txPr>
                <a:bodyPr wrap="square" lIns="38100" tIns="19050" rIns="38100" bIns="19050" anchor="ctr" anchorCtr="0">
                  <a:noAutofit/>
                </a:bodyPr>
                <a:lstStyle/>
                <a:p>
                  <a:pPr algn="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0.48561692119685934"/>
                      <c:h val="4.1733469079378617E-2"/>
                    </c:manualLayout>
                  </c15:layout>
                </c:ext>
                <c:ext xmlns:c16="http://schemas.microsoft.com/office/drawing/2014/chart" uri="{C3380CC4-5D6E-409C-BE32-E72D297353CC}">
                  <c16:uniqueId val="{00000003-C925-4D9D-99A8-353077A3506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'11.Household (per household)'!$Z$53:$Z$60</c:f>
              <c:strCache>
                <c:ptCount val="8"/>
                <c:pt idx="0">
                  <c:v>Heating</c:v>
                </c:pt>
                <c:pt idx="1">
                  <c:v>Cooling</c:v>
                </c:pt>
                <c:pt idx="2">
                  <c:v>Hot Water</c:v>
                </c:pt>
                <c:pt idx="3">
                  <c:v>Cooking</c:v>
                </c:pt>
                <c:pt idx="4">
                  <c:v>Power etc.*1</c:v>
                </c:pt>
                <c:pt idx="5">
                  <c:v>Car*2</c:v>
                </c:pt>
                <c:pt idx="6">
                  <c:v>Municipal Solid Waste*2</c:v>
                </c:pt>
                <c:pt idx="7">
                  <c:v>Water and Waste Water*2</c:v>
                </c:pt>
              </c:strCache>
            </c:strRef>
          </c:cat>
          <c:val>
            <c:numRef>
              <c:f>'リンク切公表時非表示（グラフの添え物）'!$CA$76:$CA$77</c:f>
              <c:numCache>
                <c:formatCode>"(FY"0000")"</c:formatCode>
                <c:ptCount val="2"/>
                <c:pt idx="0" formatCode="#,##0_ ">
                  <c:v>3730</c:v>
                </c:pt>
                <c:pt idx="1">
                  <c:v>2021</c:v>
                </c:pt>
              </c:numCache>
            </c:numRef>
          </c:val>
          <c:extLst>
            <c:ext xmlns:c16="http://schemas.microsoft.com/office/drawing/2014/chart" uri="{C3380CC4-5D6E-409C-BE32-E72D297353CC}">
              <c16:uniqueId val="{00000004-C925-4D9D-99A8-353077A35066}"/>
            </c:ext>
          </c:extLst>
        </c:ser>
        <c:ser>
          <c:idx val="0"/>
          <c:order val="1"/>
          <c:tx>
            <c:strRef>
              <c:f>'11.Household (per household)'!$BF$51</c:f>
              <c:strCache>
                <c:ptCount val="1"/>
                <c:pt idx="0">
                  <c:v>2021</c:v>
                </c:pt>
              </c:strCache>
            </c:strRef>
          </c:tx>
          <c:spPr>
            <a:ln>
              <a:solidFill>
                <a:sysClr val="windowText" lastClr="000000"/>
              </a:solidFill>
            </a:ln>
          </c:spPr>
          <c:dPt>
            <c:idx val="0"/>
            <c:bubble3D val="0"/>
            <c:spPr>
              <a:solidFill>
                <a:srgbClr val="C0504D">
                  <a:lumMod val="75000"/>
                </a:srgbClr>
              </a:solidFill>
              <a:ln>
                <a:solidFill>
                  <a:sysClr val="windowText" lastClr="000000"/>
                </a:solidFill>
              </a:ln>
            </c:spPr>
            <c:extLst>
              <c:ext xmlns:c16="http://schemas.microsoft.com/office/drawing/2014/chart" uri="{C3380CC4-5D6E-409C-BE32-E72D297353CC}">
                <c16:uniqueId val="{00000005-C925-4D9D-99A8-353077A35066}"/>
              </c:ext>
            </c:extLst>
          </c:dPt>
          <c:dPt>
            <c:idx val="1"/>
            <c:bubble3D val="0"/>
            <c:spPr>
              <a:solidFill>
                <a:srgbClr val="4F81BD">
                  <a:lumMod val="75000"/>
                </a:srgbClr>
              </a:solidFill>
              <a:ln>
                <a:solidFill>
                  <a:sysClr val="windowText" lastClr="000000"/>
                </a:solidFill>
              </a:ln>
            </c:spPr>
            <c:extLst>
              <c:ext xmlns:c16="http://schemas.microsoft.com/office/drawing/2014/chart" uri="{C3380CC4-5D6E-409C-BE32-E72D297353CC}">
                <c16:uniqueId val="{00000006-C925-4D9D-99A8-353077A35066}"/>
              </c:ext>
            </c:extLst>
          </c:dPt>
          <c:dLbls>
            <c:dLbl>
              <c:idx val="0"/>
              <c:layout>
                <c:manualLayout>
                  <c:x val="2.5972222649115243E-3"/>
                  <c:y val="4.409662559379741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0758419893749167"/>
                      <c:h val="0.11406422477085679"/>
                    </c:manualLayout>
                  </c15:layout>
                </c:ext>
                <c:ext xmlns:c16="http://schemas.microsoft.com/office/drawing/2014/chart" uri="{C3380CC4-5D6E-409C-BE32-E72D297353CC}">
                  <c16:uniqueId val="{00000005-C925-4D9D-99A8-353077A35066}"/>
                </c:ext>
              </c:extLst>
            </c:dLbl>
            <c:dLbl>
              <c:idx val="1"/>
              <c:layout>
                <c:manualLayout>
                  <c:x val="0.13036632552981789"/>
                  <c:y val="-7.59874552244162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0315535779826467"/>
                      <c:h val="6.9740339115352101E-2"/>
                    </c:manualLayout>
                  </c15:layout>
                </c:ext>
                <c:ext xmlns:c16="http://schemas.microsoft.com/office/drawing/2014/chart" uri="{C3380CC4-5D6E-409C-BE32-E72D297353CC}">
                  <c16:uniqueId val="{00000006-C925-4D9D-99A8-353077A35066}"/>
                </c:ext>
              </c:extLst>
            </c:dLbl>
            <c:dLbl>
              <c:idx val="2"/>
              <c:layout>
                <c:manualLayout>
                  <c:x val="1.9283445219684403E-3"/>
                  <c:y val="-5.212755047239454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662525696494787"/>
                      <c:h val="6.8102763488382956E-2"/>
                    </c:manualLayout>
                  </c15:layout>
                </c:ext>
                <c:ext xmlns:c16="http://schemas.microsoft.com/office/drawing/2014/chart" uri="{C3380CC4-5D6E-409C-BE32-E72D297353CC}">
                  <c16:uniqueId val="{00000007-C925-4D9D-99A8-353077A35066}"/>
                </c:ext>
              </c:extLst>
            </c:dLbl>
            <c:dLbl>
              <c:idx val="3"/>
              <c:layout>
                <c:manualLayout>
                  <c:x val="4.4406805463621862E-3"/>
                  <c:y val="-6.2204781265722624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925-4D9D-99A8-353077A35066}"/>
                </c:ext>
              </c:extLst>
            </c:dLbl>
            <c:dLbl>
              <c:idx val="4"/>
              <c:layout>
                <c:manualLayout>
                  <c:x val="-9.1847470280202528E-3"/>
                  <c:y val="-1.38944850616311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55D9-4DF9-824B-2733688CA822}"/>
                </c:ext>
              </c:extLst>
            </c:dLbl>
            <c:dLbl>
              <c:idx val="5"/>
              <c:layout>
                <c:manualLayout>
                  <c:x val="9.4880417055464693E-3"/>
                  <c:y val="-4.3255499841597866E-1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925-4D9D-99A8-353077A35066}"/>
                </c:ext>
              </c:extLst>
            </c:dLbl>
            <c:dLbl>
              <c:idx val="6"/>
              <c:layout>
                <c:manualLayout>
                  <c:x val="-0.20940952703172488"/>
                  <c:y val="-0.10148713527828646"/>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597788289108296"/>
                      <c:h val="0.11105954342477858"/>
                    </c:manualLayout>
                  </c15:layout>
                </c:ext>
                <c:ext xmlns:c16="http://schemas.microsoft.com/office/drawing/2014/chart" uri="{C3380CC4-5D6E-409C-BE32-E72D297353CC}">
                  <c16:uniqueId val="{0000000A-C925-4D9D-99A8-353077A35066}"/>
                </c:ext>
              </c:extLst>
            </c:dLbl>
            <c:dLbl>
              <c:idx val="7"/>
              <c:layout>
                <c:manualLayout>
                  <c:x val="2.5641259281078081E-3"/>
                  <c:y val="-0.1198803542804298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69786888595186"/>
                      <c:h val="0.1251202301622508"/>
                    </c:manualLayout>
                  </c15:layout>
                </c:ext>
                <c:ext xmlns:c16="http://schemas.microsoft.com/office/drawing/2014/chart" uri="{C3380CC4-5D6E-409C-BE32-E72D297353CC}">
                  <c16:uniqueId val="{0000000B-C925-4D9D-99A8-353077A35066}"/>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household)'!$Z$53:$Z$60</c:f>
              <c:strCache>
                <c:ptCount val="8"/>
                <c:pt idx="0">
                  <c:v>Heating</c:v>
                </c:pt>
                <c:pt idx="1">
                  <c:v>Cooling</c:v>
                </c:pt>
                <c:pt idx="2">
                  <c:v>Hot Water</c:v>
                </c:pt>
                <c:pt idx="3">
                  <c:v>Cooking</c:v>
                </c:pt>
                <c:pt idx="4">
                  <c:v>Power etc.*1</c:v>
                </c:pt>
                <c:pt idx="5">
                  <c:v>Car*2</c:v>
                </c:pt>
                <c:pt idx="6">
                  <c:v>Municipal Solid Waste*2</c:v>
                </c:pt>
                <c:pt idx="7">
                  <c:v>Water and Waste Water*2</c:v>
                </c:pt>
              </c:strCache>
            </c:strRef>
          </c:cat>
          <c:val>
            <c:numRef>
              <c:f>'11.Household (per household)'!$BF$53:$BF$60</c:f>
              <c:numCache>
                <c:formatCode>0.0%</c:formatCode>
                <c:ptCount val="8"/>
                <c:pt idx="0">
                  <c:v>0.1556916525205721</c:v>
                </c:pt>
                <c:pt idx="1">
                  <c:v>2.1709507084082959E-2</c:v>
                </c:pt>
                <c:pt idx="2">
                  <c:v>0.14517763153332161</c:v>
                </c:pt>
                <c:pt idx="3">
                  <c:v>5.6291491474593273E-2</c:v>
                </c:pt>
                <c:pt idx="4">
                  <c:v>0.3209331364705173</c:v>
                </c:pt>
                <c:pt idx="5">
                  <c:v>0.24301337673453474</c:v>
                </c:pt>
                <c:pt idx="6">
                  <c:v>3.9995732362750752E-2</c:v>
                </c:pt>
                <c:pt idx="7">
                  <c:v>1.7187471819627258E-2</c:v>
                </c:pt>
              </c:numCache>
            </c:numRef>
          </c:val>
          <c:extLst>
            <c:ext xmlns:c16="http://schemas.microsoft.com/office/drawing/2014/chart" uri="{C3380CC4-5D6E-409C-BE32-E72D297353CC}">
              <c16:uniqueId val="{0000000C-C925-4D9D-99A8-353077A35066}"/>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household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(by fuel type)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3289041666666671"/>
          <c:y val="0.16343518518518557"/>
          <c:w val="0.72561222222222221"/>
          <c:h val="0.66383111111111248"/>
        </c:manualLayout>
      </c:layout>
      <c:barChart>
        <c:barDir val="col"/>
        <c:grouping val="stacked"/>
        <c:varyColors val="0"/>
        <c:ser>
          <c:idx val="0"/>
          <c:order val="0"/>
          <c:tx>
            <c:strRef>
              <c:f>'11.Household (per household)'!$Z$13</c:f>
              <c:strCache>
                <c:ptCount val="1"/>
                <c:pt idx="0">
                  <c:v>Coal</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household)'!$AA$13:$BF$13</c:f>
              <c:numCache>
                <c:formatCode>#,##0.0_);[Red]\(#,##0.0\)</c:formatCode>
                <c:ptCount val="32"/>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CD23-44FA-9CA9-480082ECB31B}"/>
            </c:ext>
          </c:extLst>
        </c:ser>
        <c:ser>
          <c:idx val="1"/>
          <c:order val="1"/>
          <c:tx>
            <c:strRef>
              <c:f>'11.Household (per household)'!$Z$14</c:f>
              <c:strCache>
                <c:ptCount val="1"/>
                <c:pt idx="0">
                  <c:v>Kerosene</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household)'!$AA$14:$BF$14</c:f>
              <c:numCache>
                <c:formatCode>#,##0_);[Red]\(#,##0\)</c:formatCode>
                <c:ptCount val="32"/>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pt idx="28">
                  <c:v>346.65117509344554</c:v>
                </c:pt>
                <c:pt idx="29">
                  <c:v>341.70971121603242</c:v>
                </c:pt>
                <c:pt idx="30">
                  <c:v>355.87592817817176</c:v>
                </c:pt>
                <c:pt idx="31">
                  <c:v>304.37461110586281</c:v>
                </c:pt>
              </c:numCache>
            </c:numRef>
          </c:val>
          <c:extLst>
            <c:ext xmlns:c16="http://schemas.microsoft.com/office/drawing/2014/chart" uri="{C3380CC4-5D6E-409C-BE32-E72D297353CC}">
              <c16:uniqueId val="{00000001-CD23-44FA-9CA9-480082ECB31B}"/>
            </c:ext>
          </c:extLst>
        </c:ser>
        <c:ser>
          <c:idx val="2"/>
          <c:order val="2"/>
          <c:tx>
            <c:strRef>
              <c:f>'11.Household (per household)'!$Z$15</c:f>
              <c:strCache>
                <c:ptCount val="1"/>
                <c:pt idx="0">
                  <c:v>LPG</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household)'!$AA$15:$BF$15</c:f>
              <c:numCache>
                <c:formatCode>#,##0_);[Red]\(#,##0\)</c:formatCode>
                <c:ptCount val="32"/>
                <c:pt idx="0">
                  <c:v>314.57778813977933</c:v>
                </c:pt>
                <c:pt idx="1">
                  <c:v>319.49115691302018</c:v>
                </c:pt>
                <c:pt idx="2">
                  <c:v>319.83841143587875</c:v>
                </c:pt>
                <c:pt idx="3">
                  <c:v>334.43704148264675</c:v>
                </c:pt>
                <c:pt idx="4">
                  <c:v>338.69645784553057</c:v>
                </c:pt>
                <c:pt idx="5">
                  <c:v>341.49384603647803</c:v>
                </c:pt>
                <c:pt idx="6">
                  <c:v>343.22213376721021</c:v>
                </c:pt>
                <c:pt idx="7">
                  <c:v>326.9303718705695</c:v>
                </c:pt>
                <c:pt idx="8">
                  <c:v>334.87351206238776</c:v>
                </c:pt>
                <c:pt idx="9">
                  <c:v>332.46410127736351</c:v>
                </c:pt>
                <c:pt idx="10">
                  <c:v>330.24471869523967</c:v>
                </c:pt>
                <c:pt idx="11">
                  <c:v>313.86781794307069</c:v>
                </c:pt>
                <c:pt idx="12">
                  <c:v>311.48366804613471</c:v>
                </c:pt>
                <c:pt idx="13">
                  <c:v>323.52476477507412</c:v>
                </c:pt>
                <c:pt idx="14">
                  <c:v>294.8421452045099</c:v>
                </c:pt>
                <c:pt idx="15">
                  <c:v>282.36731554000295</c:v>
                </c:pt>
                <c:pt idx="16">
                  <c:v>277.81841497961847</c:v>
                </c:pt>
                <c:pt idx="17">
                  <c:v>279.35810999153</c:v>
                </c:pt>
                <c:pt idx="18">
                  <c:v>260.52038104014304</c:v>
                </c:pt>
                <c:pt idx="19">
                  <c:v>252.1383072491341</c:v>
                </c:pt>
                <c:pt idx="20">
                  <c:v>263.89258515671185</c:v>
                </c:pt>
                <c:pt idx="21">
                  <c:v>240.50325799927572</c:v>
                </c:pt>
                <c:pt idx="22">
                  <c:v>248.07237296564918</c:v>
                </c:pt>
                <c:pt idx="23">
                  <c:v>240.61140668582433</c:v>
                </c:pt>
                <c:pt idx="24">
                  <c:v>224.00809399838801</c:v>
                </c:pt>
                <c:pt idx="25">
                  <c:v>217.35825947004636</c:v>
                </c:pt>
                <c:pt idx="26">
                  <c:v>204.01366713705991</c:v>
                </c:pt>
                <c:pt idx="27">
                  <c:v>215.78438688716096</c:v>
                </c:pt>
                <c:pt idx="28">
                  <c:v>191.80126675358201</c:v>
                </c:pt>
                <c:pt idx="29">
                  <c:v>207.56401939699148</c:v>
                </c:pt>
                <c:pt idx="30">
                  <c:v>207.26178791102095</c:v>
                </c:pt>
                <c:pt idx="31">
                  <c:v>189.07287134362483</c:v>
                </c:pt>
              </c:numCache>
            </c:numRef>
          </c:val>
          <c:extLst>
            <c:ext xmlns:c16="http://schemas.microsoft.com/office/drawing/2014/chart" uri="{C3380CC4-5D6E-409C-BE32-E72D297353CC}">
              <c16:uniqueId val="{00000002-CD23-44FA-9CA9-480082ECB31B}"/>
            </c:ext>
          </c:extLst>
        </c:ser>
        <c:ser>
          <c:idx val="3"/>
          <c:order val="3"/>
          <c:tx>
            <c:strRef>
              <c:f>'11.Household (per household)'!$Z$16</c:f>
              <c:strCache>
                <c:ptCount val="1"/>
                <c:pt idx="0">
                  <c:v>City Gas</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household)'!$AA$16:$BF$16</c:f>
              <c:numCache>
                <c:formatCode>#,##0_);[Red]\(#,##0\)</c:formatCode>
                <c:ptCount val="32"/>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385.46902531669372</c:v>
                </c:pt>
                <c:pt idx="24">
                  <c:v>382.99319370492515</c:v>
                </c:pt>
                <c:pt idx="25">
                  <c:v>363.59763561265697</c:v>
                </c:pt>
                <c:pt idx="26">
                  <c:v>367.66950421899031</c:v>
                </c:pt>
                <c:pt idx="27">
                  <c:v>382.36329453419711</c:v>
                </c:pt>
                <c:pt idx="28">
                  <c:v>352.69524738409802</c:v>
                </c:pt>
                <c:pt idx="29">
                  <c:v>354.05031984912046</c:v>
                </c:pt>
                <c:pt idx="30">
                  <c:v>374.83718530440979</c:v>
                </c:pt>
                <c:pt idx="31">
                  <c:v>369.53883710999855</c:v>
                </c:pt>
              </c:numCache>
            </c:numRef>
          </c:val>
          <c:extLst>
            <c:ext xmlns:c16="http://schemas.microsoft.com/office/drawing/2014/chart" uri="{C3380CC4-5D6E-409C-BE32-E72D297353CC}">
              <c16:uniqueId val="{00000003-CD23-44FA-9CA9-480082ECB31B}"/>
            </c:ext>
          </c:extLst>
        </c:ser>
        <c:ser>
          <c:idx val="4"/>
          <c:order val="4"/>
          <c:tx>
            <c:strRef>
              <c:f>'11.Household (per household)'!$Z$17</c:f>
              <c:strCache>
                <c:ptCount val="1"/>
                <c:pt idx="0">
                  <c:v>Electricity</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household)'!$AA$17:$BF$17</c:f>
              <c:numCache>
                <c:formatCode>#,##0_);[Red]\(#,##0\)</c:formatCode>
                <c:ptCount val="32"/>
                <c:pt idx="0">
                  <c:v>1685.686822210303</c:v>
                </c:pt>
                <c:pt idx="1">
                  <c:v>1712.036469657108</c:v>
                </c:pt>
                <c:pt idx="2">
                  <c:v>1761.405193793687</c:v>
                </c:pt>
                <c:pt idx="3">
                  <c:v>1672.3864284320609</c:v>
                </c:pt>
                <c:pt idx="4">
                  <c:v>1911.7639053671496</c:v>
                </c:pt>
                <c:pt idx="5">
                  <c:v>1846.2677367099316</c:v>
                </c:pt>
                <c:pt idx="6">
                  <c:v>1786.3052927254187</c:v>
                </c:pt>
                <c:pt idx="7">
                  <c:v>1704.2062012932493</c:v>
                </c:pt>
                <c:pt idx="8">
                  <c:v>1654.4155253302342</c:v>
                </c:pt>
                <c:pt idx="9">
                  <c:v>1763.7421373556476</c:v>
                </c:pt>
                <c:pt idx="10">
                  <c:v>1739.0256621198075</c:v>
                </c:pt>
                <c:pt idx="11">
                  <c:v>1724.4749409201195</c:v>
                </c:pt>
                <c:pt idx="12">
                  <c:v>1867.3436266954805</c:v>
                </c:pt>
                <c:pt idx="13">
                  <c:v>1963.8421643805116</c:v>
                </c:pt>
                <c:pt idx="14">
                  <c:v>1907.4051740631778</c:v>
                </c:pt>
                <c:pt idx="15">
                  <c:v>1957.9555842293178</c:v>
                </c:pt>
                <c:pt idx="16">
                  <c:v>1851.5289255755335</c:v>
                </c:pt>
                <c:pt idx="17">
                  <c:v>2048.9961420753566</c:v>
                </c:pt>
                <c:pt idx="18">
                  <c:v>2005.4324997736958</c:v>
                </c:pt>
                <c:pt idx="19">
                  <c:v>1877.233501660698</c:v>
                </c:pt>
                <c:pt idx="20">
                  <c:v>2122.0150984215238</c:v>
                </c:pt>
                <c:pt idx="21">
                  <c:v>2412.886052079366</c:v>
                </c:pt>
                <c:pt idx="22">
                  <c:v>2678.0664102145993</c:v>
                </c:pt>
                <c:pt idx="23">
                  <c:v>2630.8165036015644</c:v>
                </c:pt>
                <c:pt idx="24">
                  <c:v>2399.8669315652373</c:v>
                </c:pt>
                <c:pt idx="25">
                  <c:v>2304.8819597078491</c:v>
                </c:pt>
                <c:pt idx="26">
                  <c:v>2238.8995716009258</c:v>
                </c:pt>
                <c:pt idx="27">
                  <c:v>2187.0934116454087</c:v>
                </c:pt>
                <c:pt idx="28">
                  <c:v>1932.9205499992811</c:v>
                </c:pt>
                <c:pt idx="29">
                  <c:v>1783.9228569969537</c:v>
                </c:pt>
                <c:pt idx="30">
                  <c:v>1862.2889384749021</c:v>
                </c:pt>
                <c:pt idx="31">
                  <c:v>1748.8225488040753</c:v>
                </c:pt>
              </c:numCache>
            </c:numRef>
          </c:val>
          <c:extLst>
            <c:ext xmlns:c16="http://schemas.microsoft.com/office/drawing/2014/chart" uri="{C3380CC4-5D6E-409C-BE32-E72D297353CC}">
              <c16:uniqueId val="{00000004-CD23-44FA-9CA9-480082ECB31B}"/>
            </c:ext>
          </c:extLst>
        </c:ser>
        <c:ser>
          <c:idx val="5"/>
          <c:order val="5"/>
          <c:tx>
            <c:strRef>
              <c:f>'11.Household (per household)'!$Z$18</c:f>
              <c:strCache>
                <c:ptCount val="1"/>
                <c:pt idx="0">
                  <c:v>Heat</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household)'!$AA$18:$BF$18</c:f>
              <c:numCache>
                <c:formatCode>#,##0.0_);[Red]\(#,##0.0\)</c:formatCode>
                <c:ptCount val="32"/>
                <c:pt idx="0">
                  <c:v>2.6189383583524193</c:v>
                </c:pt>
                <c:pt idx="1">
                  <c:v>2.3165995541475599</c:v>
                </c:pt>
                <c:pt idx="2">
                  <c:v>2.3487898821670443</c:v>
                </c:pt>
                <c:pt idx="3">
                  <c:v>2.2116722218692395</c:v>
                </c:pt>
                <c:pt idx="4">
                  <c:v>2.0588999027871813</c:v>
                </c:pt>
                <c:pt idx="5">
                  <c:v>1.9486866927203004</c:v>
                </c:pt>
                <c:pt idx="6">
                  <c:v>1.8374556755259834</c:v>
                </c:pt>
                <c:pt idx="7">
                  <c:v>1.6704443943223213</c:v>
                </c:pt>
                <c:pt idx="8">
                  <c:v>1.6062915180603154</c:v>
                </c:pt>
                <c:pt idx="9">
                  <c:v>1.6238890732229871</c:v>
                </c:pt>
                <c:pt idx="10">
                  <c:v>1.5614287659507562</c:v>
                </c:pt>
                <c:pt idx="11">
                  <c:v>1.4513014097838022</c:v>
                </c:pt>
                <c:pt idx="12">
                  <c:v>1.4981446569098826</c:v>
                </c:pt>
                <c:pt idx="13">
                  <c:v>1.5105244995241065</c:v>
                </c:pt>
                <c:pt idx="14">
                  <c:v>1.4454961670470567</c:v>
                </c:pt>
                <c:pt idx="15">
                  <c:v>1.53056477212225</c:v>
                </c:pt>
                <c:pt idx="16">
                  <c:v>1.4322614768609574</c:v>
                </c:pt>
                <c:pt idx="17">
                  <c:v>1.5197245498918153</c:v>
                </c:pt>
                <c:pt idx="18">
                  <c:v>1.442796212759524</c:v>
                </c:pt>
                <c:pt idx="19">
                  <c:v>1.3504827990944281</c:v>
                </c:pt>
                <c:pt idx="20">
                  <c:v>1.3395513049101329</c:v>
                </c:pt>
                <c:pt idx="21">
                  <c:v>1.3688946758324343</c:v>
                </c:pt>
                <c:pt idx="22">
                  <c:v>1.3336981740594112</c:v>
                </c:pt>
                <c:pt idx="23">
                  <c:v>1.2894216357503181</c:v>
                </c:pt>
                <c:pt idx="24">
                  <c:v>1.1853745355307128</c:v>
                </c:pt>
                <c:pt idx="25">
                  <c:v>1.1239146004339193</c:v>
                </c:pt>
                <c:pt idx="26">
                  <c:v>1.1189033227053096</c:v>
                </c:pt>
                <c:pt idx="27">
                  <c:v>1.1028585152790105</c:v>
                </c:pt>
                <c:pt idx="28">
                  <c:v>0.99591955753206751</c:v>
                </c:pt>
                <c:pt idx="29">
                  <c:v>0.9125894037505734</c:v>
                </c:pt>
                <c:pt idx="30">
                  <c:v>0.90709198529096613</c:v>
                </c:pt>
                <c:pt idx="31">
                  <c:v>0.87235531549031486</c:v>
                </c:pt>
              </c:numCache>
            </c:numRef>
          </c:val>
          <c:extLst>
            <c:ext xmlns:c16="http://schemas.microsoft.com/office/drawing/2014/chart" uri="{C3380CC4-5D6E-409C-BE32-E72D297353CC}">
              <c16:uniqueId val="{00000005-CD23-44FA-9CA9-480082ECB31B}"/>
            </c:ext>
          </c:extLst>
        </c:ser>
        <c:ser>
          <c:idx val="6"/>
          <c:order val="6"/>
          <c:tx>
            <c:strRef>
              <c:f>'11.Household (per household)'!$Z$19</c:f>
              <c:strCache>
                <c:ptCount val="1"/>
                <c:pt idx="0">
                  <c:v>Gasoline</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household)'!$AA$19:$BF$19</c:f>
              <c:numCache>
                <c:formatCode>#,##0_);[Red]\(#,##0\)</c:formatCode>
                <c:ptCount val="32"/>
                <c:pt idx="0">
                  <c:v>1020.5644409728579</c:v>
                </c:pt>
                <c:pt idx="1">
                  <c:v>986.32560441920577</c:v>
                </c:pt>
                <c:pt idx="2">
                  <c:v>1109.7453190960061</c:v>
                </c:pt>
                <c:pt idx="3">
                  <c:v>1155.3971475046883</c:v>
                </c:pt>
                <c:pt idx="4">
                  <c:v>1239.4066514344099</c:v>
                </c:pt>
                <c:pt idx="5">
                  <c:v>1219.3567530829996</c:v>
                </c:pt>
                <c:pt idx="6">
                  <c:v>1297.8863378938338</c:v>
                </c:pt>
                <c:pt idx="7">
                  <c:v>1179.533386731048</c:v>
                </c:pt>
                <c:pt idx="8">
                  <c:v>1256.0094026690199</c:v>
                </c:pt>
                <c:pt idx="9">
                  <c:v>1323.3030331615601</c:v>
                </c:pt>
                <c:pt idx="10">
                  <c:v>1371.0330206842468</c:v>
                </c:pt>
                <c:pt idx="11">
                  <c:v>1353.9345569192278</c:v>
                </c:pt>
                <c:pt idx="12">
                  <c:v>1385.514931739873</c:v>
                </c:pt>
                <c:pt idx="13">
                  <c:v>1417.3056482371567</c:v>
                </c:pt>
                <c:pt idx="14">
                  <c:v>1387.1265665482244</c:v>
                </c:pt>
                <c:pt idx="15">
                  <c:v>1351.873563900931</c:v>
                </c:pt>
                <c:pt idx="16">
                  <c:v>1326.6805146240724</c:v>
                </c:pt>
                <c:pt idx="17">
                  <c:v>1304.5821812973277</c:v>
                </c:pt>
                <c:pt idx="18">
                  <c:v>1310.9692223524617</c:v>
                </c:pt>
                <c:pt idx="19">
                  <c:v>1240.5446675003518</c:v>
                </c:pt>
                <c:pt idx="20">
                  <c:v>1228.8578547612135</c:v>
                </c:pt>
                <c:pt idx="21">
                  <c:v>1184.8330113592467</c:v>
                </c:pt>
                <c:pt idx="22">
                  <c:v>1185.8727144332468</c:v>
                </c:pt>
                <c:pt idx="23">
                  <c:v>1131.8163676166719</c:v>
                </c:pt>
                <c:pt idx="24">
                  <c:v>1052.9226948699609</c:v>
                </c:pt>
                <c:pt idx="25">
                  <c:v>1044.5428663717653</c:v>
                </c:pt>
                <c:pt idx="26">
                  <c:v>991.06735619157826</c:v>
                </c:pt>
                <c:pt idx="27">
                  <c:v>1000.1123490808659</c:v>
                </c:pt>
                <c:pt idx="28">
                  <c:v>1013.3589223116165</c:v>
                </c:pt>
                <c:pt idx="29">
                  <c:v>996.85877471490357</c:v>
                </c:pt>
                <c:pt idx="30">
                  <c:v>847.38704798101514</c:v>
                </c:pt>
                <c:pt idx="31">
                  <c:v>860.38361050496735</c:v>
                </c:pt>
              </c:numCache>
            </c:numRef>
          </c:val>
          <c:extLst>
            <c:ext xmlns:c16="http://schemas.microsoft.com/office/drawing/2014/chart" uri="{C3380CC4-5D6E-409C-BE32-E72D297353CC}">
              <c16:uniqueId val="{00000006-CD23-44FA-9CA9-480082ECB31B}"/>
            </c:ext>
          </c:extLst>
        </c:ser>
        <c:ser>
          <c:idx val="7"/>
          <c:order val="7"/>
          <c:tx>
            <c:strRef>
              <c:f>'11.Household (per household)'!$Z$20</c:f>
              <c:strCache>
                <c:ptCount val="1"/>
                <c:pt idx="0">
                  <c:v>Diesel Oil</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household)'!$AA$20:$BF$20</c:f>
              <c:numCache>
                <c:formatCode>#,##0_);[Red]\(#,##0\)</c:formatCode>
                <c:ptCount val="32"/>
                <c:pt idx="0">
                  <c:v>163.80696643851672</c:v>
                </c:pt>
                <c:pt idx="1">
                  <c:v>176.13519902197851</c:v>
                </c:pt>
                <c:pt idx="2">
                  <c:v>213.76164875074565</c:v>
                </c:pt>
                <c:pt idx="3">
                  <c:v>244.9911163968103</c:v>
                </c:pt>
                <c:pt idx="4">
                  <c:v>286.77621469619606</c:v>
                </c:pt>
                <c:pt idx="5">
                  <c:v>293.13769131982218</c:v>
                </c:pt>
                <c:pt idx="6">
                  <c:v>314.00963286931426</c:v>
                </c:pt>
                <c:pt idx="7">
                  <c:v>274.76360948943824</c:v>
                </c:pt>
                <c:pt idx="8">
                  <c:v>276.08577579729069</c:v>
                </c:pt>
                <c:pt idx="9">
                  <c:v>270.71042594198212</c:v>
                </c:pt>
                <c:pt idx="10">
                  <c:v>247.58094856549849</c:v>
                </c:pt>
                <c:pt idx="11">
                  <c:v>228.26502433993889</c:v>
                </c:pt>
                <c:pt idx="12">
                  <c:v>202.28727098355256</c:v>
                </c:pt>
                <c:pt idx="13">
                  <c:v>181.82607351357746</c:v>
                </c:pt>
                <c:pt idx="14">
                  <c:v>165.40951982132211</c:v>
                </c:pt>
                <c:pt idx="15">
                  <c:v>140.58127597717834</c:v>
                </c:pt>
                <c:pt idx="16">
                  <c:v>111.36758411511759</c:v>
                </c:pt>
                <c:pt idx="17" formatCode="#,##0.0_);[Red]\(#,##0.0\)">
                  <c:v>91.99963507426645</c:v>
                </c:pt>
                <c:pt idx="18" formatCode="#,##0.0_);[Red]\(#,##0.0\)">
                  <c:v>76.85136400040227</c:v>
                </c:pt>
                <c:pt idx="19" formatCode="#,##0.0_);[Red]\(#,##0.0\)">
                  <c:v>59.084478777585339</c:v>
                </c:pt>
                <c:pt idx="20" formatCode="#,##0.0_);[Red]\(#,##0.0\)">
                  <c:v>53.987724271647792</c:v>
                </c:pt>
                <c:pt idx="21" formatCode="#,##0.0_);[Red]\(#,##0.0\)">
                  <c:v>50.756937302529671</c:v>
                </c:pt>
                <c:pt idx="22" formatCode="#,##0.0_);[Red]\(#,##0.0\)">
                  <c:v>46.423040795896569</c:v>
                </c:pt>
                <c:pt idx="23" formatCode="#,##0.0_);[Red]\(#,##0.0\)">
                  <c:v>46.370211593157684</c:v>
                </c:pt>
                <c:pt idx="24" formatCode="#,##0.0_);[Red]\(#,##0.0\)">
                  <c:v>43.688240620863738</c:v>
                </c:pt>
                <c:pt idx="25" formatCode="#,##0.0_);[Red]\(#,##0.0\)">
                  <c:v>45.739512838820907</c:v>
                </c:pt>
                <c:pt idx="26" formatCode="#,##0.0_);[Red]\(#,##0.0\)">
                  <c:v>43.833411955450629</c:v>
                </c:pt>
                <c:pt idx="27" formatCode="#,##0.0_);[Red]\(#,##0.0\)">
                  <c:v>46.325391192072772</c:v>
                </c:pt>
                <c:pt idx="28" formatCode="#,##0.0_);[Red]\(#,##0.0\)">
                  <c:v>49.649149108354464</c:v>
                </c:pt>
                <c:pt idx="29" formatCode="#,##0.0_);[Red]\(#,##0.0\)">
                  <c:v>52.576323126864629</c:v>
                </c:pt>
                <c:pt idx="30">
                  <c:v>42.477434185519655</c:v>
                </c:pt>
                <c:pt idx="31">
                  <c:v>46.894732503213191</c:v>
                </c:pt>
              </c:numCache>
            </c:numRef>
          </c:val>
          <c:extLst>
            <c:ext xmlns:c16="http://schemas.microsoft.com/office/drawing/2014/chart" uri="{C3380CC4-5D6E-409C-BE32-E72D297353CC}">
              <c16:uniqueId val="{00000007-CD23-44FA-9CA9-480082ECB31B}"/>
            </c:ext>
          </c:extLst>
        </c:ser>
        <c:ser>
          <c:idx val="8"/>
          <c:order val="8"/>
          <c:tx>
            <c:strRef>
              <c:f>'11.Household (per household)'!$Z$21</c:f>
              <c:strCache>
                <c:ptCount val="1"/>
                <c:pt idx="0">
                  <c:v>Municipal Solid Waste</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household)'!$AA$21:$BF$21</c:f>
              <c:numCache>
                <c:formatCode>#,##0_);[Red]\(#,##0\)</c:formatCode>
                <c:ptCount val="32"/>
                <c:pt idx="0">
                  <c:v>270.61856402501428</c:v>
                </c:pt>
                <c:pt idx="1">
                  <c:v>272.90528348189775</c:v>
                </c:pt>
                <c:pt idx="2">
                  <c:v>273.12281358163716</c:v>
                </c:pt>
                <c:pt idx="3">
                  <c:v>270.20731302173363</c:v>
                </c:pt>
                <c:pt idx="4">
                  <c:v>277.44447678102807</c:v>
                </c:pt>
                <c:pt idx="5">
                  <c:v>280.14921640919164</c:v>
                </c:pt>
                <c:pt idx="6">
                  <c:v>285.35325937103948</c:v>
                </c:pt>
                <c:pt idx="7">
                  <c:v>287.70749176052539</c:v>
                </c:pt>
                <c:pt idx="8">
                  <c:v>286.02831729837249</c:v>
                </c:pt>
                <c:pt idx="9">
                  <c:v>289.52455238333283</c:v>
                </c:pt>
                <c:pt idx="10">
                  <c:v>296.65173956541446</c:v>
                </c:pt>
                <c:pt idx="11">
                  <c:v>298.93299482323698</c:v>
                </c:pt>
                <c:pt idx="12">
                  <c:v>301.15983440765706</c:v>
                </c:pt>
                <c:pt idx="13">
                  <c:v>301.65170195537985</c:v>
                </c:pt>
                <c:pt idx="14">
                  <c:v>283.84531600600963</c:v>
                </c:pt>
                <c:pt idx="15">
                  <c:v>259.12621248907635</c:v>
                </c:pt>
                <c:pt idx="16">
                  <c:v>233.93747318459046</c:v>
                </c:pt>
                <c:pt idx="17">
                  <c:v>225.94425512368548</c:v>
                </c:pt>
                <c:pt idx="18">
                  <c:v>218.32218985179622</c:v>
                </c:pt>
                <c:pt idx="19">
                  <c:v>180.34312486066241</c:v>
                </c:pt>
                <c:pt idx="20">
                  <c:v>173.60930114615942</c:v>
                </c:pt>
                <c:pt idx="21">
                  <c:v>188.34449623252237</c:v>
                </c:pt>
                <c:pt idx="22">
                  <c:v>187.33779174490385</c:v>
                </c:pt>
                <c:pt idx="23">
                  <c:v>173.94180066368273</c:v>
                </c:pt>
                <c:pt idx="24">
                  <c:v>153.42947229601745</c:v>
                </c:pt>
                <c:pt idx="25">
                  <c:v>148.10030376438266</c:v>
                </c:pt>
                <c:pt idx="26">
                  <c:v>146.78434157120168</c:v>
                </c:pt>
                <c:pt idx="27">
                  <c:v>151.05647729762006</c:v>
                </c:pt>
                <c:pt idx="28">
                  <c:v>150.48040979299935</c:v>
                </c:pt>
                <c:pt idx="29">
                  <c:v>156.19905780485144</c:v>
                </c:pt>
                <c:pt idx="30">
                  <c:v>160.15483704284665</c:v>
                </c:pt>
                <c:pt idx="31">
                  <c:v>149.32207548852335</c:v>
                </c:pt>
              </c:numCache>
            </c:numRef>
          </c:val>
          <c:extLst>
            <c:ext xmlns:c16="http://schemas.microsoft.com/office/drawing/2014/chart" uri="{C3380CC4-5D6E-409C-BE32-E72D297353CC}">
              <c16:uniqueId val="{00000008-CD23-44FA-9CA9-480082ECB31B}"/>
            </c:ext>
          </c:extLst>
        </c:ser>
        <c:ser>
          <c:idx val="9"/>
          <c:order val="9"/>
          <c:tx>
            <c:strRef>
              <c:f>'11.Household (per household)'!$Z$22</c:f>
              <c:strCache>
                <c:ptCount val="1"/>
                <c:pt idx="0">
                  <c:v>Water and Waste Water</c:v>
                </c:pt>
              </c:strCache>
            </c:strRef>
          </c:tx>
          <c:spPr>
            <a:ln>
              <a:solidFill>
                <a:sysClr val="windowText" lastClr="000000"/>
              </a:solidFill>
            </a:ln>
          </c:spPr>
          <c:invertIfNegative val="0"/>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household)'!$AA$22:$BF$22</c:f>
              <c:numCache>
                <c:formatCode>#,##0.0_);[Red]\(#,##0.0\)</c:formatCode>
                <c:ptCount val="32"/>
                <c:pt idx="0">
                  <c:v>50.831391726482387</c:v>
                </c:pt>
                <c:pt idx="1">
                  <c:v>62.753968543481967</c:v>
                </c:pt>
                <c:pt idx="2">
                  <c:v>75.098215628703016</c:v>
                </c:pt>
                <c:pt idx="3">
                  <c:v>79.879116577922687</c:v>
                </c:pt>
                <c:pt idx="4">
                  <c:v>99.506160354130358</c:v>
                </c:pt>
                <c:pt idx="5" formatCode="#,##0_);[Red]\(#,##0\)">
                  <c:v>103.81682321629353</c:v>
                </c:pt>
                <c:pt idx="6">
                  <c:v>96.422412400812831</c:v>
                </c:pt>
                <c:pt idx="7">
                  <c:v>87.62617413718003</c:v>
                </c:pt>
                <c:pt idx="8">
                  <c:v>80.309532971341909</c:v>
                </c:pt>
                <c:pt idx="9">
                  <c:v>76.739882864479924</c:v>
                </c:pt>
                <c:pt idx="10">
                  <c:v>73.331872821653377</c:v>
                </c:pt>
                <c:pt idx="11">
                  <c:v>68.801507308239607</c:v>
                </c:pt>
                <c:pt idx="12">
                  <c:v>70.008590035981214</c:v>
                </c:pt>
                <c:pt idx="13">
                  <c:v>69.811010087655362</c:v>
                </c:pt>
                <c:pt idx="14">
                  <c:v>66.315319745783356</c:v>
                </c:pt>
                <c:pt idx="15">
                  <c:v>63.067240056787924</c:v>
                </c:pt>
                <c:pt idx="16">
                  <c:v>60.824337533172105</c:v>
                </c:pt>
                <c:pt idx="17">
                  <c:v>67.220928115410103</c:v>
                </c:pt>
                <c:pt idx="18">
                  <c:v>78.395805893523189</c:v>
                </c:pt>
                <c:pt idx="19">
                  <c:v>84.079498067353455</c:v>
                </c:pt>
                <c:pt idx="20">
                  <c:v>82.951057975673066</c:v>
                </c:pt>
                <c:pt idx="21">
                  <c:v>89.787830767214302</c:v>
                </c:pt>
                <c:pt idx="22" formatCode="#,##0_);[Red]\(#,##0\)">
                  <c:v>115.61774417305838</c:v>
                </c:pt>
                <c:pt idx="23">
                  <c:v>99.964050699322911</c:v>
                </c:pt>
                <c:pt idx="24">
                  <c:v>100.02029994738929</c:v>
                </c:pt>
                <c:pt idx="25">
                  <c:v>86.262013235143314</c:v>
                </c:pt>
                <c:pt idx="26">
                  <c:v>78.272316267664962</c:v>
                </c:pt>
                <c:pt idx="27">
                  <c:v>79.591794465325265</c:v>
                </c:pt>
                <c:pt idx="28">
                  <c:v>82.502366620845706</c:v>
                </c:pt>
                <c:pt idx="29">
                  <c:v>77.209756039156801</c:v>
                </c:pt>
                <c:pt idx="30">
                  <c:v>71.181075326838751</c:v>
                </c:pt>
                <c:pt idx="31">
                  <c:v>64.168570317204143</c:v>
                </c:pt>
              </c:numCache>
            </c:numRef>
          </c:val>
          <c:extLst>
            <c:ext xmlns:c16="http://schemas.microsoft.com/office/drawing/2014/chart" uri="{C3380CC4-5D6E-409C-BE32-E72D297353CC}">
              <c16:uniqueId val="{00000009-CD23-44FA-9CA9-480082ECB31B}"/>
            </c:ext>
          </c:extLst>
        </c:ser>
        <c:dLbls>
          <c:showLegendKey val="0"/>
          <c:showVal val="0"/>
          <c:showCatName val="0"/>
          <c:showSerName val="0"/>
          <c:showPercent val="0"/>
          <c:showBubbleSize val="0"/>
        </c:dLbls>
        <c:gapWidth val="40"/>
        <c:overlap val="100"/>
        <c:axId val="137362432"/>
        <c:axId val="137376512"/>
      </c:barChart>
      <c:lineChart>
        <c:grouping val="standard"/>
        <c:varyColors val="0"/>
        <c:ser>
          <c:idx val="10"/>
          <c:order val="10"/>
          <c:tx>
            <c:strRef>
              <c:f>'11.Household (per household)'!$Y$12</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household)'!$AA$11:$BF$11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household)'!$AA$12:$BF$12</c:f>
              <c:numCache>
                <c:formatCode>#,##0_);[Red]\(#,##0\)</c:formatCode>
                <c:ptCount val="32"/>
                <c:pt idx="0">
                  <c:v>4585.771218448418</c:v>
                </c:pt>
                <c:pt idx="1">
                  <c:v>4609.1796892770199</c:v>
                </c:pt>
                <c:pt idx="2">
                  <c:v>4879.8228429040519</c:v>
                </c:pt>
                <c:pt idx="3">
                  <c:v>4928.3816787447258</c:v>
                </c:pt>
                <c:pt idx="4">
                  <c:v>5259.9845146312537</c:v>
                </c:pt>
                <c:pt idx="5">
                  <c:v>5249.8248282105642</c:v>
                </c:pt>
                <c:pt idx="6">
                  <c:v>5317.708303815235</c:v>
                </c:pt>
                <c:pt idx="7">
                  <c:v>4981.2360174151409</c:v>
                </c:pt>
                <c:pt idx="8">
                  <c:v>4980.9197495439857</c:v>
                </c:pt>
                <c:pt idx="9">
                  <c:v>5172.0583482944085</c:v>
                </c:pt>
                <c:pt idx="10">
                  <c:v>5233.4201081815727</c:v>
                </c:pt>
                <c:pt idx="11">
                  <c:v>5085.3227447225208</c:v>
                </c:pt>
                <c:pt idx="12">
                  <c:v>5275.9193359423034</c:v>
                </c:pt>
                <c:pt idx="13">
                  <c:v>5298.6669089238721</c:v>
                </c:pt>
                <c:pt idx="14">
                  <c:v>5161.3608276877876</c:v>
                </c:pt>
                <c:pt idx="15">
                  <c:v>5151.6827108149309</c:v>
                </c:pt>
                <c:pt idx="16">
                  <c:v>4864.424604989028</c:v>
                </c:pt>
                <c:pt idx="17">
                  <c:v>4990.2209316249482</c:v>
                </c:pt>
                <c:pt idx="18">
                  <c:v>4858.3332691750602</c:v>
                </c:pt>
                <c:pt idx="19">
                  <c:v>4592.329848636522</c:v>
                </c:pt>
                <c:pt idx="20">
                  <c:v>4856.7516729108065</c:v>
                </c:pt>
                <c:pt idx="21">
                  <c:v>5082.4764965955319</c:v>
                </c:pt>
                <c:pt idx="22">
                  <c:v>5342.0545983302891</c:v>
                </c:pt>
                <c:pt idx="23">
                  <c:v>5162.2473323248096</c:v>
                </c:pt>
                <c:pt idx="24">
                  <c:v>4779.5043411777106</c:v>
                </c:pt>
                <c:pt idx="25">
                  <c:v>4603.2716899634115</c:v>
                </c:pt>
                <c:pt idx="26">
                  <c:v>4469.2628312583674</c:v>
                </c:pt>
                <c:pt idx="27">
                  <c:v>4486.8727864810453</c:v>
                </c:pt>
                <c:pt idx="28">
                  <c:v>4121.0550066217538</c:v>
                </c:pt>
                <c:pt idx="29">
                  <c:v>3971.003408548625</c:v>
                </c:pt>
                <c:pt idx="30">
                  <c:v>3922.3713263900163</c:v>
                </c:pt>
                <c:pt idx="31">
                  <c:v>3733.45021249296</c:v>
                </c:pt>
              </c:numCache>
            </c:numRef>
          </c:val>
          <c:smooth val="0"/>
          <c:extLst>
            <c:ext xmlns:c16="http://schemas.microsoft.com/office/drawing/2014/chart" uri="{C3380CC4-5D6E-409C-BE32-E72D297353CC}">
              <c16:uniqueId val="{0000000A-CD23-44FA-9CA9-480082ECB31B}"/>
            </c:ext>
          </c:extLst>
        </c:ser>
        <c:dLbls>
          <c:showLegendKey val="0"/>
          <c:showVal val="0"/>
          <c:showCatName val="0"/>
          <c:showSerName val="0"/>
          <c:showPercent val="0"/>
          <c:showBubbleSize val="0"/>
        </c:dLbls>
        <c:marker val="1"/>
        <c:smooth val="0"/>
        <c:axId val="137362432"/>
        <c:axId val="137376512"/>
      </c:lineChart>
      <c:catAx>
        <c:axId val="1373624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376512"/>
        <c:crosses val="autoZero"/>
        <c:auto val="1"/>
        <c:lblAlgn val="ctr"/>
        <c:lblOffset val="100"/>
        <c:tickLblSkip val="1"/>
        <c:noMultiLvlLbl val="0"/>
      </c:catAx>
      <c:valAx>
        <c:axId val="13737651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362432"/>
        <c:crosses val="autoZero"/>
        <c:crossBetween val="between"/>
      </c:valAx>
    </c:plotArea>
    <c:legend>
      <c:legendPos val="r"/>
      <c:legendEntry>
        <c:idx val="10"/>
        <c:delete val="1"/>
      </c:legendEntry>
      <c:layout>
        <c:manualLayout>
          <c:xMode val="edge"/>
          <c:yMode val="edge"/>
          <c:x val="0.87108264244747313"/>
          <c:y val="0.15762633636439158"/>
          <c:w val="0.12891735755252862"/>
          <c:h val="0.70054931551100597"/>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userShapes r:id="rId2"/>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household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(by purpose)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1947625000000017"/>
          <c:y val="0.16108333333333341"/>
          <c:w val="0.7247280555555573"/>
          <c:h val="0.66509722222222334"/>
        </c:manualLayout>
      </c:layout>
      <c:barChart>
        <c:barDir val="col"/>
        <c:grouping val="stacked"/>
        <c:varyColors val="0"/>
        <c:ser>
          <c:idx val="0"/>
          <c:order val="0"/>
          <c:tx>
            <c:strRef>
              <c:f>'11.Household (per household)'!$Z$41</c:f>
              <c:strCache>
                <c:ptCount val="1"/>
                <c:pt idx="0">
                  <c:v>Heating</c:v>
                </c:pt>
              </c:strCache>
            </c:strRef>
          </c:tx>
          <c:spPr>
            <a:solidFill>
              <a:schemeClr val="accent2">
                <a:lumMod val="75000"/>
              </a:schemeClr>
            </a:solidFill>
            <a:ln>
              <a:solidFill>
                <a:sysClr val="windowText" lastClr="000000"/>
              </a:solidFill>
            </a:ln>
          </c:spPr>
          <c:invertIfNegative val="0"/>
          <c:cat>
            <c:numRef>
              <c:f>'11.Household (per household)'!$AA$39:$BF$39</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household)'!$AA$41:$BF$41</c:f>
              <c:numCache>
                <c:formatCode>#,##0_);[Red]\(#,##0\)</c:formatCode>
                <c:ptCount val="32"/>
                <c:pt idx="0">
                  <c:v>664.07703713706451</c:v>
                </c:pt>
                <c:pt idx="1">
                  <c:v>665.94076509311321</c:v>
                </c:pt>
                <c:pt idx="2">
                  <c:v>705.25969593387345</c:v>
                </c:pt>
                <c:pt idx="3">
                  <c:v>727.39018345705449</c:v>
                </c:pt>
                <c:pt idx="4">
                  <c:v>731.22138263892919</c:v>
                </c:pt>
                <c:pt idx="5">
                  <c:v>761.5464908981528</c:v>
                </c:pt>
                <c:pt idx="6">
                  <c:v>785.42928333693112</c:v>
                </c:pt>
                <c:pt idx="7">
                  <c:v>738.37278307775932</c:v>
                </c:pt>
                <c:pt idx="8">
                  <c:v>726.38680379295715</c:v>
                </c:pt>
                <c:pt idx="9">
                  <c:v>757.87623838821071</c:v>
                </c:pt>
                <c:pt idx="10">
                  <c:v>805.89010118683802</c:v>
                </c:pt>
                <c:pt idx="11">
                  <c:v>760.33580950577516</c:v>
                </c:pt>
                <c:pt idx="12">
                  <c:v>809.8180662031391</c:v>
                </c:pt>
                <c:pt idx="13">
                  <c:v>758.06668561645927</c:v>
                </c:pt>
                <c:pt idx="14">
                  <c:v>781.10458014095173</c:v>
                </c:pt>
                <c:pt idx="15">
                  <c:v>818.15884637853867</c:v>
                </c:pt>
                <c:pt idx="16">
                  <c:v>750.94858076932178</c:v>
                </c:pt>
                <c:pt idx="17">
                  <c:v>760.32339029607215</c:v>
                </c:pt>
                <c:pt idx="18">
                  <c:v>721.82695538441908</c:v>
                </c:pt>
                <c:pt idx="19">
                  <c:v>710.50334817012242</c:v>
                </c:pt>
                <c:pt idx="20">
                  <c:v>774.46797323826684</c:v>
                </c:pt>
                <c:pt idx="21">
                  <c:v>802.34190922854702</c:v>
                </c:pt>
                <c:pt idx="22">
                  <c:v>820.52706501432385</c:v>
                </c:pt>
                <c:pt idx="23">
                  <c:v>793.4304565733031</c:v>
                </c:pt>
                <c:pt idx="24">
                  <c:v>742.26360581344989</c:v>
                </c:pt>
                <c:pt idx="25">
                  <c:v>706.93308933757419</c:v>
                </c:pt>
                <c:pt idx="26">
                  <c:v>707.20894070893462</c:v>
                </c:pt>
                <c:pt idx="27">
                  <c:v>729.24746785269133</c:v>
                </c:pt>
                <c:pt idx="28">
                  <c:v>629.97908071634345</c:v>
                </c:pt>
                <c:pt idx="29">
                  <c:v>610.81455951681653</c:v>
                </c:pt>
                <c:pt idx="30">
                  <c:v>641.81126097403171</c:v>
                </c:pt>
                <c:pt idx="31">
                  <c:v>581.26703318630996</c:v>
                </c:pt>
              </c:numCache>
            </c:numRef>
          </c:val>
          <c:extLst>
            <c:ext xmlns:c16="http://schemas.microsoft.com/office/drawing/2014/chart" uri="{C3380CC4-5D6E-409C-BE32-E72D297353CC}">
              <c16:uniqueId val="{00000000-8B68-48A4-9FB2-5B3B433C40B4}"/>
            </c:ext>
          </c:extLst>
        </c:ser>
        <c:ser>
          <c:idx val="1"/>
          <c:order val="1"/>
          <c:tx>
            <c:strRef>
              <c:f>'11.Household (per household)'!$Z$42</c:f>
              <c:strCache>
                <c:ptCount val="1"/>
                <c:pt idx="0">
                  <c:v>Cooling</c:v>
                </c:pt>
              </c:strCache>
            </c:strRef>
          </c:tx>
          <c:spPr>
            <a:solidFill>
              <a:schemeClr val="accent1">
                <a:lumMod val="75000"/>
              </a:schemeClr>
            </a:solidFill>
            <a:ln>
              <a:solidFill>
                <a:sysClr val="windowText" lastClr="000000"/>
              </a:solidFill>
            </a:ln>
          </c:spPr>
          <c:invertIfNegative val="0"/>
          <c:cat>
            <c:numRef>
              <c:f>'11.Household (per household)'!$AA$39:$BF$39</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household)'!$AA$42:$BF$42</c:f>
              <c:numCache>
                <c:formatCode>#,##0.0_);[Red]\(#,##0.0\)</c:formatCode>
                <c:ptCount val="32"/>
                <c:pt idx="0" formatCode="#,##0_);[Red]\(#,##0\)">
                  <c:v>95.752355819079298</c:v>
                </c:pt>
                <c:pt idx="1">
                  <c:v>97.27278689967585</c:v>
                </c:pt>
                <c:pt idx="2">
                  <c:v>100.1011309039415</c:v>
                </c:pt>
                <c:pt idx="3">
                  <c:v>95.063450464912961</c:v>
                </c:pt>
                <c:pt idx="4" formatCode="#,##0_);[Red]\(#,##0\)">
                  <c:v>108.69374083819844</c:v>
                </c:pt>
                <c:pt idx="5" formatCode="#,##0_);[Red]\(#,##0\)">
                  <c:v>104.99162022062914</c:v>
                </c:pt>
                <c:pt idx="6">
                  <c:v>101.60191009654845</c:v>
                </c:pt>
                <c:pt idx="7">
                  <c:v>96.950779626536715</c:v>
                </c:pt>
                <c:pt idx="8">
                  <c:v>94.135550231656794</c:v>
                </c:pt>
                <c:pt idx="9" formatCode="#,##0_);[Red]\(#,##0\)">
                  <c:v>100.37398300044418</c:v>
                </c:pt>
                <c:pt idx="10" formatCode="#,##0_);[Red]\(#,##0\)">
                  <c:v>98.98429795250695</c:v>
                </c:pt>
                <c:pt idx="11">
                  <c:v>98.109272762255628</c:v>
                </c:pt>
                <c:pt idx="12" formatCode="#,##0_);[Red]\(#,##0\)">
                  <c:v>106.1870274765953</c:v>
                </c:pt>
                <c:pt idx="13">
                  <c:v>111.6218047159998</c:v>
                </c:pt>
                <c:pt idx="14" formatCode="#,##0_);[Red]\(#,##0\)">
                  <c:v>108.36320319500743</c:v>
                </c:pt>
                <c:pt idx="15" formatCode="#,##0_);[Red]\(#,##0\)">
                  <c:v>111.18323336817107</c:v>
                </c:pt>
                <c:pt idx="16">
                  <c:v>105.09104477360491</c:v>
                </c:pt>
                <c:pt idx="17" formatCode="#,##0_);[Red]\(#,##0\)">
                  <c:v>116.24552456582263</c:v>
                </c:pt>
                <c:pt idx="18">
                  <c:v>113.72191924972262</c:v>
                </c:pt>
                <c:pt idx="19">
                  <c:v>106.40366504606851</c:v>
                </c:pt>
                <c:pt idx="20" formatCode="#,##0_);[Red]\(#,##0\)">
                  <c:v>120.22368607316554</c:v>
                </c:pt>
                <c:pt idx="21" formatCode="#,##0_);[Red]\(#,##0\)">
                  <c:v>134.53605203860599</c:v>
                </c:pt>
                <c:pt idx="22" formatCode="#,##0_);[Red]\(#,##0\)">
                  <c:v>146.84672773825179</c:v>
                </c:pt>
                <c:pt idx="23" formatCode="#,##0_);[Red]\(#,##0\)">
                  <c:v>141.75281358750456</c:v>
                </c:pt>
                <c:pt idx="24">
                  <c:v>126.95724615646458</c:v>
                </c:pt>
                <c:pt idx="25">
                  <c:v>119.60525011853555</c:v>
                </c:pt>
                <c:pt idx="26" formatCode="#,##0_);[Red]\(#,##0\)">
                  <c:v>113.85108267920032</c:v>
                </c:pt>
                <c:pt idx="27" formatCode="#,##0_);[Red]\(#,##0\)">
                  <c:v>108.86910415528675</c:v>
                </c:pt>
                <c:pt idx="28" formatCode="#,##0_);[Red]\(#,##0\)">
                  <c:v>94.076142628170132</c:v>
                </c:pt>
                <c:pt idx="29" formatCode="#,##0_);[Red]\(#,##0\)">
                  <c:v>84.784753396477655</c:v>
                </c:pt>
                <c:pt idx="30" formatCode="#,##0_);[Red]\(#,##0\)">
                  <c:v>86.310105289788268</c:v>
                </c:pt>
                <c:pt idx="31" formatCode="#,##0_);[Red]\(#,##0\)">
                  <c:v>81.051363836186937</c:v>
                </c:pt>
              </c:numCache>
            </c:numRef>
          </c:val>
          <c:extLst>
            <c:ext xmlns:c16="http://schemas.microsoft.com/office/drawing/2014/chart" uri="{C3380CC4-5D6E-409C-BE32-E72D297353CC}">
              <c16:uniqueId val="{00000001-8B68-48A4-9FB2-5B3B433C40B4}"/>
            </c:ext>
          </c:extLst>
        </c:ser>
        <c:ser>
          <c:idx val="2"/>
          <c:order val="2"/>
          <c:tx>
            <c:strRef>
              <c:f>'11.Household (per household)'!$Z$43</c:f>
              <c:strCache>
                <c:ptCount val="1"/>
                <c:pt idx="0">
                  <c:v>Hot Water</c:v>
                </c:pt>
              </c:strCache>
            </c:strRef>
          </c:tx>
          <c:spPr>
            <a:ln>
              <a:solidFill>
                <a:sysClr val="windowText" lastClr="000000"/>
              </a:solidFill>
            </a:ln>
          </c:spPr>
          <c:invertIfNegative val="0"/>
          <c:cat>
            <c:numRef>
              <c:f>'11.Household (per household)'!$AA$39:$BF$39</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household)'!$AA$43:$BF$43</c:f>
              <c:numCache>
                <c:formatCode>#,##0_);[Red]\(#,##0\)</c:formatCode>
                <c:ptCount val="32"/>
                <c:pt idx="0">
                  <c:v>839.03098918795172</c:v>
                </c:pt>
                <c:pt idx="1">
                  <c:v>840.60383868951465</c:v>
                </c:pt>
                <c:pt idx="2">
                  <c:v>853.10754643382381</c:v>
                </c:pt>
                <c:pt idx="3">
                  <c:v>865.61234972315435</c:v>
                </c:pt>
                <c:pt idx="4">
                  <c:v>845.48715365959299</c:v>
                </c:pt>
                <c:pt idx="5">
                  <c:v>859.31151441728616</c:v>
                </c:pt>
                <c:pt idx="6">
                  <c:v>854.11774326072327</c:v>
                </c:pt>
                <c:pt idx="7">
                  <c:v>803.91516341063982</c:v>
                </c:pt>
                <c:pt idx="8">
                  <c:v>786.7442144266314</c:v>
                </c:pt>
                <c:pt idx="9">
                  <c:v>792.05487249719818</c:v>
                </c:pt>
                <c:pt idx="10">
                  <c:v>796.89663781892091</c:v>
                </c:pt>
                <c:pt idx="11">
                  <c:v>759.08763935241359</c:v>
                </c:pt>
                <c:pt idx="12">
                  <c:v>778.03506463765586</c:v>
                </c:pt>
                <c:pt idx="13">
                  <c:v>764.85221640016323</c:v>
                </c:pt>
                <c:pt idx="14">
                  <c:v>737.96308486391229</c:v>
                </c:pt>
                <c:pt idx="15">
                  <c:v>746.27331345877701</c:v>
                </c:pt>
                <c:pt idx="16">
                  <c:v>706.26647505274047</c:v>
                </c:pt>
                <c:pt idx="17">
                  <c:v>710.99877580941416</c:v>
                </c:pt>
                <c:pt idx="18">
                  <c:v>673.72398427699727</c:v>
                </c:pt>
                <c:pt idx="19">
                  <c:v>653.87522778390735</c:v>
                </c:pt>
                <c:pt idx="20">
                  <c:v>684.22861407412768</c:v>
                </c:pt>
                <c:pt idx="21">
                  <c:v>685.3944252679911</c:v>
                </c:pt>
                <c:pt idx="22">
                  <c:v>696.82599052384001</c:v>
                </c:pt>
                <c:pt idx="23">
                  <c:v>675.06457729237854</c:v>
                </c:pt>
                <c:pt idx="24">
                  <c:v>640.94698146252358</c:v>
                </c:pt>
                <c:pt idx="25">
                  <c:v>611.68469178737769</c:v>
                </c:pt>
                <c:pt idx="26">
                  <c:v>603.07767890836556</c:v>
                </c:pt>
                <c:pt idx="27">
                  <c:v>621.68386830546024</c:v>
                </c:pt>
                <c:pt idx="28">
                  <c:v>554.08742557488188</c:v>
                </c:pt>
                <c:pt idx="29">
                  <c:v>553.01965086947678</c:v>
                </c:pt>
                <c:pt idx="30">
                  <c:v>574.81016444912211</c:v>
                </c:pt>
                <c:pt idx="31">
                  <c:v>542.01345929730417</c:v>
                </c:pt>
              </c:numCache>
            </c:numRef>
          </c:val>
          <c:extLst>
            <c:ext xmlns:c16="http://schemas.microsoft.com/office/drawing/2014/chart" uri="{C3380CC4-5D6E-409C-BE32-E72D297353CC}">
              <c16:uniqueId val="{00000002-8B68-48A4-9FB2-5B3B433C40B4}"/>
            </c:ext>
          </c:extLst>
        </c:ser>
        <c:ser>
          <c:idx val="3"/>
          <c:order val="3"/>
          <c:tx>
            <c:strRef>
              <c:f>'11.Household (per household)'!$Z$44</c:f>
              <c:strCache>
                <c:ptCount val="1"/>
                <c:pt idx="0">
                  <c:v>Cooking</c:v>
                </c:pt>
              </c:strCache>
            </c:strRef>
          </c:tx>
          <c:spPr>
            <a:ln>
              <a:solidFill>
                <a:sysClr val="windowText" lastClr="000000"/>
              </a:solidFill>
            </a:ln>
          </c:spPr>
          <c:invertIfNegative val="0"/>
          <c:cat>
            <c:numRef>
              <c:f>'11.Household (per household)'!$AA$39:$BF$39</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household)'!$AA$44:$BF$44</c:f>
              <c:numCache>
                <c:formatCode>#,##0_);[Red]\(#,##0\)</c:formatCode>
                <c:ptCount val="32"/>
                <c:pt idx="0">
                  <c:v>241.20780523300172</c:v>
                </c:pt>
                <c:pt idx="1">
                  <c:v>245.17542902926249</c:v>
                </c:pt>
                <c:pt idx="2">
                  <c:v>248.40098751829234</c:v>
                </c:pt>
                <c:pt idx="3">
                  <c:v>251.85844174655978</c:v>
                </c:pt>
                <c:pt idx="4">
                  <c:v>253.50215785363926</c:v>
                </c:pt>
                <c:pt idx="5">
                  <c:v>255.58019278627077</c:v>
                </c:pt>
                <c:pt idx="6">
                  <c:v>253.12259367602493</c:v>
                </c:pt>
                <c:pt idx="7">
                  <c:v>241.52532867200566</c:v>
                </c:pt>
                <c:pt idx="8">
                  <c:v>239.45813902269364</c:v>
                </c:pt>
                <c:pt idx="9">
                  <c:v>241.94563794681474</c:v>
                </c:pt>
                <c:pt idx="10">
                  <c:v>240.01010165444546</c:v>
                </c:pt>
                <c:pt idx="11">
                  <c:v>232.01571846877616</c:v>
                </c:pt>
                <c:pt idx="12">
                  <c:v>237.31700362011881</c:v>
                </c:pt>
                <c:pt idx="13">
                  <c:v>243.42040156448121</c:v>
                </c:pt>
                <c:pt idx="14">
                  <c:v>229.63213863961218</c:v>
                </c:pt>
                <c:pt idx="15">
                  <c:v>229.64699171738476</c:v>
                </c:pt>
                <c:pt idx="16">
                  <c:v>221.916649736132</c:v>
                </c:pt>
                <c:pt idx="17">
                  <c:v>229.02275615839409</c:v>
                </c:pt>
                <c:pt idx="18">
                  <c:v>219.19952858312732</c:v>
                </c:pt>
                <c:pt idx="19">
                  <c:v>211.09090801152757</c:v>
                </c:pt>
                <c:pt idx="20">
                  <c:v>223.78578812907253</c:v>
                </c:pt>
                <c:pt idx="21">
                  <c:v>230.24510925504904</c:v>
                </c:pt>
                <c:pt idx="22">
                  <c:v>244.62407843608213</c:v>
                </c:pt>
                <c:pt idx="23">
                  <c:v>242.36661338987693</c:v>
                </c:pt>
                <c:pt idx="24">
                  <c:v>231.33367917129496</c:v>
                </c:pt>
                <c:pt idx="25">
                  <c:v>225.73308590958231</c:v>
                </c:pt>
                <c:pt idx="26">
                  <c:v>223.19266820974781</c:v>
                </c:pt>
                <c:pt idx="27">
                  <c:v>230.67454022754424</c:v>
                </c:pt>
                <c:pt idx="28">
                  <c:v>210.12246852288655</c:v>
                </c:pt>
                <c:pt idx="29">
                  <c:v>211.4527472077479</c:v>
                </c:pt>
                <c:pt idx="30">
                  <c:v>222.3111779680049</c:v>
                </c:pt>
                <c:pt idx="31">
                  <c:v>210.1614808073659</c:v>
                </c:pt>
              </c:numCache>
            </c:numRef>
          </c:val>
          <c:extLst>
            <c:ext xmlns:c16="http://schemas.microsoft.com/office/drawing/2014/chart" uri="{C3380CC4-5D6E-409C-BE32-E72D297353CC}">
              <c16:uniqueId val="{00000003-8B68-48A4-9FB2-5B3B433C40B4}"/>
            </c:ext>
          </c:extLst>
        </c:ser>
        <c:ser>
          <c:idx val="4"/>
          <c:order val="4"/>
          <c:tx>
            <c:strRef>
              <c:f>'11.Household (per household)'!$Z$45</c:f>
              <c:strCache>
                <c:ptCount val="1"/>
                <c:pt idx="0">
                  <c:v>Power etc.*</c:v>
                </c:pt>
              </c:strCache>
            </c:strRef>
          </c:tx>
          <c:spPr>
            <a:ln>
              <a:solidFill>
                <a:sysClr val="windowText" lastClr="000000"/>
              </a:solidFill>
            </a:ln>
          </c:spPr>
          <c:invertIfNegative val="0"/>
          <c:cat>
            <c:numRef>
              <c:f>'11.Household (per household)'!$AA$39:$BF$39</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household)'!$AA$45:$BF$45</c:f>
              <c:numCache>
                <c:formatCode>#,##0_);[Red]\(#,##0\)</c:formatCode>
                <c:ptCount val="32"/>
                <c:pt idx="0">
                  <c:v>1239.8816679084503</c:v>
                </c:pt>
                <c:pt idx="1">
                  <c:v>1262.0668140988894</c:v>
                </c:pt>
                <c:pt idx="2">
                  <c:v>1301.2254850570291</c:v>
                </c:pt>
                <c:pt idx="3">
                  <c:v>1237.9825598518892</c:v>
                </c:pt>
                <c:pt idx="4">
                  <c:v>1417.9465763751291</c:v>
                </c:pt>
                <c:pt idx="5">
                  <c:v>1371.9345258599192</c:v>
                </c:pt>
                <c:pt idx="6">
                  <c:v>1329.7651309100067</c:v>
                </c:pt>
                <c:pt idx="7">
                  <c:v>1270.8413005100083</c:v>
                </c:pt>
                <c:pt idx="8">
                  <c:v>1235.762013334022</c:v>
                </c:pt>
                <c:pt idx="9">
                  <c:v>1319.5297221103863</c:v>
                </c:pt>
                <c:pt idx="10">
                  <c:v>1303.0413879320481</c:v>
                </c:pt>
                <c:pt idx="11">
                  <c:v>1285.8402212426577</c:v>
                </c:pt>
                <c:pt idx="12">
                  <c:v>1385.5915468377302</c:v>
                </c:pt>
                <c:pt idx="13">
                  <c:v>1450.1113668330001</c:v>
                </c:pt>
                <c:pt idx="14">
                  <c:v>1401.6010987269653</c:v>
                </c:pt>
                <c:pt idx="15">
                  <c:v>1431.7720334680864</c:v>
                </c:pt>
                <c:pt idx="16">
                  <c:v>1347.3919452002763</c:v>
                </c:pt>
                <c:pt idx="17">
                  <c:v>1483.883485184555</c:v>
                </c:pt>
                <c:pt idx="18">
                  <c:v>1445.3222995826104</c:v>
                </c:pt>
                <c:pt idx="19">
                  <c:v>1346.4049304189434</c:v>
                </c:pt>
                <c:pt idx="20">
                  <c:v>1514.6396732414794</c:v>
                </c:pt>
                <c:pt idx="21">
                  <c:v>1716.2367251438261</c:v>
                </c:pt>
                <c:pt idx="22">
                  <c:v>1897.9794454706846</c:v>
                </c:pt>
                <c:pt idx="23">
                  <c:v>1857.5404409089119</c:v>
                </c:pt>
                <c:pt idx="24">
                  <c:v>1687.9421208397462</c:v>
                </c:pt>
                <c:pt idx="25">
                  <c:v>1614.6708766002303</c:v>
                </c:pt>
                <c:pt idx="26">
                  <c:v>1561.9750347662234</c:v>
                </c:pt>
                <c:pt idx="27">
                  <c:v>1519.3117939041774</c:v>
                </c:pt>
                <c:pt idx="28">
                  <c:v>1336.7990413456566</c:v>
                </c:pt>
                <c:pt idx="29">
                  <c:v>1228.08778587233</c:v>
                </c:pt>
                <c:pt idx="30">
                  <c:v>1275.9282231728484</c:v>
                </c:pt>
                <c:pt idx="31">
                  <c:v>1198.187886551885</c:v>
                </c:pt>
              </c:numCache>
            </c:numRef>
          </c:val>
          <c:extLst>
            <c:ext xmlns:c16="http://schemas.microsoft.com/office/drawing/2014/chart" uri="{C3380CC4-5D6E-409C-BE32-E72D297353CC}">
              <c16:uniqueId val="{00000004-8B68-48A4-9FB2-5B3B433C40B4}"/>
            </c:ext>
          </c:extLst>
        </c:ser>
        <c:ser>
          <c:idx val="5"/>
          <c:order val="5"/>
          <c:tx>
            <c:strRef>
              <c:f>'11.Household (per household)'!$Z$46</c:f>
              <c:strCache>
                <c:ptCount val="1"/>
                <c:pt idx="0">
                  <c:v>Car</c:v>
                </c:pt>
              </c:strCache>
            </c:strRef>
          </c:tx>
          <c:spPr>
            <a:ln>
              <a:solidFill>
                <a:sysClr val="windowText" lastClr="000000"/>
              </a:solidFill>
            </a:ln>
          </c:spPr>
          <c:invertIfNegative val="0"/>
          <c:cat>
            <c:numRef>
              <c:f>'11.Household (per household)'!$AA$39:$BF$39</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household)'!$AA$46:$BF$46</c:f>
              <c:numCache>
                <c:formatCode>#,##0_);[Red]\(#,##0\)</c:formatCode>
                <c:ptCount val="32"/>
                <c:pt idx="0">
                  <c:v>1184.3714074113748</c:v>
                </c:pt>
                <c:pt idx="1">
                  <c:v>1162.4608034411842</c:v>
                </c:pt>
                <c:pt idx="2">
                  <c:v>1323.5069678467519</c:v>
                </c:pt>
                <c:pt idx="3">
                  <c:v>1400.3882639014985</c:v>
                </c:pt>
                <c:pt idx="4">
                  <c:v>1526.1828661306058</c:v>
                </c:pt>
                <c:pt idx="5">
                  <c:v>1512.4944444028217</c:v>
                </c:pt>
                <c:pt idx="6">
                  <c:v>1611.8959707631477</c:v>
                </c:pt>
                <c:pt idx="7">
                  <c:v>1454.2969962204863</c:v>
                </c:pt>
                <c:pt idx="8">
                  <c:v>1532.0951784663107</c:v>
                </c:pt>
                <c:pt idx="9">
                  <c:v>1594.0134591035423</c:v>
                </c:pt>
                <c:pt idx="10">
                  <c:v>1618.6139692497452</c:v>
                </c:pt>
                <c:pt idx="11">
                  <c:v>1582.1995812591667</c:v>
                </c:pt>
                <c:pt idx="12">
                  <c:v>1587.8022027234256</c:v>
                </c:pt>
                <c:pt idx="13">
                  <c:v>1599.1317217507344</c:v>
                </c:pt>
                <c:pt idx="14">
                  <c:v>1552.5360863695466</c:v>
                </c:pt>
                <c:pt idx="15">
                  <c:v>1492.4548398781094</c:v>
                </c:pt>
                <c:pt idx="16">
                  <c:v>1438.0480987391902</c:v>
                </c:pt>
                <c:pt idx="17">
                  <c:v>1396.5818163715944</c:v>
                </c:pt>
                <c:pt idx="18">
                  <c:v>1387.820586352864</c:v>
                </c:pt>
                <c:pt idx="19">
                  <c:v>1299.6291462779373</c:v>
                </c:pt>
                <c:pt idx="20">
                  <c:v>1282.8455790328615</c:v>
                </c:pt>
                <c:pt idx="21">
                  <c:v>1235.5899486617764</c:v>
                </c:pt>
                <c:pt idx="22">
                  <c:v>1232.2957552291432</c:v>
                </c:pt>
                <c:pt idx="23">
                  <c:v>1178.1865792098295</c:v>
                </c:pt>
                <c:pt idx="24">
                  <c:v>1096.6109354908247</c:v>
                </c:pt>
                <c:pt idx="25">
                  <c:v>1090.2823792105862</c:v>
                </c:pt>
                <c:pt idx="26">
                  <c:v>1034.9007681470289</c:v>
                </c:pt>
                <c:pt idx="27">
                  <c:v>1046.4377402729388</c:v>
                </c:pt>
                <c:pt idx="28">
                  <c:v>1063.008071419971</c:v>
                </c:pt>
                <c:pt idx="29">
                  <c:v>1049.4350978417681</c:v>
                </c:pt>
                <c:pt idx="30">
                  <c:v>889.8644821665348</c:v>
                </c:pt>
                <c:pt idx="31">
                  <c:v>907.27834300818051</c:v>
                </c:pt>
              </c:numCache>
            </c:numRef>
          </c:val>
          <c:extLst>
            <c:ext xmlns:c16="http://schemas.microsoft.com/office/drawing/2014/chart" uri="{C3380CC4-5D6E-409C-BE32-E72D297353CC}">
              <c16:uniqueId val="{00000005-8B68-48A4-9FB2-5B3B433C40B4}"/>
            </c:ext>
          </c:extLst>
        </c:ser>
        <c:ser>
          <c:idx val="6"/>
          <c:order val="6"/>
          <c:tx>
            <c:strRef>
              <c:f>'11.Household (per household)'!$Z$47</c:f>
              <c:strCache>
                <c:ptCount val="1"/>
                <c:pt idx="0">
                  <c:v>Municipal Solid Waste</c:v>
                </c:pt>
              </c:strCache>
            </c:strRef>
          </c:tx>
          <c:spPr>
            <a:ln>
              <a:solidFill>
                <a:sysClr val="windowText" lastClr="000000"/>
              </a:solidFill>
            </a:ln>
          </c:spPr>
          <c:invertIfNegative val="0"/>
          <c:cat>
            <c:numRef>
              <c:f>'11.Household (per household)'!$AA$39:$BF$39</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household)'!$AA$47:$BF$47</c:f>
              <c:numCache>
                <c:formatCode>#,##0_);[Red]\(#,##0\)</c:formatCode>
                <c:ptCount val="32"/>
                <c:pt idx="0">
                  <c:v>270.61856402501428</c:v>
                </c:pt>
                <c:pt idx="1">
                  <c:v>272.90528348189775</c:v>
                </c:pt>
                <c:pt idx="2">
                  <c:v>273.12281358163716</c:v>
                </c:pt>
                <c:pt idx="3">
                  <c:v>270.20731302173363</c:v>
                </c:pt>
                <c:pt idx="4">
                  <c:v>277.44447678102807</c:v>
                </c:pt>
                <c:pt idx="5">
                  <c:v>280.14921640919164</c:v>
                </c:pt>
                <c:pt idx="6">
                  <c:v>285.35325937103948</c:v>
                </c:pt>
                <c:pt idx="7">
                  <c:v>287.70749176052539</c:v>
                </c:pt>
                <c:pt idx="8">
                  <c:v>286.02831729837249</c:v>
                </c:pt>
                <c:pt idx="9">
                  <c:v>289.52455238333283</c:v>
                </c:pt>
                <c:pt idx="10">
                  <c:v>296.65173956541446</c:v>
                </c:pt>
                <c:pt idx="11">
                  <c:v>298.93299482323698</c:v>
                </c:pt>
                <c:pt idx="12">
                  <c:v>301.15983440765706</c:v>
                </c:pt>
                <c:pt idx="13">
                  <c:v>301.65170195537985</c:v>
                </c:pt>
                <c:pt idx="14">
                  <c:v>283.84531600600963</c:v>
                </c:pt>
                <c:pt idx="15">
                  <c:v>259.12621248907635</c:v>
                </c:pt>
                <c:pt idx="16">
                  <c:v>233.93747318459046</c:v>
                </c:pt>
                <c:pt idx="17">
                  <c:v>225.94425512368548</c:v>
                </c:pt>
                <c:pt idx="18">
                  <c:v>218.32218985179622</c:v>
                </c:pt>
                <c:pt idx="19">
                  <c:v>180.34312486066241</c:v>
                </c:pt>
                <c:pt idx="20">
                  <c:v>173.60930114615942</c:v>
                </c:pt>
                <c:pt idx="21">
                  <c:v>188.34449623252237</c:v>
                </c:pt>
                <c:pt idx="22">
                  <c:v>187.33779174490385</c:v>
                </c:pt>
                <c:pt idx="23">
                  <c:v>173.94180066368273</c:v>
                </c:pt>
                <c:pt idx="24">
                  <c:v>153.42947229601745</c:v>
                </c:pt>
                <c:pt idx="25">
                  <c:v>148.10030376438266</c:v>
                </c:pt>
                <c:pt idx="26">
                  <c:v>146.78434157120168</c:v>
                </c:pt>
                <c:pt idx="27">
                  <c:v>151.05647729762006</c:v>
                </c:pt>
                <c:pt idx="28">
                  <c:v>150.48040979299935</c:v>
                </c:pt>
                <c:pt idx="29">
                  <c:v>156.19905780485144</c:v>
                </c:pt>
                <c:pt idx="30">
                  <c:v>160.15483704284665</c:v>
                </c:pt>
                <c:pt idx="31">
                  <c:v>149.32207548852335</c:v>
                </c:pt>
              </c:numCache>
            </c:numRef>
          </c:val>
          <c:extLst>
            <c:ext xmlns:c16="http://schemas.microsoft.com/office/drawing/2014/chart" uri="{C3380CC4-5D6E-409C-BE32-E72D297353CC}">
              <c16:uniqueId val="{00000006-8B68-48A4-9FB2-5B3B433C40B4}"/>
            </c:ext>
          </c:extLst>
        </c:ser>
        <c:ser>
          <c:idx val="7"/>
          <c:order val="7"/>
          <c:tx>
            <c:strRef>
              <c:f>'11.Household (per household)'!$Z$48</c:f>
              <c:strCache>
                <c:ptCount val="1"/>
                <c:pt idx="0">
                  <c:v>Water and Waste Water</c:v>
                </c:pt>
              </c:strCache>
            </c:strRef>
          </c:tx>
          <c:spPr>
            <a:ln>
              <a:solidFill>
                <a:sysClr val="windowText" lastClr="000000"/>
              </a:solidFill>
            </a:ln>
          </c:spPr>
          <c:invertIfNegative val="0"/>
          <c:cat>
            <c:numRef>
              <c:f>'11.Household (per household)'!$AA$39:$BF$39</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household)'!$AA$48:$BF$48</c:f>
              <c:numCache>
                <c:formatCode>#,##0.0_);[Red]\(#,##0.0\)</c:formatCode>
                <c:ptCount val="32"/>
                <c:pt idx="0">
                  <c:v>50.831391726482387</c:v>
                </c:pt>
                <c:pt idx="1">
                  <c:v>62.753968543481967</c:v>
                </c:pt>
                <c:pt idx="2">
                  <c:v>75.098215628703016</c:v>
                </c:pt>
                <c:pt idx="3">
                  <c:v>79.879116577922687</c:v>
                </c:pt>
                <c:pt idx="4" formatCode="#,##0_);[Red]\(#,##0\)">
                  <c:v>99.506160354130358</c:v>
                </c:pt>
                <c:pt idx="5" formatCode="#,##0_);[Red]\(#,##0\)">
                  <c:v>103.81682321629353</c:v>
                </c:pt>
                <c:pt idx="6">
                  <c:v>96.422412400812831</c:v>
                </c:pt>
                <c:pt idx="7">
                  <c:v>87.62617413718003</c:v>
                </c:pt>
                <c:pt idx="8">
                  <c:v>80.309532971341909</c:v>
                </c:pt>
                <c:pt idx="9">
                  <c:v>76.739882864479924</c:v>
                </c:pt>
                <c:pt idx="10">
                  <c:v>73.331872821653377</c:v>
                </c:pt>
                <c:pt idx="11">
                  <c:v>68.801507308239607</c:v>
                </c:pt>
                <c:pt idx="12">
                  <c:v>70.008590035981214</c:v>
                </c:pt>
                <c:pt idx="13">
                  <c:v>69.811010087655362</c:v>
                </c:pt>
                <c:pt idx="14">
                  <c:v>66.315319745783356</c:v>
                </c:pt>
                <c:pt idx="15">
                  <c:v>63.067240056787924</c:v>
                </c:pt>
                <c:pt idx="16">
                  <c:v>60.824337533172105</c:v>
                </c:pt>
                <c:pt idx="17">
                  <c:v>67.220928115410103</c:v>
                </c:pt>
                <c:pt idx="18">
                  <c:v>78.395805893523189</c:v>
                </c:pt>
                <c:pt idx="19">
                  <c:v>84.079498067353455</c:v>
                </c:pt>
                <c:pt idx="20">
                  <c:v>82.951057975673066</c:v>
                </c:pt>
                <c:pt idx="21">
                  <c:v>89.787830767214302</c:v>
                </c:pt>
                <c:pt idx="22" formatCode="#,##0_);[Red]\(#,##0\)">
                  <c:v>115.61774417305838</c:v>
                </c:pt>
                <c:pt idx="23">
                  <c:v>99.964050699322911</c:v>
                </c:pt>
                <c:pt idx="24">
                  <c:v>100.02029994738929</c:v>
                </c:pt>
                <c:pt idx="25">
                  <c:v>86.262013235143314</c:v>
                </c:pt>
                <c:pt idx="26">
                  <c:v>78.272316267664962</c:v>
                </c:pt>
                <c:pt idx="27">
                  <c:v>79.591794465325265</c:v>
                </c:pt>
                <c:pt idx="28">
                  <c:v>82.502366620845706</c:v>
                </c:pt>
                <c:pt idx="29">
                  <c:v>77.209756039156801</c:v>
                </c:pt>
                <c:pt idx="30" formatCode="#,##0_);[Red]\(#,##0\)">
                  <c:v>71.181075326838751</c:v>
                </c:pt>
                <c:pt idx="31" formatCode="#,##0_);[Red]\(#,##0\)">
                  <c:v>64.168570317204143</c:v>
                </c:pt>
              </c:numCache>
            </c:numRef>
          </c:val>
          <c:extLst>
            <c:ext xmlns:c16="http://schemas.microsoft.com/office/drawing/2014/chart" uri="{C3380CC4-5D6E-409C-BE32-E72D297353CC}">
              <c16:uniqueId val="{00000007-8B68-48A4-9FB2-5B3B433C40B4}"/>
            </c:ext>
          </c:extLst>
        </c:ser>
        <c:dLbls>
          <c:showLegendKey val="0"/>
          <c:showVal val="0"/>
          <c:showCatName val="0"/>
          <c:showSerName val="0"/>
          <c:showPercent val="0"/>
          <c:showBubbleSize val="0"/>
        </c:dLbls>
        <c:gapWidth val="40"/>
        <c:overlap val="100"/>
        <c:axId val="137480064"/>
        <c:axId val="137481600"/>
      </c:barChart>
      <c:lineChart>
        <c:grouping val="standard"/>
        <c:varyColors val="0"/>
        <c:ser>
          <c:idx val="10"/>
          <c:order val="8"/>
          <c:tx>
            <c:strRef>
              <c:f>'11.Household (per household)'!$Y$40</c:f>
              <c:strCache>
                <c:ptCount val="1"/>
                <c:pt idx="0">
                  <c:v>Total</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household)'!$AA$39:$BF$39</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'11.Household (per household)'!$AA$40:$BF$40</c:f>
              <c:numCache>
                <c:formatCode>#,##0_);[Red]\(#,##0\)</c:formatCode>
                <c:ptCount val="32"/>
                <c:pt idx="0">
                  <c:v>4585.7712184484189</c:v>
                </c:pt>
                <c:pt idx="1">
                  <c:v>4609.179689277019</c:v>
                </c:pt>
                <c:pt idx="2">
                  <c:v>4879.8228429040519</c:v>
                </c:pt>
                <c:pt idx="3">
                  <c:v>4928.3816787447258</c:v>
                </c:pt>
                <c:pt idx="4">
                  <c:v>5259.9845146312537</c:v>
                </c:pt>
                <c:pt idx="5">
                  <c:v>5249.8248282105642</c:v>
                </c:pt>
                <c:pt idx="6">
                  <c:v>5317.7083038152341</c:v>
                </c:pt>
                <c:pt idx="7">
                  <c:v>4981.2360174151409</c:v>
                </c:pt>
                <c:pt idx="8">
                  <c:v>4980.9197495439857</c:v>
                </c:pt>
                <c:pt idx="9">
                  <c:v>5172.0583482944094</c:v>
                </c:pt>
                <c:pt idx="10">
                  <c:v>5233.4201081815727</c:v>
                </c:pt>
                <c:pt idx="11">
                  <c:v>5085.3227447225217</c:v>
                </c:pt>
                <c:pt idx="12">
                  <c:v>5275.9193359423034</c:v>
                </c:pt>
                <c:pt idx="13">
                  <c:v>5298.666908923874</c:v>
                </c:pt>
                <c:pt idx="14">
                  <c:v>5161.3608276877885</c:v>
                </c:pt>
                <c:pt idx="15">
                  <c:v>5151.6827108149319</c:v>
                </c:pt>
                <c:pt idx="16">
                  <c:v>4864.424604989028</c:v>
                </c:pt>
                <c:pt idx="17">
                  <c:v>4990.2209316249473</c:v>
                </c:pt>
                <c:pt idx="18">
                  <c:v>4858.3332691750593</c:v>
                </c:pt>
                <c:pt idx="19">
                  <c:v>4592.329848636522</c:v>
                </c:pt>
                <c:pt idx="20">
                  <c:v>4856.7516729108065</c:v>
                </c:pt>
                <c:pt idx="21">
                  <c:v>5082.4764965955319</c:v>
                </c:pt>
                <c:pt idx="22">
                  <c:v>5342.0545983302891</c:v>
                </c:pt>
                <c:pt idx="23">
                  <c:v>5162.2473323248096</c:v>
                </c:pt>
                <c:pt idx="24">
                  <c:v>4779.5043411777115</c:v>
                </c:pt>
                <c:pt idx="25">
                  <c:v>4603.2716899634115</c:v>
                </c:pt>
                <c:pt idx="26">
                  <c:v>4469.2628312583674</c:v>
                </c:pt>
                <c:pt idx="27">
                  <c:v>4486.8727864810444</c:v>
                </c:pt>
                <c:pt idx="28">
                  <c:v>4121.0550066217538</c:v>
                </c:pt>
                <c:pt idx="29">
                  <c:v>3971.0034085486245</c:v>
                </c:pt>
                <c:pt idx="30">
                  <c:v>3922.3713263900154</c:v>
                </c:pt>
                <c:pt idx="31">
                  <c:v>3733.45021249296</c:v>
                </c:pt>
              </c:numCache>
            </c:numRef>
          </c:val>
          <c:smooth val="0"/>
          <c:extLst>
            <c:ext xmlns:c16="http://schemas.microsoft.com/office/drawing/2014/chart" uri="{C3380CC4-5D6E-409C-BE32-E72D297353CC}">
              <c16:uniqueId val="{00000008-8B68-48A4-9FB2-5B3B433C40B4}"/>
            </c:ext>
          </c:extLst>
        </c:ser>
        <c:dLbls>
          <c:showLegendKey val="0"/>
          <c:showVal val="0"/>
          <c:showCatName val="0"/>
          <c:showSerName val="0"/>
          <c:showPercent val="0"/>
          <c:showBubbleSize val="0"/>
        </c:dLbls>
        <c:marker val="1"/>
        <c:smooth val="0"/>
        <c:axId val="137480064"/>
        <c:axId val="137481600"/>
      </c:lineChart>
      <c:catAx>
        <c:axId val="13748006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481600"/>
        <c:crosses val="autoZero"/>
        <c:auto val="1"/>
        <c:lblAlgn val="ctr"/>
        <c:lblOffset val="100"/>
        <c:tickLblSkip val="1"/>
        <c:noMultiLvlLbl val="0"/>
      </c:catAx>
      <c:valAx>
        <c:axId val="137481600"/>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7480064"/>
        <c:crosses val="autoZero"/>
        <c:crossBetween val="between"/>
      </c:valAx>
    </c:plotArea>
    <c:legend>
      <c:legendPos val="r"/>
      <c:legendEntry>
        <c:idx val="8"/>
        <c:delete val="1"/>
      </c:legendEntry>
      <c:layout>
        <c:manualLayout>
          <c:xMode val="edge"/>
          <c:yMode val="edge"/>
          <c:x val="0.84815221870943636"/>
          <c:y val="0.38824840056652599"/>
          <c:w val="0.15008415614714868"/>
          <c:h val="0.43770720061171642"/>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日本語用のフォントを使用)"/>
              </a:defRPr>
            </a:pPr>
            <a:r>
              <a:rPr lang="en-US" altLang="ja-JP" sz="1600" b="1">
                <a:latin typeface="+mn-ea"/>
              </a:rPr>
              <a:t>2021</a:t>
            </a:r>
            <a:r>
              <a:rPr lang="ja-JP" altLang="ja-JP" sz="1600" b="1">
                <a:latin typeface="+mn-ea"/>
              </a:rPr>
              <a:t>年度の家庭からの</a:t>
            </a:r>
            <a:r>
              <a:rPr lang="en-US" altLang="ja-JP" sz="1600" b="1">
                <a:latin typeface="+mn-ea"/>
              </a:rPr>
              <a:t>CO</a:t>
            </a:r>
            <a:r>
              <a:rPr lang="en-US" altLang="ja-JP" sz="1600" b="1" baseline="-25000">
                <a:latin typeface="+mn-ea"/>
              </a:rPr>
              <a:t>2</a:t>
            </a:r>
            <a:r>
              <a:rPr lang="ja-JP" altLang="ja-JP" sz="1600" b="1">
                <a:latin typeface="+mn-ea"/>
              </a:rPr>
              <a:t>排出量</a:t>
            </a:r>
            <a:endParaRPr lang="en-US" altLang="ja-JP" sz="1600" b="1">
              <a:latin typeface="+mn-ea"/>
            </a:endParaRPr>
          </a:p>
          <a:p>
            <a:pPr>
              <a:defRPr sz="1600">
                <a:latin typeface="(日本語用のフォントを使用)"/>
              </a:defRPr>
            </a:pPr>
            <a:r>
              <a:rPr lang="ja-JP" altLang="ja-JP" sz="1600" b="1">
                <a:latin typeface="+mn-ea"/>
              </a:rPr>
              <a:t>（燃料種別）</a:t>
            </a:r>
            <a:endParaRPr lang="ja-JP" altLang="ja-JP" sz="1600">
              <a:latin typeface="+mn-ea"/>
            </a:endParaRPr>
          </a:p>
        </c:rich>
      </c:tx>
      <c:overlay val="0"/>
    </c:title>
    <c:autoTitleDeleted val="0"/>
    <c:plotArea>
      <c:layout>
        <c:manualLayout>
          <c:layoutTarget val="inner"/>
          <c:xMode val="edge"/>
          <c:yMode val="edge"/>
          <c:x val="0.19525240740740749"/>
          <c:y val="0.14517629629629639"/>
          <c:w val="0.62656611111111116"/>
          <c:h val="0.62656611111111116"/>
        </c:manualLayout>
      </c:layout>
      <c:doughnutChart>
        <c:varyColors val="1"/>
        <c:ser>
          <c:idx val="1"/>
          <c:order val="0"/>
          <c:tx>
            <c:strRef>
              <c:f>'リンク切公表時非表示（グラフの添え物）'!$CA$80</c:f>
              <c:strCache>
                <c:ptCount val="1"/>
                <c:pt idx="0">
                  <c:v>一人当たりCO2排出量</c:v>
                </c:pt>
              </c:strCache>
            </c:strRef>
          </c:tx>
          <c:spPr>
            <a:noFill/>
          </c:spPr>
          <c:dLbls>
            <c:dLbl>
              <c:idx val="0"/>
              <c:layout>
                <c:manualLayout>
                  <c:x val="-3.7465862840086669E-2"/>
                  <c:y val="-2.768498809168715E-3"/>
                </c:manualLayout>
              </c:layout>
              <c:tx>
                <c:rich>
                  <a:bodyPr wrap="square" lIns="38100" tIns="19050" rIns="38100" bIns="19050" anchor="ctr" anchorCtr="0">
                    <a:noAutofit/>
                  </a:bodyPr>
                  <a:lstStyle/>
                  <a:p>
                    <a:pPr algn="l">
                      <a:defRPr sz="1200" baseline="0"/>
                    </a:pPr>
                    <a:fld id="{86300199-DD15-4766-AC6A-51DCF16CB63D}" type="VALUE">
                      <a:rPr lang="en-US" altLang="ja-JP" sz="1200" b="1" baseline="0"/>
                      <a:pPr algn="l">
                        <a:defRPr sz="1200" baseline="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18420718941804562"/>
                      <c:h val="5.2870224140833672E-2"/>
                    </c:manualLayout>
                  </c15:layout>
                  <c15:dlblFieldTable/>
                  <c15:showDataLabelsRange val="0"/>
                </c:ext>
                <c:ext xmlns:c16="http://schemas.microsoft.com/office/drawing/2014/chart" uri="{C3380CC4-5D6E-409C-BE32-E72D297353CC}">
                  <c16:uniqueId val="{00000002-C0DA-460F-B842-8A53DC68947C}"/>
                </c:ext>
              </c:extLst>
            </c:dLbl>
            <c:dLbl>
              <c:idx val="1"/>
              <c:layout>
                <c:manualLayout>
                  <c:x val="0.12081361420988762"/>
                  <c:y val="6.0156781279423137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2044534473529965"/>
                      <c:h val="4.4602532780789308E-2"/>
                    </c:manualLayout>
                  </c15:layout>
                </c:ext>
                <c:ext xmlns:c16="http://schemas.microsoft.com/office/drawing/2014/chart" uri="{C3380CC4-5D6E-409C-BE32-E72D297353CC}">
                  <c16:uniqueId val="{00000000-FFC2-4866-BB05-E556496327A5}"/>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'リンク切公表時非表示（グラフの添え物）'!$CA$81:$CA$82</c:f>
              <c:numCache>
                <c:formatCode>"（"0000"年度）"</c:formatCode>
                <c:ptCount val="2"/>
                <c:pt idx="0" formatCode="&quot;約&quot;#,##0">
                  <c:v>1780</c:v>
                </c:pt>
                <c:pt idx="1">
                  <c:v>2021</c:v>
                </c:pt>
              </c:numCache>
            </c:numRef>
          </c:val>
          <c:extLst>
            <c:ext xmlns:c16="http://schemas.microsoft.com/office/drawing/2014/chart" uri="{C3380CC4-5D6E-409C-BE32-E72D297353CC}">
              <c16:uniqueId val="{00000001-C0DA-460F-B842-8A53DC68947C}"/>
            </c:ext>
          </c:extLst>
        </c:ser>
        <c:ser>
          <c:idx val="0"/>
          <c:order val="1"/>
          <c:tx>
            <c:strRef>
              <c:f>'12.Household (per capita)'!$BF$24</c:f>
              <c:strCache>
                <c:ptCount val="1"/>
                <c:pt idx="0">
                  <c:v>2021</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0-7E89-409F-BBD0-070E534DA055}"/>
                </c:ext>
              </c:extLst>
            </c:dLbl>
            <c:dLbl>
              <c:idx val="1"/>
              <c:layout>
                <c:manualLayout>
                  <c:x val="2.2461588888736798E-3"/>
                  <c:y val="-2.318952268675235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8849891918748355E-2"/>
                      <c:h val="8.3230243932265968E-2"/>
                    </c:manualLayout>
                  </c15:layout>
                </c:ext>
                <c:ext xmlns:c16="http://schemas.microsoft.com/office/drawing/2014/chart" uri="{C3380CC4-5D6E-409C-BE32-E72D297353CC}">
                  <c16:uniqueId val="{00000001-7E89-409F-BBD0-070E534DA055}"/>
                </c:ext>
              </c:extLst>
            </c:dLbl>
            <c:dLbl>
              <c:idx val="2"/>
              <c:layout>
                <c:manualLayout>
                  <c:x val="5.2484971196527491E-3"/>
                  <c:y val="-1.36120671882607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898417271263E-2"/>
                      <c:h val="7.6463313905963309E-2"/>
                    </c:manualLayout>
                  </c15:layout>
                </c:ext>
                <c:ext xmlns:c16="http://schemas.microsoft.com/office/drawing/2014/chart" uri="{C3380CC4-5D6E-409C-BE32-E72D297353CC}">
                  <c16:uniqueId val="{00000002-7E89-409F-BBD0-070E534DA055}"/>
                </c:ext>
              </c:extLst>
            </c:dLbl>
            <c:dLbl>
              <c:idx val="3"/>
              <c:layout>
                <c:manualLayout>
                  <c:x val="1.6968286145007047E-2"/>
                  <c:y val="5.9920107589037565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028478740481548"/>
                      <c:h val="8.0833760047294048E-2"/>
                    </c:manualLayout>
                  </c15:layout>
                </c:ext>
                <c:ext xmlns:c16="http://schemas.microsoft.com/office/drawing/2014/chart" uri="{C3380CC4-5D6E-409C-BE32-E72D297353CC}">
                  <c16:uniqueId val="{00000003-7E89-409F-BBD0-070E534DA055}"/>
                </c:ext>
              </c:extLst>
            </c:dLbl>
            <c:dLbl>
              <c:idx val="4"/>
              <c:layout>
                <c:manualLayout>
                  <c:x val="-1.4803040776571881E-2"/>
                  <c:y val="-2.658170658065383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0DA-460F-B842-8A53DC68947C}"/>
                </c:ext>
              </c:extLst>
            </c:dLbl>
            <c:dLbl>
              <c:idx val="5"/>
              <c:layout>
                <c:manualLayout>
                  <c:x val="-0.14789749711268402"/>
                  <c:y val="8.7647469496544964E-2"/>
                </c:manualLayout>
              </c:layout>
              <c:numFmt formatCode="0.00%" sourceLinked="0"/>
              <c:spPr>
                <a:noFill/>
                <a:ln>
                  <a:noFill/>
                </a:ln>
                <a:effectLst/>
              </c:spPr>
              <c:txPr>
                <a:bodyPr/>
                <a:lstStyle/>
                <a:p>
                  <a:pPr>
                    <a:defRPr sz="1100"/>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7E89-409F-BBD0-070E534DA055}"/>
                </c:ext>
              </c:extLst>
            </c:dLbl>
            <c:dLbl>
              <c:idx val="6"/>
              <c:layout>
                <c:manualLayout>
                  <c:x val="-1.3751201405693698E-2"/>
                  <c:y val="5.596029983670487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222051563847895"/>
                      <c:h val="8.0951805269057653E-2"/>
                    </c:manualLayout>
                  </c15:layout>
                </c:ext>
                <c:ext xmlns:c16="http://schemas.microsoft.com/office/drawing/2014/chart" uri="{C3380CC4-5D6E-409C-BE32-E72D297353CC}">
                  <c16:uniqueId val="{00000005-7E89-409F-BBD0-070E534DA055}"/>
                </c:ext>
              </c:extLst>
            </c:dLbl>
            <c:dLbl>
              <c:idx val="7"/>
              <c:layout>
                <c:manualLayout>
                  <c:x val="-0.14901166744998706"/>
                  <c:y val="-9.28595475705175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7E89-409F-BBD0-070E534DA055}"/>
                </c:ext>
              </c:extLst>
            </c:dLbl>
            <c:dLbl>
              <c:idx val="8"/>
              <c:layout>
                <c:manualLayout>
                  <c:x val="-5.4765349748644436E-2"/>
                  <c:y val="-0.1149294725423232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E89-409F-BBD0-070E534DA055}"/>
                </c:ext>
              </c:extLst>
            </c:dLbl>
            <c:dLbl>
              <c:idx val="9"/>
              <c:layout>
                <c:manualLayout>
                  <c:x val="3.3648764297793711E-2"/>
                  <c:y val="-0.11513146846579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853956971270437"/>
                      <c:h val="8.3254792627865087E-2"/>
                    </c:manualLayout>
                  </c15:layout>
                </c:ext>
                <c:ext xmlns:c16="http://schemas.microsoft.com/office/drawing/2014/chart" uri="{C3380CC4-5D6E-409C-BE32-E72D297353CC}">
                  <c16:uniqueId val="{00000008-7E89-409F-BBD0-070E534DA05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capita)'!$W$26:$W$35</c:f>
              <c:strCache>
                <c:ptCount val="10"/>
                <c:pt idx="0">
                  <c:v>石炭等</c:v>
                </c:pt>
                <c:pt idx="1">
                  <c:v>灯油</c:v>
                </c:pt>
                <c:pt idx="2">
                  <c:v>LPG</c:v>
                </c:pt>
                <c:pt idx="3">
                  <c:v>都市ガス</c:v>
                </c:pt>
                <c:pt idx="4">
                  <c:v>電力</c:v>
                </c:pt>
                <c:pt idx="5">
                  <c:v>熱</c:v>
                </c:pt>
                <c:pt idx="6">
                  <c:v>ガソリン</c:v>
                </c:pt>
                <c:pt idx="7">
                  <c:v>軽油</c:v>
                </c:pt>
                <c:pt idx="8">
                  <c:v>ごみ処理</c:v>
                </c:pt>
                <c:pt idx="9">
                  <c:v>水道</c:v>
                </c:pt>
              </c:strCache>
            </c:strRef>
          </c:cat>
          <c:val>
            <c:numRef>
              <c:f>'12.Household (per capita)'!$BF$26:$BF$35</c:f>
              <c:numCache>
                <c:formatCode>0.0%</c:formatCode>
                <c:ptCount val="10"/>
                <c:pt idx="0">
                  <c:v>0</c:v>
                </c:pt>
                <c:pt idx="1">
                  <c:v>8.1526361349980578E-2</c:v>
                </c:pt>
                <c:pt idx="2">
                  <c:v>5.064293363574119E-2</c:v>
                </c:pt>
                <c:pt idx="3">
                  <c:v>9.8980518308089099E-2</c:v>
                </c:pt>
                <c:pt idx="4">
                  <c:v>0.46841994650206498</c:v>
                </c:pt>
                <c:pt idx="5" formatCode="0.00%">
                  <c:v>2.3365928721138927E-4</c:v>
                </c:pt>
                <c:pt idx="6">
                  <c:v>0.23045268090784529</c:v>
                </c:pt>
                <c:pt idx="7">
                  <c:v>1.256069582668946E-2</c:v>
                </c:pt>
                <c:pt idx="8">
                  <c:v>3.9995732362750759E-2</c:v>
                </c:pt>
                <c:pt idx="9">
                  <c:v>1.7187471819627258E-2</c:v>
                </c:pt>
              </c:numCache>
            </c:numRef>
          </c:val>
          <c:extLst>
            <c:ext xmlns:c16="http://schemas.microsoft.com/office/drawing/2014/chart" uri="{C3380CC4-5D6E-409C-BE32-E72D297353CC}">
              <c16:uniqueId val="{00000009-7E89-409F-BBD0-070E534DA05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ja-JP" altLang="en-US" sz="1600" b="1" i="0" baseline="0">
                <a:solidFill>
                  <a:sysClr val="windowText" lastClr="000000"/>
                </a:solidFill>
                <a:latin typeface="+mn-ea"/>
                <a:ea typeface="+mn-ea"/>
              </a:rPr>
              <a:t>各</a:t>
            </a:r>
            <a:r>
              <a:rPr lang="ja-JP" altLang="ja-JP" sz="1600" b="1" i="0" baseline="0">
                <a:solidFill>
                  <a:sysClr val="windowText" lastClr="000000"/>
                </a:solidFill>
                <a:latin typeface="+mn-ea"/>
                <a:ea typeface="+mn-ea"/>
              </a:rPr>
              <a:t>温室効果ガス</a:t>
            </a:r>
            <a:r>
              <a:rPr lang="ja-JP" altLang="en-US" sz="1600" b="1" i="0" baseline="0">
                <a:solidFill>
                  <a:sysClr val="windowText" lastClr="000000"/>
                </a:solidFill>
                <a:latin typeface="+mn-ea"/>
                <a:ea typeface="+mn-ea"/>
              </a:rPr>
              <a:t>の</a:t>
            </a:r>
            <a:r>
              <a:rPr lang="ja-JP" altLang="ja-JP" sz="1600" b="1" i="0" baseline="0">
                <a:solidFill>
                  <a:sysClr val="windowText" lastClr="000000"/>
                </a:solidFill>
                <a:latin typeface="+mn-ea"/>
                <a:ea typeface="+mn-ea"/>
              </a:rPr>
              <a:t>排出量の推移</a:t>
            </a:r>
            <a:endParaRPr lang="en-US" altLang="ja-JP" sz="1600" b="1" i="0" baseline="0">
              <a:solidFill>
                <a:sysClr val="windowText" lastClr="000000"/>
              </a:solidFill>
              <a:latin typeface="+mn-ea"/>
              <a:ea typeface="+mn-ea"/>
            </a:endParaRPr>
          </a:p>
          <a:p>
            <a:pPr>
              <a:defRPr>
                <a:solidFill>
                  <a:sysClr val="windowText" lastClr="000000"/>
                </a:solidFill>
              </a:defRPr>
            </a:pPr>
            <a:r>
              <a:rPr lang="ja-JP" altLang="en-US" sz="1600" b="1" i="0" baseline="0">
                <a:solidFill>
                  <a:sysClr val="windowText" lastClr="000000"/>
                </a:solidFill>
                <a:latin typeface="+mn-ea"/>
                <a:ea typeface="+mn-ea"/>
              </a:rPr>
              <a:t>（</a:t>
            </a:r>
            <a:r>
              <a:rPr lang="en-US" altLang="ja-JP" sz="1600" b="1" i="0" u="none" strike="noStrike" baseline="0">
                <a:solidFill>
                  <a:sysClr val="windowText" lastClr="000000"/>
                </a:solidFill>
                <a:latin typeface="+mn-ea"/>
                <a:ea typeface="+mn-ea"/>
              </a:rPr>
              <a:t>2021</a:t>
            </a:r>
            <a:r>
              <a:rPr lang="ja-JP" altLang="ja-JP" sz="1600" b="1" i="0" u="none" strike="noStrike" baseline="0">
                <a:solidFill>
                  <a:sysClr val="windowText" lastClr="000000"/>
                </a:solidFill>
                <a:latin typeface="+mn-ea"/>
                <a:ea typeface="+mn-ea"/>
              </a:rPr>
              <a:t>年度</a:t>
            </a:r>
            <a:r>
              <a:rPr lang="ja-JP" altLang="en-US" sz="1600" b="1" i="0" baseline="0">
                <a:solidFill>
                  <a:sysClr val="windowText" lastClr="000000"/>
                </a:solidFill>
                <a:latin typeface="+mn-ea"/>
                <a:ea typeface="+mn-ea"/>
              </a:rPr>
              <a:t>）</a:t>
            </a:r>
            <a:endParaRPr lang="ja-JP" altLang="ja-JP" sz="1600" b="1" i="0" baseline="0">
              <a:solidFill>
                <a:sysClr val="windowText" lastClr="000000"/>
              </a:solidFill>
              <a:latin typeface="+mn-ea"/>
              <a:ea typeface="+mn-ea"/>
            </a:endParaRPr>
          </a:p>
        </c:rich>
      </c:tx>
      <c:layout>
        <c:manualLayout>
          <c:xMode val="edge"/>
          <c:yMode val="edge"/>
          <c:x val="0.30230448551339223"/>
          <c:y val="1.4145154378184222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653368877248787"/>
          <c:y val="0.11053314814814814"/>
          <c:w val="0.71908809590621359"/>
          <c:h val="0.61638740740740761"/>
        </c:manualLayout>
      </c:layout>
      <c:barChart>
        <c:barDir val="col"/>
        <c:grouping val="stacked"/>
        <c:varyColors val="0"/>
        <c:ser>
          <c:idx val="0"/>
          <c:order val="1"/>
          <c:tx>
            <c:strRef>
              <c:f>'リンク切公表時非表示（グラフの添え物）'!$Y$3</c:f>
              <c:strCache>
                <c:ptCount val="1"/>
                <c:pt idx="0">
                  <c:v>CO₂</c:v>
                </c:pt>
              </c:strCache>
            </c:strRef>
          </c:tx>
          <c:spPr>
            <a:solidFill>
              <a:schemeClr val="accent1"/>
            </a:solidFill>
            <a:ln>
              <a:noFill/>
            </a:ln>
            <a:effectLst/>
          </c:spPr>
          <c:invertIfNegative val="0"/>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'1.Summary'!$AA$5:$BF$5</c:f>
              <c:numCache>
                <c:formatCode>#,##0_ </c:formatCode>
                <c:ptCount val="32"/>
                <c:pt idx="0">
                  <c:v>1162.6771089918518</c:v>
                </c:pt>
                <c:pt idx="1">
                  <c:v>1174.1988442625984</c:v>
                </c:pt>
                <c:pt idx="2">
                  <c:v>1183.699366512948</c:v>
                </c:pt>
                <c:pt idx="3">
                  <c:v>1176.4780226980197</c:v>
                </c:pt>
                <c:pt idx="4">
                  <c:v>1231.4840894472909</c:v>
                </c:pt>
                <c:pt idx="5">
                  <c:v>1243.7314931079059</c:v>
                </c:pt>
                <c:pt idx="6">
                  <c:v>1256.263589764015</c:v>
                </c:pt>
                <c:pt idx="7">
                  <c:v>1248.7977271864518</c:v>
                </c:pt>
                <c:pt idx="8">
                  <c:v>1208.5694022099726</c:v>
                </c:pt>
                <c:pt idx="9">
                  <c:v>1245.1981759316639</c:v>
                </c:pt>
                <c:pt idx="10">
                  <c:v>1267.9875519936274</c:v>
                </c:pt>
                <c:pt idx="11">
                  <c:v>1252.9564908163813</c:v>
                </c:pt>
                <c:pt idx="12">
                  <c:v>1282.3396954605837</c:v>
                </c:pt>
                <c:pt idx="13">
                  <c:v>1290.7048221561408</c:v>
                </c:pt>
                <c:pt idx="14">
                  <c:v>1286.0218705882789</c:v>
                </c:pt>
                <c:pt idx="15">
                  <c:v>1293.3846522432998</c:v>
                </c:pt>
                <c:pt idx="16">
                  <c:v>1270.2799795844708</c:v>
                </c:pt>
                <c:pt idx="17">
                  <c:v>1305.845951811006</c:v>
                </c:pt>
                <c:pt idx="18">
                  <c:v>1234.7251454237264</c:v>
                </c:pt>
                <c:pt idx="19">
                  <c:v>1165.5585409086111</c:v>
                </c:pt>
                <c:pt idx="20">
                  <c:v>1217.1375750993589</c:v>
                </c:pt>
                <c:pt idx="21">
                  <c:v>1266.9739070711857</c:v>
                </c:pt>
                <c:pt idx="22">
                  <c:v>1308.1558652811696</c:v>
                </c:pt>
                <c:pt idx="23">
                  <c:v>1317.4710704033189</c:v>
                </c:pt>
                <c:pt idx="24">
                  <c:v>1266.2799229807936</c:v>
                </c:pt>
                <c:pt idx="25">
                  <c:v>1225.3538006200479</c:v>
                </c:pt>
                <c:pt idx="26">
                  <c:v>1204.6018015196496</c:v>
                </c:pt>
                <c:pt idx="27">
                  <c:v>1188.913600002259</c:v>
                </c:pt>
                <c:pt idx="28">
                  <c:v>1143.7319927195733</c:v>
                </c:pt>
                <c:pt idx="29">
                  <c:v>1106.5461632636459</c:v>
                </c:pt>
                <c:pt idx="30">
                  <c:v>1041.6625796593789</c:v>
                </c:pt>
                <c:pt idx="31">
                  <c:v>1064.000903932535</c:v>
                </c:pt>
              </c:numCache>
            </c:numRef>
          </c:val>
          <c:extLst>
            <c:ext xmlns:c16="http://schemas.microsoft.com/office/drawing/2014/chart" uri="{C3380CC4-5D6E-409C-BE32-E72D297353CC}">
              <c16:uniqueId val="{00000000-1115-4688-B43D-F38E4A3F87EF}"/>
            </c:ext>
          </c:extLst>
        </c:ser>
        <c:ser>
          <c:idx val="1"/>
          <c:order val="2"/>
          <c:tx>
            <c:strRef>
              <c:f>'リンク切公表時非表示（グラフの添え物）'!$Y$4</c:f>
              <c:strCache>
                <c:ptCount val="1"/>
                <c:pt idx="0">
                  <c:v>CH₄</c:v>
                </c:pt>
              </c:strCache>
            </c:strRef>
          </c:tx>
          <c:spPr>
            <a:solidFill>
              <a:schemeClr val="accent6">
                <a:lumMod val="75000"/>
              </a:schemeClr>
            </a:solidFill>
            <a:ln>
              <a:noFill/>
            </a:ln>
            <a:effectLst/>
          </c:spPr>
          <c:invertIfNegative val="0"/>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'1.Summary'!$AA$8:$BF$8</c:f>
              <c:numCache>
                <c:formatCode>#,##0.0_ </c:formatCode>
                <c:ptCount val="32"/>
                <c:pt idx="0">
                  <c:v>44.542026094346475</c:v>
                </c:pt>
                <c:pt idx="1">
                  <c:v>43.880709274967998</c:v>
                </c:pt>
                <c:pt idx="2">
                  <c:v>43.812148831899329</c:v>
                </c:pt>
                <c:pt idx="3">
                  <c:v>42.911717616368868</c:v>
                </c:pt>
                <c:pt idx="4">
                  <c:v>42.944680323406281</c:v>
                </c:pt>
                <c:pt idx="5">
                  <c:v>41.755930594858071</c:v>
                </c:pt>
                <c:pt idx="6">
                  <c:v>40.490291110362598</c:v>
                </c:pt>
                <c:pt idx="7">
                  <c:v>40.014546369932617</c:v>
                </c:pt>
                <c:pt idx="8">
                  <c:v>38.321574916956074</c:v>
                </c:pt>
                <c:pt idx="9">
                  <c:v>37.937031659027468</c:v>
                </c:pt>
                <c:pt idx="10">
                  <c:v>37.285676625163738</c:v>
                </c:pt>
                <c:pt idx="11">
                  <c:v>36.115446093537152</c:v>
                </c:pt>
                <c:pt idx="12">
                  <c:v>35.288379382311724</c:v>
                </c:pt>
                <c:pt idx="13">
                  <c:v>34.381516991425798</c:v>
                </c:pt>
                <c:pt idx="14">
                  <c:v>34.068299303876373</c:v>
                </c:pt>
                <c:pt idx="15">
                  <c:v>34.053751547775903</c:v>
                </c:pt>
                <c:pt idx="16">
                  <c:v>33.481783473508123</c:v>
                </c:pt>
                <c:pt idx="17">
                  <c:v>32.854323110474247</c:v>
                </c:pt>
                <c:pt idx="18">
                  <c:v>32.056308041674022</c:v>
                </c:pt>
                <c:pt idx="19">
                  <c:v>31.519618849843482</c:v>
                </c:pt>
                <c:pt idx="20">
                  <c:v>31.072985051965027</c:v>
                </c:pt>
                <c:pt idx="21">
                  <c:v>29.857227280664251</c:v>
                </c:pt>
                <c:pt idx="22">
                  <c:v>29.202063029975861</c:v>
                </c:pt>
                <c:pt idx="23">
                  <c:v>29.143257680045433</c:v>
                </c:pt>
                <c:pt idx="24">
                  <c:v>28.644669241236937</c:v>
                </c:pt>
                <c:pt idx="25">
                  <c:v>28.273038754272957</c:v>
                </c:pt>
                <c:pt idx="26">
                  <c:v>28.233912576062146</c:v>
                </c:pt>
                <c:pt idx="27">
                  <c:v>28.043839521153334</c:v>
                </c:pt>
                <c:pt idx="28">
                  <c:v>27.660343593968829</c:v>
                </c:pt>
                <c:pt idx="29">
                  <c:v>27.483882213974997</c:v>
                </c:pt>
                <c:pt idx="30">
                  <c:v>27.37988975054283</c:v>
                </c:pt>
                <c:pt idx="31">
                  <c:v>27.361363317728049</c:v>
                </c:pt>
              </c:numCache>
            </c:numRef>
          </c:val>
          <c:extLst>
            <c:ext xmlns:c16="http://schemas.microsoft.com/office/drawing/2014/chart" uri="{C3380CC4-5D6E-409C-BE32-E72D297353CC}">
              <c16:uniqueId val="{00000001-1115-4688-B43D-F38E4A3F87EF}"/>
            </c:ext>
          </c:extLst>
        </c:ser>
        <c:ser>
          <c:idx val="2"/>
          <c:order val="3"/>
          <c:tx>
            <c:strRef>
              <c:f>'リンク切公表時非表示（グラフの添え物）'!$Y$5</c:f>
              <c:strCache>
                <c:ptCount val="1"/>
                <c:pt idx="0">
                  <c:v>N₂O</c:v>
                </c:pt>
              </c:strCache>
            </c:strRef>
          </c:tx>
          <c:spPr>
            <a:solidFill>
              <a:schemeClr val="tx2">
                <a:lumMod val="40000"/>
                <a:lumOff val="60000"/>
              </a:schemeClr>
            </a:solidFill>
            <a:ln>
              <a:noFill/>
            </a:ln>
            <a:effectLst/>
          </c:spPr>
          <c:invertIfNegative val="0"/>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'1.Summary'!$AA$9:$BF$9</c:f>
              <c:numCache>
                <c:formatCode>#,##0.0_ </c:formatCode>
                <c:ptCount val="32"/>
                <c:pt idx="0">
                  <c:v>32.21822349950326</c:v>
                </c:pt>
                <c:pt idx="1">
                  <c:v>31.900875560699081</c:v>
                </c:pt>
                <c:pt idx="2">
                  <c:v>32.053835716284979</c:v>
                </c:pt>
                <c:pt idx="3">
                  <c:v>31.959192616300573</c:v>
                </c:pt>
                <c:pt idx="4">
                  <c:v>33.174406695675899</c:v>
                </c:pt>
                <c:pt idx="5">
                  <c:v>33.455726885477468</c:v>
                </c:pt>
                <c:pt idx="6">
                  <c:v>34.557596109197696</c:v>
                </c:pt>
                <c:pt idx="7">
                  <c:v>35.360220988415733</c:v>
                </c:pt>
                <c:pt idx="8">
                  <c:v>33.78617753575142</c:v>
                </c:pt>
                <c:pt idx="9">
                  <c:v>27.659817297743032</c:v>
                </c:pt>
                <c:pt idx="10">
                  <c:v>30.181019077670104</c:v>
                </c:pt>
                <c:pt idx="11">
                  <c:v>26.551656120758608</c:v>
                </c:pt>
                <c:pt idx="12">
                  <c:v>25.969859018167966</c:v>
                </c:pt>
                <c:pt idx="13">
                  <c:v>25.84787113626443</c:v>
                </c:pt>
                <c:pt idx="14">
                  <c:v>25.669952223947085</c:v>
                </c:pt>
                <c:pt idx="15">
                  <c:v>25.339120594646221</c:v>
                </c:pt>
                <c:pt idx="16">
                  <c:v>25.226227700523754</c:v>
                </c:pt>
                <c:pt idx="17">
                  <c:v>24.662459431642034</c:v>
                </c:pt>
                <c:pt idx="18">
                  <c:v>23.771939683018722</c:v>
                </c:pt>
                <c:pt idx="19">
                  <c:v>23.207172338490874</c:v>
                </c:pt>
                <c:pt idx="20">
                  <c:v>22.728856478754896</c:v>
                </c:pt>
                <c:pt idx="21">
                  <c:v>22.332925818989509</c:v>
                </c:pt>
                <c:pt idx="22">
                  <c:v>21.955260432283257</c:v>
                </c:pt>
                <c:pt idx="23">
                  <c:v>21.901370281521643</c:v>
                </c:pt>
                <c:pt idx="24">
                  <c:v>21.45867541944655</c:v>
                </c:pt>
                <c:pt idx="25">
                  <c:v>21.150920243374067</c:v>
                </c:pt>
                <c:pt idx="26">
                  <c:v>20.638619947547596</c:v>
                </c:pt>
                <c:pt idx="27">
                  <c:v>20.891969406782202</c:v>
                </c:pt>
                <c:pt idx="28">
                  <c:v>20.43112239546091</c:v>
                </c:pt>
                <c:pt idx="29">
                  <c:v>20.011074912149805</c:v>
                </c:pt>
                <c:pt idx="30">
                  <c:v>19.680288171208058</c:v>
                </c:pt>
                <c:pt idx="31">
                  <c:v>19.459726016397301</c:v>
                </c:pt>
              </c:numCache>
            </c:numRef>
          </c:val>
          <c:extLst>
            <c:ext xmlns:c16="http://schemas.microsoft.com/office/drawing/2014/chart" uri="{C3380CC4-5D6E-409C-BE32-E72D297353CC}">
              <c16:uniqueId val="{00000002-1115-4688-B43D-F38E4A3F87EF}"/>
            </c:ext>
          </c:extLst>
        </c:ser>
        <c:ser>
          <c:idx val="3"/>
          <c:order val="4"/>
          <c:tx>
            <c:strRef>
              <c:f>'リンク切公表時非表示（グラフの添え物）'!$Y$6</c:f>
              <c:strCache>
                <c:ptCount val="1"/>
                <c:pt idx="0">
                  <c:v>HFCs</c:v>
                </c:pt>
              </c:strCache>
            </c:strRef>
          </c:tx>
          <c:spPr>
            <a:solidFill>
              <a:schemeClr val="accent3">
                <a:lumMod val="75000"/>
              </a:schemeClr>
            </a:solidFill>
            <a:ln>
              <a:noFill/>
            </a:ln>
            <a:effectLst/>
          </c:spPr>
          <c:invertIfNegative val="0"/>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'1.Summary'!$AA$11:$BF$11</c:f>
              <c:numCache>
                <c:formatCode>#,##0.0_ </c:formatCode>
                <c:ptCount val="32"/>
                <c:pt idx="0">
                  <c:v>15.940023373810551</c:v>
                </c:pt>
                <c:pt idx="1">
                  <c:v>17.356794476754168</c:v>
                </c:pt>
                <c:pt idx="2">
                  <c:v>17.773138745901562</c:v>
                </c:pt>
                <c:pt idx="3">
                  <c:v>18.13459447508907</c:v>
                </c:pt>
                <c:pt idx="4">
                  <c:v>21.057226749185705</c:v>
                </c:pt>
                <c:pt idx="5">
                  <c:v>25.219348804735031</c:v>
                </c:pt>
                <c:pt idx="6">
                  <c:v>24.604215826774308</c:v>
                </c:pt>
                <c:pt idx="7">
                  <c:v>24.444489660702086</c:v>
                </c:pt>
                <c:pt idx="8">
                  <c:v>23.749430269680605</c:v>
                </c:pt>
                <c:pt idx="9">
                  <c:v>24.375035791541993</c:v>
                </c:pt>
                <c:pt idx="10">
                  <c:v>22.858356899573057</c:v>
                </c:pt>
                <c:pt idx="11">
                  <c:v>19.46597160567428</c:v>
                </c:pt>
                <c:pt idx="12">
                  <c:v>16.23640478260339</c:v>
                </c:pt>
                <c:pt idx="13">
                  <c:v>16.228080733517448</c:v>
                </c:pt>
                <c:pt idx="14">
                  <c:v>12.418368101688444</c:v>
                </c:pt>
                <c:pt idx="15">
                  <c:v>12.778809711884287</c:v>
                </c:pt>
                <c:pt idx="16">
                  <c:v>14.62624173724962</c:v>
                </c:pt>
                <c:pt idx="17">
                  <c:v>16.709812962491071</c:v>
                </c:pt>
                <c:pt idx="18">
                  <c:v>19.265318500624051</c:v>
                </c:pt>
                <c:pt idx="19">
                  <c:v>20.927106001019869</c:v>
                </c:pt>
                <c:pt idx="20">
                  <c:v>23.331815539590195</c:v>
                </c:pt>
                <c:pt idx="21">
                  <c:v>26.12454040982982</c:v>
                </c:pt>
                <c:pt idx="22">
                  <c:v>29.381772417681024</c:v>
                </c:pt>
                <c:pt idx="23">
                  <c:v>32.129236564593967</c:v>
                </c:pt>
                <c:pt idx="24">
                  <c:v>35.805260087298386</c:v>
                </c:pt>
                <c:pt idx="25">
                  <c:v>39.283250340090426</c:v>
                </c:pt>
                <c:pt idx="26">
                  <c:v>42.645361094030882</c:v>
                </c:pt>
                <c:pt idx="27">
                  <c:v>44.956352738435626</c:v>
                </c:pt>
                <c:pt idx="28">
                  <c:v>47.087142184417843</c:v>
                </c:pt>
                <c:pt idx="29">
                  <c:v>49.968007523873347</c:v>
                </c:pt>
                <c:pt idx="30">
                  <c:v>52.210280536947032</c:v>
                </c:pt>
                <c:pt idx="31">
                  <c:v>53.561038045284995</c:v>
                </c:pt>
              </c:numCache>
            </c:numRef>
          </c:val>
          <c:extLst>
            <c:ext xmlns:c16="http://schemas.microsoft.com/office/drawing/2014/chart" uri="{C3380CC4-5D6E-409C-BE32-E72D297353CC}">
              <c16:uniqueId val="{00000003-1115-4688-B43D-F38E4A3F87EF}"/>
            </c:ext>
          </c:extLst>
        </c:ser>
        <c:ser>
          <c:idx val="4"/>
          <c:order val="5"/>
          <c:tx>
            <c:strRef>
              <c:f>'リンク切公表時非表示（グラフの添え物）'!$Y$7</c:f>
              <c:strCache>
                <c:ptCount val="1"/>
                <c:pt idx="0">
                  <c:v>PFCs</c:v>
                </c:pt>
              </c:strCache>
            </c:strRef>
          </c:tx>
          <c:spPr>
            <a:solidFill>
              <a:schemeClr val="accent5">
                <a:lumMod val="60000"/>
                <a:lumOff val="40000"/>
              </a:schemeClr>
            </a:solidFill>
            <a:ln>
              <a:noFill/>
            </a:ln>
            <a:effectLst/>
          </c:spPr>
          <c:invertIfNegative val="0"/>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'1.Summary'!$AA$12:$BF$12</c:f>
              <c:numCache>
                <c:formatCode>#,##0.0_ </c:formatCode>
                <c:ptCount val="32"/>
                <c:pt idx="0">
                  <c:v>6.5554803371722326</c:v>
                </c:pt>
                <c:pt idx="1">
                  <c:v>7.5219871305103094</c:v>
                </c:pt>
                <c:pt idx="2">
                  <c:v>7.6297006778125827</c:v>
                </c:pt>
                <c:pt idx="3">
                  <c:v>10.954489018843969</c:v>
                </c:pt>
                <c:pt idx="4">
                  <c:v>13.455176345514481</c:v>
                </c:pt>
                <c:pt idx="5">
                  <c:v>17.690561913510763</c:v>
                </c:pt>
                <c:pt idx="6">
                  <c:v>18.33504118478027</c:v>
                </c:pt>
                <c:pt idx="7">
                  <c:v>20.058342341079289</c:v>
                </c:pt>
                <c:pt idx="8">
                  <c:v>16.632229805483313</c:v>
                </c:pt>
                <c:pt idx="9">
                  <c:v>13.162144059914279</c:v>
                </c:pt>
                <c:pt idx="10">
                  <c:v>11.90643517158199</c:v>
                </c:pt>
                <c:pt idx="11">
                  <c:v>9.9053954320590005</c:v>
                </c:pt>
                <c:pt idx="12">
                  <c:v>9.2251206229660401</c:v>
                </c:pt>
                <c:pt idx="13">
                  <c:v>8.8796131249725843</c:v>
                </c:pt>
                <c:pt idx="14">
                  <c:v>9.2420859829016635</c:v>
                </c:pt>
                <c:pt idx="15">
                  <c:v>8.6484442488133961</c:v>
                </c:pt>
                <c:pt idx="16">
                  <c:v>9.0239040784065327</c:v>
                </c:pt>
                <c:pt idx="17">
                  <c:v>7.9420352634277993</c:v>
                </c:pt>
                <c:pt idx="18">
                  <c:v>5.7676912558210507</c:v>
                </c:pt>
                <c:pt idx="19">
                  <c:v>4.0646258055868527</c:v>
                </c:pt>
                <c:pt idx="20">
                  <c:v>4.2676756250679455</c:v>
                </c:pt>
                <c:pt idx="21">
                  <c:v>3.7727556571422824</c:v>
                </c:pt>
                <c:pt idx="22">
                  <c:v>3.4523322498386579</c:v>
                </c:pt>
                <c:pt idx="23">
                  <c:v>3.2920492095958891</c:v>
                </c:pt>
                <c:pt idx="24">
                  <c:v>3.3687845883193188</c:v>
                </c:pt>
                <c:pt idx="25">
                  <c:v>3.3141325228122902</c:v>
                </c:pt>
                <c:pt idx="26">
                  <c:v>3.3816081918784531</c:v>
                </c:pt>
                <c:pt idx="27">
                  <c:v>3.5213092456541726</c:v>
                </c:pt>
                <c:pt idx="28">
                  <c:v>3.5009694780912879</c:v>
                </c:pt>
                <c:pt idx="29">
                  <c:v>3.4439857021783511</c:v>
                </c:pt>
                <c:pt idx="30">
                  <c:v>3.5008425058809474</c:v>
                </c:pt>
                <c:pt idx="31">
                  <c:v>3.1555413451373799</c:v>
                </c:pt>
              </c:numCache>
            </c:numRef>
          </c:val>
          <c:extLst>
            <c:ext xmlns:c16="http://schemas.microsoft.com/office/drawing/2014/chart" uri="{C3380CC4-5D6E-409C-BE32-E72D297353CC}">
              <c16:uniqueId val="{00000004-1115-4688-B43D-F38E4A3F87EF}"/>
            </c:ext>
          </c:extLst>
        </c:ser>
        <c:ser>
          <c:idx val="5"/>
          <c:order val="6"/>
          <c:tx>
            <c:strRef>
              <c:f>'リンク切公表時非表示（グラフの添え物）'!$Y$8</c:f>
              <c:strCache>
                <c:ptCount val="1"/>
                <c:pt idx="0">
                  <c:v>SF₆</c:v>
                </c:pt>
              </c:strCache>
            </c:strRef>
          </c:tx>
          <c:spPr>
            <a:solidFill>
              <a:srgbClr val="FFCCFF"/>
            </a:solidFill>
            <a:ln>
              <a:noFill/>
            </a:ln>
            <a:effectLst/>
          </c:spPr>
          <c:invertIfNegative val="0"/>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'1.Summary'!$AA$13:$BF$13</c:f>
              <c:numCache>
                <c:formatCode>#,##0.0_ </c:formatCode>
                <c:ptCount val="32"/>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2.1582652390468082</c:v>
                </c:pt>
                <c:pt idx="27">
                  <c:v>2.0707538690302223</c:v>
                </c:pt>
                <c:pt idx="28">
                  <c:v>2.0549448652505751</c:v>
                </c:pt>
                <c:pt idx="29">
                  <c:v>2.0010287951396291</c:v>
                </c:pt>
                <c:pt idx="30">
                  <c:v>2.0283146558619358</c:v>
                </c:pt>
                <c:pt idx="31">
                  <c:v>2.0474504896294423</c:v>
                </c:pt>
              </c:numCache>
            </c:numRef>
          </c:val>
          <c:extLst>
            <c:ext xmlns:c16="http://schemas.microsoft.com/office/drawing/2014/chart" uri="{C3380CC4-5D6E-409C-BE32-E72D297353CC}">
              <c16:uniqueId val="{00000005-1115-4688-B43D-F38E4A3F87EF}"/>
            </c:ext>
          </c:extLst>
        </c:ser>
        <c:ser>
          <c:idx val="6"/>
          <c:order val="7"/>
          <c:tx>
            <c:strRef>
              <c:f>'リンク切公表時非表示（グラフの添え物）'!$Y$9</c:f>
              <c:strCache>
                <c:ptCount val="1"/>
                <c:pt idx="0">
                  <c:v>NF₃</c:v>
                </c:pt>
              </c:strCache>
            </c:strRef>
          </c:tx>
          <c:spPr>
            <a:solidFill>
              <a:schemeClr val="accent4">
                <a:lumMod val="60000"/>
                <a:lumOff val="40000"/>
              </a:schemeClr>
            </a:solidFill>
            <a:ln>
              <a:noFill/>
            </a:ln>
            <a:effectLst/>
          </c:spPr>
          <c:invertIfNegative val="0"/>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'1.Summary'!$AA$14:$BF$14</c:f>
              <c:numCache>
                <c:formatCode>#,##0.00_ </c:formatCode>
                <c:ptCount val="32"/>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c:v>0.31230320748777685</c:v>
                </c:pt>
                <c:pt idx="29">
                  <c:v>0.29461647536902424</c:v>
                </c:pt>
                <c:pt idx="30">
                  <c:v>0.33698441440932658</c:v>
                </c:pt>
                <c:pt idx="31">
                  <c:v>0.38011119561870749</c:v>
                </c:pt>
              </c:numCache>
            </c:numRef>
          </c:val>
          <c:extLst>
            <c:ext xmlns:c16="http://schemas.microsoft.com/office/drawing/2014/chart" uri="{C3380CC4-5D6E-409C-BE32-E72D297353CC}">
              <c16:uniqueId val="{00000006-1115-4688-B43D-F38E4A3F87EF}"/>
            </c:ext>
          </c:extLst>
        </c:ser>
        <c:dLbls>
          <c:showLegendKey val="0"/>
          <c:showVal val="0"/>
          <c:showCatName val="0"/>
          <c:showSerName val="0"/>
          <c:showPercent val="0"/>
          <c:showBubbleSize val="0"/>
        </c:dLbls>
        <c:gapWidth val="47"/>
        <c:overlap val="100"/>
        <c:axId val="178231552"/>
        <c:axId val="178250112"/>
      </c:barChart>
      <c:lineChart>
        <c:grouping val="standard"/>
        <c:varyColors val="0"/>
        <c:ser>
          <c:idx val="10"/>
          <c:order val="0"/>
          <c:tx>
            <c:strRef>
              <c:f>'リンク切公表時非表示（グラフの添え物）'!$Y$13</c:f>
              <c:strCache>
                <c:ptCount val="1"/>
                <c:pt idx="0">
                  <c:v>2013年度比-46%</c:v>
                </c:pt>
              </c:strCache>
            </c:strRef>
          </c:tx>
          <c:spPr>
            <a:ln w="28575" cap="rnd" cmpd="sng" algn="ctr">
              <a:solidFill>
                <a:schemeClr val="tx1"/>
              </a:solidFill>
              <a:prstDash val="solid"/>
              <a:round/>
            </a:ln>
            <a:effectLst/>
          </c:spPr>
          <c:marker>
            <c:symbol val="none"/>
          </c:marker>
          <c:cat>
            <c:numRef>
              <c:f>'1.Summary'!$AA$20:$BF$20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'リンク切公表時非表示（グラフの添え物）'!$AA$13:$BF$13</c:f>
              <c:numCache>
                <c:formatCode>General</c:formatCode>
                <c:ptCount val="32"/>
                <c:pt idx="0">
                  <c:v>760.11991504167293</c:v>
                </c:pt>
                <c:pt idx="1">
                  <c:v>760.11991504167293</c:v>
                </c:pt>
                <c:pt idx="2">
                  <c:v>760.11991504167293</c:v>
                </c:pt>
                <c:pt idx="3">
                  <c:v>760.11991504167293</c:v>
                </c:pt>
                <c:pt idx="4">
                  <c:v>760.11991504167293</c:v>
                </c:pt>
                <c:pt idx="5">
                  <c:v>760.11991504167293</c:v>
                </c:pt>
                <c:pt idx="6">
                  <c:v>760.11991504167293</c:v>
                </c:pt>
                <c:pt idx="7">
                  <c:v>760.11991504167293</c:v>
                </c:pt>
                <c:pt idx="8">
                  <c:v>760.11991504167293</c:v>
                </c:pt>
                <c:pt idx="9">
                  <c:v>760.11991504167293</c:v>
                </c:pt>
                <c:pt idx="10">
                  <c:v>760.11991504167293</c:v>
                </c:pt>
                <c:pt idx="11">
                  <c:v>760.11991504167293</c:v>
                </c:pt>
                <c:pt idx="12">
                  <c:v>760.11991504167293</c:v>
                </c:pt>
                <c:pt idx="13">
                  <c:v>760.11991504167293</c:v>
                </c:pt>
                <c:pt idx="14">
                  <c:v>760.11991504167293</c:v>
                </c:pt>
                <c:pt idx="15">
                  <c:v>760.11991504167293</c:v>
                </c:pt>
                <c:pt idx="16">
                  <c:v>760.11991504167293</c:v>
                </c:pt>
                <c:pt idx="17">
                  <c:v>760.11991504167293</c:v>
                </c:pt>
                <c:pt idx="18">
                  <c:v>760.11991504167293</c:v>
                </c:pt>
                <c:pt idx="19">
                  <c:v>760.11991504167293</c:v>
                </c:pt>
                <c:pt idx="20">
                  <c:v>760.11991504167293</c:v>
                </c:pt>
                <c:pt idx="21">
                  <c:v>760.11991504167293</c:v>
                </c:pt>
                <c:pt idx="22">
                  <c:v>760.11991504167293</c:v>
                </c:pt>
                <c:pt idx="23">
                  <c:v>760.11991504167293</c:v>
                </c:pt>
                <c:pt idx="24">
                  <c:v>760.11991504167293</c:v>
                </c:pt>
                <c:pt idx="25">
                  <c:v>760.11991504167293</c:v>
                </c:pt>
                <c:pt idx="26">
                  <c:v>760.11991504167293</c:v>
                </c:pt>
                <c:pt idx="27">
                  <c:v>760.11991504167293</c:v>
                </c:pt>
                <c:pt idx="28">
                  <c:v>760.11991504167293</c:v>
                </c:pt>
                <c:pt idx="29">
                  <c:v>760.11991504167293</c:v>
                </c:pt>
                <c:pt idx="30">
                  <c:v>760.11991504167293</c:v>
                </c:pt>
                <c:pt idx="31">
                  <c:v>760.11991504167293</c:v>
                </c:pt>
              </c:numCache>
            </c:numRef>
          </c:val>
          <c:smooth val="0"/>
          <c:extLst>
            <c:ext xmlns:c16="http://schemas.microsoft.com/office/drawing/2014/chart" uri="{C3380CC4-5D6E-409C-BE32-E72D297353CC}">
              <c16:uniqueId val="{00000007-1115-4688-B43D-F38E4A3F87EF}"/>
            </c:ext>
          </c:extLst>
        </c:ser>
        <c:dLbls>
          <c:showLegendKey val="0"/>
          <c:showVal val="0"/>
          <c:showCatName val="0"/>
          <c:showSerName val="0"/>
          <c:showPercent val="0"/>
          <c:showBubbleSize val="0"/>
        </c:dLbls>
        <c:marker val="1"/>
        <c:smooth val="0"/>
        <c:axId val="1844159088"/>
        <c:axId val="1913451696"/>
        <c:extLst/>
      </c:lineChart>
      <c:catAx>
        <c:axId val="178231552"/>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ja-JP" sz="1200" b="0"/>
                  <a:t>（年度）</a:t>
                </a:r>
              </a:p>
            </c:rich>
          </c:tx>
          <c:layout>
            <c:manualLayout>
              <c:xMode val="edge"/>
              <c:yMode val="edge"/>
              <c:x val="0.44815967448513366"/>
              <c:y val="0.818252162924079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title>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50112"/>
        <c:crossesAt val="0"/>
        <c:auto val="1"/>
        <c:lblAlgn val="ctr"/>
        <c:lblOffset val="100"/>
        <c:tickLblSkip val="1"/>
        <c:tickMarkSkip val="1"/>
        <c:noMultiLvlLbl val="0"/>
      </c:catAx>
      <c:valAx>
        <c:axId val="178250112"/>
        <c:scaling>
          <c:orientation val="minMax"/>
          <c:max val="1450"/>
          <c:min val="0"/>
        </c:scaling>
        <c:delete val="0"/>
        <c:axPos val="l"/>
        <c:numFmt formatCode="#,##0_ "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31552"/>
        <c:crosses val="autoZero"/>
        <c:crossBetween val="between"/>
        <c:majorUnit val="100"/>
        <c:minorUnit val="100"/>
      </c:valAx>
      <c:valAx>
        <c:axId val="1913451696"/>
        <c:scaling>
          <c:orientation val="minMax"/>
          <c:min val="800"/>
        </c:scaling>
        <c:delete val="1"/>
        <c:axPos val="r"/>
        <c:numFmt formatCode="General" sourceLinked="1"/>
        <c:majorTickMark val="out"/>
        <c:minorTickMark val="none"/>
        <c:tickLblPos val="nextTo"/>
        <c:crossAx val="1844159088"/>
        <c:crosses val="max"/>
        <c:crossBetween val="between"/>
      </c:valAx>
      <c:catAx>
        <c:axId val="1844159088"/>
        <c:scaling>
          <c:orientation val="minMax"/>
        </c:scaling>
        <c:delete val="1"/>
        <c:axPos val="b"/>
        <c:numFmt formatCode="General" sourceLinked="1"/>
        <c:majorTickMark val="out"/>
        <c:minorTickMark val="none"/>
        <c:tickLblPos val="nextTo"/>
        <c:crossAx val="1913451696"/>
        <c:crosses val="autoZero"/>
        <c:auto val="1"/>
        <c:lblAlgn val="ctr"/>
        <c:lblOffset val="100"/>
        <c:noMultiLvlLbl val="0"/>
      </c:catAx>
      <c:spPr>
        <a:solidFill>
          <a:schemeClr val="bg1"/>
        </a:solidFill>
        <a:ln>
          <a:noFill/>
        </a:ln>
        <a:effectLst/>
      </c:spPr>
    </c:plotArea>
    <c:legend>
      <c:legendPos val="r"/>
      <c:legendEntry>
        <c:idx val="7"/>
        <c:delete val="1"/>
      </c:legendEntry>
      <c:layout>
        <c:manualLayout>
          <c:xMode val="edge"/>
          <c:yMode val="edge"/>
          <c:x val="0.89553527458697635"/>
          <c:y val="0.54542715715501811"/>
          <c:w val="6.2406884520690951E-2"/>
          <c:h val="0.28419185921366635"/>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排出量（燃料種別）</a:t>
            </a:r>
            <a:r>
              <a:rPr lang="ja-JP" altLang="en-US" sz="1600">
                <a:latin typeface="+mn-ea"/>
              </a:rPr>
              <a:t>の推移</a:t>
            </a:r>
            <a:endParaRPr lang="ja-JP" altLang="ja-JP" sz="1600">
              <a:latin typeface="+mn-ea"/>
            </a:endParaRPr>
          </a:p>
        </c:rich>
      </c:tx>
      <c:overlay val="0"/>
    </c:title>
    <c:autoTitleDeleted val="0"/>
    <c:plotArea>
      <c:layout>
        <c:manualLayout>
          <c:layoutTarget val="inner"/>
          <c:xMode val="edge"/>
          <c:yMode val="edge"/>
          <c:x val="0.12037541666666668"/>
          <c:y val="0.1320487037037037"/>
          <c:w val="0.72339680555555563"/>
          <c:h val="0.66606148148148192"/>
        </c:manualLayout>
      </c:layout>
      <c:barChart>
        <c:barDir val="col"/>
        <c:grouping val="stacked"/>
        <c:varyColors val="0"/>
        <c:ser>
          <c:idx val="0"/>
          <c:order val="0"/>
          <c:tx>
            <c:strRef>
              <c:f>'12.Household (per capita)'!$W$12</c:f>
              <c:strCache>
                <c:ptCount val="1"/>
                <c:pt idx="0">
                  <c:v>石炭等</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capita)'!$AA$12:$BF$12</c:f>
              <c:numCache>
                <c:formatCode>#,##0.0_);[Red]\(#,##0.0\)</c:formatCode>
                <c:ptCount val="32"/>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6F69-417E-9249-532CF4F7231C}"/>
            </c:ext>
          </c:extLst>
        </c:ser>
        <c:ser>
          <c:idx val="1"/>
          <c:order val="1"/>
          <c:tx>
            <c:strRef>
              <c:f>'12.Household (per capita)'!$W$13</c:f>
              <c:strCache>
                <c:ptCount val="1"/>
                <c:pt idx="0">
                  <c:v>灯油</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capita)'!$AA$13:$BF$13</c:f>
              <c:numCache>
                <c:formatCode>#,##0_);[Red]\(#,##0\)</c:formatCode>
                <c:ptCount val="32"/>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180.04086420619331</c:v>
                </c:pt>
                <c:pt idx="27">
                  <c:v>193.85691349440378</c:v>
                </c:pt>
                <c:pt idx="28">
                  <c:v>160.45542260864977</c:v>
                </c:pt>
                <c:pt idx="29">
                  <c:v>159.98890373873809</c:v>
                </c:pt>
                <c:pt idx="30">
                  <c:v>167.85042865770365</c:v>
                </c:pt>
                <c:pt idx="31">
                  <c:v>144.93560969004781</c:v>
                </c:pt>
              </c:numCache>
            </c:numRef>
          </c:val>
          <c:extLst>
            <c:ext xmlns:c16="http://schemas.microsoft.com/office/drawing/2014/chart" uri="{C3380CC4-5D6E-409C-BE32-E72D297353CC}">
              <c16:uniqueId val="{00000001-6F69-417E-9249-532CF4F7231C}"/>
            </c:ext>
          </c:extLst>
        </c:ser>
        <c:ser>
          <c:idx val="2"/>
          <c:order val="2"/>
          <c:tx>
            <c:strRef>
              <c:f>'12.Household (per capita)'!$W$14</c:f>
              <c:strCache>
                <c:ptCount val="1"/>
                <c:pt idx="0">
                  <c:v>LPG</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capita)'!$AA$14:$BF$14</c:f>
              <c:numCache>
                <c:formatCode>#,##0_);[Red]\(#,##0\)</c:formatCode>
                <c:ptCount val="32"/>
                <c:pt idx="0">
                  <c:v>106.37036993466666</c:v>
                </c:pt>
                <c:pt idx="1">
                  <c:v>109.30570706871087</c:v>
                </c:pt>
                <c:pt idx="2">
                  <c:v>110.60489173748417</c:v>
                </c:pt>
                <c:pt idx="3">
                  <c:v>116.8857781200735</c:v>
                </c:pt>
                <c:pt idx="4">
                  <c:v>119.60632862087226</c:v>
                </c:pt>
                <c:pt idx="5">
                  <c:v>121.92002304213867</c:v>
                </c:pt>
                <c:pt idx="6">
                  <c:v>124.07519541367461</c:v>
                </c:pt>
                <c:pt idx="7">
                  <c:v>119.61332689136566</c:v>
                </c:pt>
                <c:pt idx="8">
                  <c:v>123.94840283298296</c:v>
                </c:pt>
                <c:pt idx="9">
                  <c:v>124.46348376832921</c:v>
                </c:pt>
                <c:pt idx="10">
                  <c:v>124.92935300550182</c:v>
                </c:pt>
                <c:pt idx="11">
                  <c:v>119.90509207802231</c:v>
                </c:pt>
                <c:pt idx="12">
                  <c:v>120.35777945448145</c:v>
                </c:pt>
                <c:pt idx="13">
                  <c:v>126.26858112909314</c:v>
                </c:pt>
                <c:pt idx="14">
                  <c:v>116.24626011963173</c:v>
                </c:pt>
                <c:pt idx="15">
                  <c:v>112.93544526455614</c:v>
                </c:pt>
                <c:pt idx="16">
                  <c:v>112.32779281729565</c:v>
                </c:pt>
                <c:pt idx="17">
                  <c:v>114.16883728616278</c:v>
                </c:pt>
                <c:pt idx="18">
                  <c:v>107.55242751323536</c:v>
                </c:pt>
                <c:pt idx="19">
                  <c:v>105.08940197928956</c:v>
                </c:pt>
                <c:pt idx="20">
                  <c:v>110.83354043396102</c:v>
                </c:pt>
                <c:pt idx="21">
                  <c:v>101.9164892093209</c:v>
                </c:pt>
                <c:pt idx="22">
                  <c:v>108.00184372896963</c:v>
                </c:pt>
                <c:pt idx="23">
                  <c:v>105.66157046104871</c:v>
                </c:pt>
                <c:pt idx="24" formatCode="#,##0.0_);[Red]\(#,##0.0\)">
                  <c:v>99.316716538921398</c:v>
                </c:pt>
                <c:pt idx="25" formatCode="#,##0.0_);[Red]\(#,##0.0\)">
                  <c:v>97.397555005295928</c:v>
                </c:pt>
                <c:pt idx="26" formatCode="#,##0.0_);[Red]\(#,##0.0\)">
                  <c:v>92.380406649769512</c:v>
                </c:pt>
                <c:pt idx="27" formatCode="#,##0.0_);[Red]\(#,##0.0\)">
                  <c:v>98.78853286350305</c:v>
                </c:pt>
                <c:pt idx="28" formatCode="#,##0.0_);[Red]\(#,##0.0\)">
                  <c:v>88.779601873625012</c:v>
                </c:pt>
                <c:pt idx="29" formatCode="#,##0.0_);[Red]\(#,##0.0\)">
                  <c:v>97.181727147158639</c:v>
                </c:pt>
                <c:pt idx="30" formatCode="#,##0.0_);[Red]\(#,##0.0\)">
                  <c:v>97.755923316649771</c:v>
                </c:pt>
                <c:pt idx="31" formatCode="#,##0.0_);[Red]\(#,##0.0\)">
                  <c:v>90.031792679663454</c:v>
                </c:pt>
              </c:numCache>
            </c:numRef>
          </c:val>
          <c:extLst>
            <c:ext xmlns:c16="http://schemas.microsoft.com/office/drawing/2014/chart" uri="{C3380CC4-5D6E-409C-BE32-E72D297353CC}">
              <c16:uniqueId val="{00000002-6F69-417E-9249-532CF4F7231C}"/>
            </c:ext>
          </c:extLst>
        </c:ser>
        <c:ser>
          <c:idx val="3"/>
          <c:order val="3"/>
          <c:tx>
            <c:strRef>
              <c:f>'12.Household (per capita)'!$W$15</c:f>
              <c:strCache>
                <c:ptCount val="1"/>
                <c:pt idx="0">
                  <c:v>都市ガス</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capita)'!$AA$15:$BF$15</c:f>
              <c:numCache>
                <c:formatCode>#,##0_);[Red]\(#,##0\)</c:formatCode>
                <c:ptCount val="32"/>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169.27403043793922</c:v>
                </c:pt>
                <c:pt idx="24">
                  <c:v>169.80469668119221</c:v>
                </c:pt>
                <c:pt idx="25">
                  <c:v>162.92696123314124</c:v>
                </c:pt>
                <c:pt idx="26">
                  <c:v>166.48619079843749</c:v>
                </c:pt>
                <c:pt idx="27">
                  <c:v>175.0502408111729</c:v>
                </c:pt>
                <c:pt idx="28">
                  <c:v>163.25305966674557</c:v>
                </c:pt>
                <c:pt idx="29">
                  <c:v>165.76679175851507</c:v>
                </c:pt>
                <c:pt idx="30">
                  <c:v>176.79358801332762</c:v>
                </c:pt>
                <c:pt idx="31">
                  <c:v>175.96519126906</c:v>
                </c:pt>
              </c:numCache>
            </c:numRef>
          </c:val>
          <c:extLst>
            <c:ext xmlns:c16="http://schemas.microsoft.com/office/drawing/2014/chart" uri="{C3380CC4-5D6E-409C-BE32-E72D297353CC}">
              <c16:uniqueId val="{00000003-6F69-417E-9249-532CF4F7231C}"/>
            </c:ext>
          </c:extLst>
        </c:ser>
        <c:ser>
          <c:idx val="4"/>
          <c:order val="4"/>
          <c:tx>
            <c:strRef>
              <c:f>'12.Household (per capita)'!$W$16</c:f>
              <c:strCache>
                <c:ptCount val="1"/>
                <c:pt idx="0">
                  <c:v>電力</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capita)'!$AA$16:$BF$16</c:f>
              <c:numCache>
                <c:formatCode>#,##0_);[Red]\(#,##0\)</c:formatCode>
                <c:ptCount val="32"/>
                <c:pt idx="0">
                  <c:v>569.99297990114087</c:v>
                </c:pt>
                <c:pt idx="1">
                  <c:v>585.72937871402928</c:v>
                </c:pt>
                <c:pt idx="2">
                  <c:v>609.12018006458425</c:v>
                </c:pt>
                <c:pt idx="3">
                  <c:v>584.49921736577437</c:v>
                </c:pt>
                <c:pt idx="4">
                  <c:v>675.11500818573677</c:v>
                </c:pt>
                <c:pt idx="5">
                  <c:v>659.15391335511038</c:v>
                </c:pt>
                <c:pt idx="6">
                  <c:v>645.75141419554211</c:v>
                </c:pt>
                <c:pt idx="7">
                  <c:v>623.51433511440075</c:v>
                </c:pt>
                <c:pt idx="8">
                  <c:v>612.3570679683063</c:v>
                </c:pt>
                <c:pt idx="9">
                  <c:v>660.2862987037015</c:v>
                </c:pt>
                <c:pt idx="10">
                  <c:v>657.86169628069706</c:v>
                </c:pt>
                <c:pt idx="11">
                  <c:v>658.79110490637652</c:v>
                </c:pt>
                <c:pt idx="12">
                  <c:v>721.54451563174052</c:v>
                </c:pt>
                <c:pt idx="13">
                  <c:v>766.46856950877657</c:v>
                </c:pt>
                <c:pt idx="14">
                  <c:v>752.02518236964738</c:v>
                </c:pt>
                <c:pt idx="15">
                  <c:v>783.1026239360757</c:v>
                </c:pt>
                <c:pt idx="16">
                  <c:v>748.6118498031758</c:v>
                </c:pt>
                <c:pt idx="17">
                  <c:v>837.38935358515027</c:v>
                </c:pt>
                <c:pt idx="18">
                  <c:v>827.91654420066936</c:v>
                </c:pt>
                <c:pt idx="19">
                  <c:v>782.41719085582508</c:v>
                </c:pt>
                <c:pt idx="20">
                  <c:v>891.23552324409036</c:v>
                </c:pt>
                <c:pt idx="21">
                  <c:v>1022.4929064819912</c:v>
                </c:pt>
                <c:pt idx="22">
                  <c:v>1165.9343863004472</c:v>
                </c:pt>
                <c:pt idx="23">
                  <c:v>1155.2910445694324</c:v>
                </c:pt>
                <c:pt idx="24">
                  <c:v>1064.0102306977844</c:v>
                </c:pt>
                <c:pt idx="25">
                  <c:v>1032.8103841036504</c:v>
                </c:pt>
                <c:pt idx="26">
                  <c:v>1013.8068482124582</c:v>
                </c:pt>
                <c:pt idx="27">
                  <c:v>1001.2761001326128</c:v>
                </c:pt>
                <c:pt idx="28">
                  <c:v>894.69647300480949</c:v>
                </c:pt>
                <c:pt idx="29">
                  <c:v>835.23485835315478</c:v>
                </c:pt>
                <c:pt idx="30">
                  <c:v>878.35667393332039</c:v>
                </c:pt>
                <c:pt idx="31">
                  <c:v>832.74574521744603</c:v>
                </c:pt>
              </c:numCache>
            </c:numRef>
          </c:val>
          <c:extLst>
            <c:ext xmlns:c16="http://schemas.microsoft.com/office/drawing/2014/chart" uri="{C3380CC4-5D6E-409C-BE32-E72D297353CC}">
              <c16:uniqueId val="{00000004-6F69-417E-9249-532CF4F7231C}"/>
            </c:ext>
          </c:extLst>
        </c:ser>
        <c:ser>
          <c:idx val="5"/>
          <c:order val="5"/>
          <c:tx>
            <c:strRef>
              <c:f>'12.Household (per capita)'!$W$17</c:f>
              <c:strCache>
                <c:ptCount val="1"/>
                <c:pt idx="0">
                  <c:v>熱</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capita)'!$AA$17:$BF$17</c:f>
              <c:numCache>
                <c:formatCode>#,##0.00_);[Red]\(#,##0.00\)</c:formatCode>
                <c:ptCount val="32"/>
                <c:pt idx="0">
                  <c:v>0.88555979639049542</c:v>
                </c:pt>
                <c:pt idx="1">
                  <c:v>0.79256513609888923</c:v>
                </c:pt>
                <c:pt idx="2">
                  <c:v>0.81224656370977011</c:v>
                </c:pt>
                <c:pt idx="3">
                  <c:v>0.77297965396919588</c:v>
                </c:pt>
                <c:pt idx="4">
                  <c:v>0.72707420661173927</c:v>
                </c:pt>
                <c:pt idx="5">
                  <c:v>0.69571949607838468</c:v>
                </c:pt>
                <c:pt idx="6">
                  <c:v>0.66424233630422191</c:v>
                </c:pt>
                <c:pt idx="7">
                  <c:v>0.6111619738744497</c:v>
                </c:pt>
                <c:pt idx="8">
                  <c:v>0.59454468919193404</c:v>
                </c:pt>
                <c:pt idx="9">
                  <c:v>0.60792997057459397</c:v>
                </c:pt>
                <c:pt idx="10">
                  <c:v>0.59067798650982317</c:v>
                </c:pt>
                <c:pt idx="11">
                  <c:v>0.55443221389665953</c:v>
                </c:pt>
                <c:pt idx="12">
                  <c:v>0.57888545276975067</c:v>
                </c:pt>
                <c:pt idx="13">
                  <c:v>0.58954307701373632</c:v>
                </c:pt>
                <c:pt idx="14">
                  <c:v>0.56991012366949956</c:v>
                </c:pt>
                <c:pt idx="15">
                  <c:v>0.61216367664685267</c:v>
                </c:pt>
                <c:pt idx="16">
                  <c:v>0.57909325573264936</c:v>
                </c:pt>
                <c:pt idx="17">
                  <c:v>0.62108519012262153</c:v>
                </c:pt>
                <c:pt idx="18">
                  <c:v>0.59563952144411458</c:v>
                </c:pt>
                <c:pt idx="19">
                  <c:v>0.56287135139651767</c:v>
                </c:pt>
                <c:pt idx="20">
                  <c:v>0.56260471899184139</c:v>
                </c:pt>
                <c:pt idx="21">
                  <c:v>0.58008752404756736</c:v>
                </c:pt>
                <c:pt idx="22">
                  <c:v>0.58064451133509443</c:v>
                </c:pt>
                <c:pt idx="23">
                  <c:v>0.56623381616204838</c:v>
                </c:pt>
                <c:pt idx="24">
                  <c:v>0.52555023631693687</c:v>
                </c:pt>
                <c:pt idx="25">
                  <c:v>0.50362261081734128</c:v>
                </c:pt>
                <c:pt idx="26">
                  <c:v>0.50665597753239022</c:v>
                </c:pt>
                <c:pt idx="27">
                  <c:v>0.50490110175305347</c:v>
                </c:pt>
                <c:pt idx="28">
                  <c:v>0.46098413901222313</c:v>
                </c:pt>
                <c:pt idx="29">
                  <c:v>0.42727547235945407</c:v>
                </c:pt>
                <c:pt idx="30">
                  <c:v>0.42783387834770364</c:v>
                </c:pt>
                <c:pt idx="31">
                  <c:v>0.41539387617638063</c:v>
                </c:pt>
              </c:numCache>
            </c:numRef>
          </c:val>
          <c:extLst>
            <c:ext xmlns:c16="http://schemas.microsoft.com/office/drawing/2014/chart" uri="{C3380CC4-5D6E-409C-BE32-E72D297353CC}">
              <c16:uniqueId val="{00000005-6F69-417E-9249-532CF4F7231C}"/>
            </c:ext>
          </c:extLst>
        </c:ser>
        <c:ser>
          <c:idx val="6"/>
          <c:order val="6"/>
          <c:tx>
            <c:strRef>
              <c:f>'12.Household (per capita)'!$W$18</c:f>
              <c:strCache>
                <c:ptCount val="1"/>
                <c:pt idx="0">
                  <c:v>ガソリン</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capita)'!$AA$18:$BF$18</c:f>
              <c:numCache>
                <c:formatCode>#,##0_);[Red]\(#,##0\)</c:formatCode>
                <c:ptCount val="32"/>
                <c:pt idx="0">
                  <c:v>345.09053474625057</c:v>
                </c:pt>
                <c:pt idx="1">
                  <c:v>337.44601457111969</c:v>
                </c:pt>
                <c:pt idx="2">
                  <c:v>383.76647859070914</c:v>
                </c:pt>
                <c:pt idx="3">
                  <c:v>403.81141402605749</c:v>
                </c:pt>
                <c:pt idx="4">
                  <c:v>437.68063058388168</c:v>
                </c:pt>
                <c:pt idx="5">
                  <c:v>435.33435567851063</c:v>
                </c:pt>
                <c:pt idx="6">
                  <c:v>469.18740126514672</c:v>
                </c:pt>
                <c:pt idx="7">
                  <c:v>431.55339700955238</c:v>
                </c:pt>
                <c:pt idx="8">
                  <c:v>464.8930231753605</c:v>
                </c:pt>
                <c:pt idx="9">
                  <c:v>495.40057093586353</c:v>
                </c:pt>
                <c:pt idx="10">
                  <c:v>518.65255832092953</c:v>
                </c:pt>
                <c:pt idx="11">
                  <c:v>517.23572291971072</c:v>
                </c:pt>
                <c:pt idx="12">
                  <c:v>535.36514974049817</c:v>
                </c:pt>
                <c:pt idx="13">
                  <c:v>553.16066253405825</c:v>
                </c:pt>
                <c:pt idx="14">
                  <c:v>546.89696943417198</c:v>
                </c:pt>
                <c:pt idx="15">
                  <c:v>540.69445887728693</c:v>
                </c:pt>
                <c:pt idx="16">
                  <c:v>536.40466558837977</c:v>
                </c:pt>
                <c:pt idx="17">
                  <c:v>533.16021785613373</c:v>
                </c:pt>
                <c:pt idx="18">
                  <c:v>541.2164748731102</c:v>
                </c:pt>
                <c:pt idx="19">
                  <c:v>517.04994238496965</c:v>
                </c:pt>
                <c:pt idx="20">
                  <c:v>516.11403424763284</c:v>
                </c:pt>
                <c:pt idx="21">
                  <c:v>502.08891896759883</c:v>
                </c:pt>
                <c:pt idx="22">
                  <c:v>516.2865903024333</c:v>
                </c:pt>
                <c:pt idx="23">
                  <c:v>497.02338107374027</c:v>
                </c:pt>
                <c:pt idx="24">
                  <c:v>466.82609970579756</c:v>
                </c:pt>
                <c:pt idx="25">
                  <c:v>468.05638548487491</c:v>
                </c:pt>
                <c:pt idx="26">
                  <c:v>448.76996069474887</c:v>
                </c:pt>
                <c:pt idx="27">
                  <c:v>457.86274479643032</c:v>
                </c:pt>
                <c:pt idx="28">
                  <c:v>469.0563477534011</c:v>
                </c:pt>
                <c:pt idx="29">
                  <c:v>466.73049466876341</c:v>
                </c:pt>
                <c:pt idx="30">
                  <c:v>399.67378510464715</c:v>
                </c:pt>
                <c:pt idx="31">
                  <c:v>409.69324840464691</c:v>
                </c:pt>
              </c:numCache>
            </c:numRef>
          </c:val>
          <c:extLst>
            <c:ext xmlns:c16="http://schemas.microsoft.com/office/drawing/2014/chart" uri="{C3380CC4-5D6E-409C-BE32-E72D297353CC}">
              <c16:uniqueId val="{00000006-6F69-417E-9249-532CF4F7231C}"/>
            </c:ext>
          </c:extLst>
        </c:ser>
        <c:ser>
          <c:idx val="7"/>
          <c:order val="7"/>
          <c:tx>
            <c:strRef>
              <c:f>'12.Household (per capita)'!$W$19</c:f>
              <c:strCache>
                <c:ptCount val="1"/>
                <c:pt idx="0">
                  <c:v>軽油</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capita)'!$AA$19:$BF$19</c:f>
              <c:numCache>
                <c:formatCode>#,##0.0_);[Red]\(#,##0.0\)</c:formatCode>
                <c:ptCount val="32"/>
                <c:pt idx="0">
                  <c:v>55.389185997449651</c:v>
                </c:pt>
                <c:pt idx="1">
                  <c:v>60.260141954498259</c:v>
                </c:pt>
                <c:pt idx="2">
                  <c:v>73.921965506142186</c:v>
                </c:pt>
                <c:pt idx="3">
                  <c:v>85.624418711503679</c:v>
                </c:pt>
                <c:pt idx="4" formatCode="#,##0_);[Red]\(#,##0\)">
                  <c:v>101.27135782224913</c:v>
                </c:pt>
                <c:pt idx="5" formatCode="#,##0_);[Red]\(#,##0\)">
                  <c:v>104.65592424296399</c:v>
                </c:pt>
                <c:pt idx="6" formatCode="#,##0_);[Red]\(#,##0\)">
                  <c:v>113.51484279991534</c:v>
                </c:pt>
                <c:pt idx="7" formatCode="#,##0_);[Red]\(#,##0\)">
                  <c:v>100.52718336222061</c:v>
                </c:pt>
                <c:pt idx="8" formatCode="#,##0_);[Red]\(#,##0\)">
                  <c:v>102.18900487000555</c:v>
                </c:pt>
                <c:pt idx="9" formatCode="#,##0_);[Red]\(#,##0\)">
                  <c:v>101.34496499228945</c:v>
                </c:pt>
                <c:pt idx="10">
                  <c:v>93.658205475556628</c:v>
                </c:pt>
                <c:pt idx="11">
                  <c:v>87.20275605521546</c:v>
                </c:pt>
                <c:pt idx="12">
                  <c:v>78.164119808301677</c:v>
                </c:pt>
                <c:pt idx="13">
                  <c:v>70.964954818205229</c:v>
                </c:pt>
                <c:pt idx="14">
                  <c:v>65.215364832173506</c:v>
                </c:pt>
                <c:pt idx="15">
                  <c:v>56.226794407771486</c:v>
                </c:pt>
                <c:pt idx="16">
                  <c:v>45.028242335784036</c:v>
                </c:pt>
                <c:pt idx="17">
                  <c:v>37.598662761209049</c:v>
                </c:pt>
                <c:pt idx="18">
                  <c:v>31.727079174941437</c:v>
                </c:pt>
                <c:pt idx="19">
                  <c:v>24.625978530344049</c:v>
                </c:pt>
                <c:pt idx="20">
                  <c:v>22.674568963147792</c:v>
                </c:pt>
                <c:pt idx="21">
                  <c:v>21.508934622860792</c:v>
                </c:pt>
                <c:pt idx="22">
                  <c:v>20.210932549737269</c:v>
                </c:pt>
                <c:pt idx="23">
                  <c:v>20.36291399078058</c:v>
                </c:pt>
                <c:pt idx="24">
                  <c:v>19.369713533019656</c:v>
                </c:pt>
                <c:pt idx="25">
                  <c:v>20.495732384388273</c:v>
                </c:pt>
                <c:pt idx="26">
                  <c:v>19.848417403187874</c:v>
                </c:pt>
                <c:pt idx="27">
                  <c:v>21.208288033303536</c:v>
                </c:pt>
                <c:pt idx="28">
                  <c:v>22.981243897971463</c:v>
                </c:pt>
                <c:pt idx="29">
                  <c:v>24.616298640581554</c:v>
                </c:pt>
                <c:pt idx="30">
                  <c:v>20.034666499694403</c:v>
                </c:pt>
                <c:pt idx="31">
                  <c:v>22.330103755733354</c:v>
                </c:pt>
              </c:numCache>
            </c:numRef>
          </c:val>
          <c:extLst>
            <c:ext xmlns:c16="http://schemas.microsoft.com/office/drawing/2014/chart" uri="{C3380CC4-5D6E-409C-BE32-E72D297353CC}">
              <c16:uniqueId val="{00000007-6F69-417E-9249-532CF4F7231C}"/>
            </c:ext>
          </c:extLst>
        </c:ser>
        <c:ser>
          <c:idx val="8"/>
          <c:order val="8"/>
          <c:tx>
            <c:strRef>
              <c:f>'12.Household (per capita)'!$W$20</c:f>
              <c:strCache>
                <c:ptCount val="1"/>
                <c:pt idx="0">
                  <c:v>ごみ処理</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capita)'!$AA$20:$BF$20</c:f>
              <c:numCache>
                <c:formatCode>#,##0.0_);[Red]\(#,##0.0\)</c:formatCode>
                <c:ptCount val="32"/>
                <c:pt idx="0">
                  <c:v>91.506132510978091</c:v>
                </c:pt>
                <c:pt idx="1">
                  <c:v>93.367545011259594</c:v>
                </c:pt>
                <c:pt idx="2">
                  <c:v>94.44994143015964</c:v>
                </c:pt>
                <c:pt idx="3">
                  <c:v>94.437481853870537</c:v>
                </c:pt>
                <c:pt idx="4">
                  <c:v>97.975973752438534</c:v>
                </c:pt>
                <c:pt idx="5">
                  <c:v>100.01878310919034</c:v>
                </c:pt>
                <c:pt idx="6">
                  <c:v>103.15553087961469</c:v>
                </c:pt>
                <c:pt idx="7">
                  <c:v>105.26293431884281</c:v>
                </c:pt>
                <c:pt idx="8">
                  <c:v>105.8690873332914</c:v>
                </c:pt>
                <c:pt idx="9">
                  <c:v>108.38834715581142</c:v>
                </c:pt>
                <c:pt idx="10">
                  <c:v>112.22135523706731</c:v>
                </c:pt>
                <c:pt idx="11" formatCode="#,##0_);[Red]\(#,##0\)">
                  <c:v>114.19962869828375</c:v>
                </c:pt>
                <c:pt idx="12" formatCode="#,##0_);[Red]\(#,##0\)">
                  <c:v>116.36863389195835</c:v>
                </c:pt>
                <c:pt idx="13" formatCode="#,##0_);[Red]\(#,##0\)">
                  <c:v>117.7317366340188</c:v>
                </c:pt>
                <c:pt idx="14">
                  <c:v>111.91058325561579</c:v>
                </c:pt>
                <c:pt idx="15">
                  <c:v>103.63994901890803</c:v>
                </c:pt>
                <c:pt idx="16">
                  <c:v>94.585810742632503</c:v>
                </c:pt>
                <c:pt idx="17">
                  <c:v>92.339516829282005</c:v>
                </c:pt>
                <c:pt idx="18">
                  <c:v>90.13145691257057</c:v>
                </c:pt>
                <c:pt idx="19">
                  <c:v>75.165695167283815</c:v>
                </c:pt>
                <c:pt idx="20">
                  <c:v>72.915021416262718</c:v>
                </c:pt>
                <c:pt idx="21">
                  <c:v>79.813512621831748</c:v>
                </c:pt>
                <c:pt idx="22">
                  <c:v>81.560178050802222</c:v>
                </c:pt>
                <c:pt idx="23">
                  <c:v>76.384424496322936</c:v>
                </c:pt>
                <c:pt idx="24">
                  <c:v>68.024825071050856</c:v>
                </c:pt>
                <c:pt idx="25">
                  <c:v>66.363282064191893</c:v>
                </c:pt>
                <c:pt idx="26">
                  <c:v>66.466121385173864</c:v>
                </c:pt>
                <c:pt idx="27">
                  <c:v>69.155363773211107</c:v>
                </c:pt>
                <c:pt idx="28">
                  <c:v>69.653298423551348</c:v>
                </c:pt>
                <c:pt idx="29">
                  <c:v>73.132589455214386</c:v>
                </c:pt>
                <c:pt idx="30">
                  <c:v>75.537725147253553</c:v>
                </c:pt>
                <c:pt idx="31">
                  <c:v>71.103453643790502</c:v>
                </c:pt>
              </c:numCache>
            </c:numRef>
          </c:val>
          <c:extLst>
            <c:ext xmlns:c16="http://schemas.microsoft.com/office/drawing/2014/chart" uri="{C3380CC4-5D6E-409C-BE32-E72D297353CC}">
              <c16:uniqueId val="{00000008-6F69-417E-9249-532CF4F7231C}"/>
            </c:ext>
          </c:extLst>
        </c:ser>
        <c:ser>
          <c:idx val="9"/>
          <c:order val="9"/>
          <c:tx>
            <c:strRef>
              <c:f>'12.Household (per capita)'!$W$21</c:f>
              <c:strCache>
                <c:ptCount val="1"/>
                <c:pt idx="0">
                  <c:v>水道</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capita)'!$AA$21:$BF$21</c:f>
              <c:numCache>
                <c:formatCode>#,##0.0_);[Red]\(#,##0.0\)</c:formatCode>
                <c:ptCount val="32"/>
                <c:pt idx="0">
                  <c:v>17.187971134940277</c:v>
                </c:pt>
                <c:pt idx="1">
                  <c:v>21.469661224083158</c:v>
                </c:pt>
                <c:pt idx="2">
                  <c:v>25.970082742723267</c:v>
                </c:pt>
                <c:pt idx="3">
                  <c:v>27.917758916184585</c:v>
                </c:pt>
                <c:pt idx="4">
                  <c:v>35.139329743286766</c:v>
                </c:pt>
                <c:pt idx="5">
                  <c:v>37.064648823393718</c:v>
                </c:pt>
                <c:pt idx="6">
                  <c:v>34.856812786447755</c:v>
                </c:pt>
                <c:pt idx="7">
                  <c:v>32.059603857972967</c:v>
                </c:pt>
                <c:pt idx="8">
                  <c:v>29.725367894150178</c:v>
                </c:pt>
                <c:pt idx="9">
                  <c:v>28.728855622575459</c:v>
                </c:pt>
                <c:pt idx="10">
                  <c:v>27.740953625197086</c:v>
                </c:pt>
                <c:pt idx="11">
                  <c:v>26.283838601119388</c:v>
                </c:pt>
                <c:pt idx="12">
                  <c:v>27.05142934884735</c:v>
                </c:pt>
                <c:pt idx="13">
                  <c:v>27.246560853186946</c:v>
                </c:pt>
                <c:pt idx="14">
                  <c:v>26.145881904833484</c:v>
                </c:pt>
                <c:pt idx="15">
                  <c:v>25.224331731874781</c:v>
                </c:pt>
                <c:pt idx="16">
                  <c:v>24.592551163955957</c:v>
                </c:pt>
                <c:pt idx="17">
                  <c:v>27.472032956071288</c:v>
                </c:pt>
                <c:pt idx="18">
                  <c:v>32.364681784361451</c:v>
                </c:pt>
                <c:pt idx="19">
                  <c:v>35.04371972278858</c:v>
                </c:pt>
                <c:pt idx="20">
                  <c:v>34.839021462944544</c:v>
                </c:pt>
                <c:pt idx="21">
                  <c:v>38.048800509566014</c:v>
                </c:pt>
                <c:pt idx="22">
                  <c:v>50.335833003877937</c:v>
                </c:pt>
                <c:pt idx="23">
                  <c:v>43.897996076013285</c:v>
                </c:pt>
                <c:pt idx="24">
                  <c:v>44.345218070933818</c:v>
                </c:pt>
                <c:pt idx="25">
                  <c:v>38.653737840108427</c:v>
                </c:pt>
                <c:pt idx="26">
                  <c:v>35.442862763544476</c:v>
                </c:pt>
                <c:pt idx="27">
                  <c:v>36.438023698696036</c:v>
                </c:pt>
                <c:pt idx="28">
                  <c:v>38.188106816003298</c:v>
                </c:pt>
                <c:pt idx="29">
                  <c:v>36.149701987341537</c:v>
                </c:pt>
                <c:pt idx="30">
                  <c:v>33.572863630002082</c:v>
                </c:pt>
                <c:pt idx="31">
                  <c:v>30.555475136617087</c:v>
                </c:pt>
              </c:numCache>
            </c:numRef>
          </c:val>
          <c:extLst>
            <c:ext xmlns:c16="http://schemas.microsoft.com/office/drawing/2014/chart" uri="{C3380CC4-5D6E-409C-BE32-E72D297353CC}">
              <c16:uniqueId val="{00000009-6F69-417E-9249-532CF4F7231C}"/>
            </c:ext>
          </c:extLst>
        </c:ser>
        <c:dLbls>
          <c:showLegendKey val="0"/>
          <c:showVal val="0"/>
          <c:showCatName val="0"/>
          <c:showSerName val="0"/>
          <c:showPercent val="0"/>
          <c:showBubbleSize val="0"/>
        </c:dLbls>
        <c:gapWidth val="40"/>
        <c:overlap val="100"/>
        <c:axId val="180300416"/>
        <c:axId val="180318592"/>
      </c:barChart>
      <c:lineChart>
        <c:grouping val="standard"/>
        <c:varyColors val="0"/>
        <c:ser>
          <c:idx val="10"/>
          <c:order val="10"/>
          <c:tx>
            <c:strRef>
              <c:f>'12.Household (per capita)'!$V$11</c:f>
              <c:strCache>
                <c:ptCount val="1"/>
                <c:pt idx="0">
                  <c:v>合計</c:v>
                </c:pt>
              </c:strCache>
            </c:strRef>
          </c:tx>
          <c:spPr>
            <a:ln>
              <a:noFill/>
            </a:ln>
          </c:spPr>
          <c:marker>
            <c:symbol val="none"/>
          </c:marker>
          <c:dLbls>
            <c:dLbl>
              <c:idx val="18"/>
              <c:layout>
                <c:manualLayout>
                  <c:x val="-2.4874946187282167E-2"/>
                  <c:y val="-4.2935558981053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69-417E-9249-532CF4F7231C}"/>
                </c:ext>
              </c:extLst>
            </c:dLbl>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capita)'!$AA$11:$BF$11</c:f>
              <c:numCache>
                <c:formatCode>#,##0_);[Red]\(#,##0\)</c:formatCode>
                <c:ptCount val="32"/>
                <c:pt idx="0">
                  <c:v>1550.6186365750682</c:v>
                </c:pt>
                <c:pt idx="1">
                  <c:v>1576.9126438774181</c:v>
                </c:pt>
                <c:pt idx="2">
                  <c:v>1687.515501388458</c:v>
                </c:pt>
                <c:pt idx="3">
                  <c:v>1722.4698700807096</c:v>
                </c:pt>
                <c:pt idx="4">
                  <c:v>1857.4963564709356</c:v>
                </c:pt>
                <c:pt idx="5">
                  <c:v>1874.2907711263802</c:v>
                </c:pt>
                <c:pt idx="6">
                  <c:v>1922.3576571442813</c:v>
                </c:pt>
                <c:pt idx="7">
                  <c:v>1822.4743350244787</c:v>
                </c:pt>
                <c:pt idx="8">
                  <c:v>1843.6126637577108</c:v>
                </c:pt>
                <c:pt idx="9">
                  <c:v>1936.2463430141852</c:v>
                </c:pt>
                <c:pt idx="10">
                  <c:v>1979.7675817624863</c:v>
                </c:pt>
                <c:pt idx="11">
                  <c:v>1942.716191639031</c:v>
                </c:pt>
                <c:pt idx="12">
                  <c:v>2038.6235330994191</c:v>
                </c:pt>
                <c:pt idx="13">
                  <c:v>2068.0183568965608</c:v>
                </c:pt>
                <c:pt idx="14">
                  <c:v>2034.9495589597782</c:v>
                </c:pt>
                <c:pt idx="15">
                  <c:v>2060.4636187971805</c:v>
                </c:pt>
                <c:pt idx="16">
                  <c:v>1966.7885559157364</c:v>
                </c:pt>
                <c:pt idx="17">
                  <c:v>2039.417153781453</c:v>
                </c:pt>
                <c:pt idx="18">
                  <c:v>2005.6992649936883</c:v>
                </c:pt>
                <c:pt idx="19">
                  <c:v>1914.0494863717731</c:v>
                </c:pt>
                <c:pt idx="20">
                  <c:v>2039.8109427652359</c:v>
                </c:pt>
                <c:pt idx="21">
                  <c:v>2153.7677507198905</c:v>
                </c:pt>
                <c:pt idx="22">
                  <c:v>2325.7396179315074</c:v>
                </c:pt>
                <c:pt idx="23">
                  <c:v>2266.938079764504</c:v>
                </c:pt>
                <c:pt idx="24">
                  <c:v>2119.0514564741884</c:v>
                </c:pt>
                <c:pt idx="25">
                  <c:v>2062.71162053227</c:v>
                </c:pt>
                <c:pt idx="26">
                  <c:v>2023.748328091046</c:v>
                </c:pt>
                <c:pt idx="27">
                  <c:v>2054.1411087050865</c:v>
                </c:pt>
                <c:pt idx="28">
                  <c:v>1907.524538183769</c:v>
                </c:pt>
                <c:pt idx="29">
                  <c:v>1859.228641221827</c:v>
                </c:pt>
                <c:pt idx="30">
                  <c:v>1850.0034881809461</c:v>
                </c:pt>
                <c:pt idx="31">
                  <c:v>1777.7760136731815</c:v>
                </c:pt>
              </c:numCache>
            </c:numRef>
          </c:val>
          <c:smooth val="0"/>
          <c:extLst>
            <c:ext xmlns:c16="http://schemas.microsoft.com/office/drawing/2014/chart" uri="{C3380CC4-5D6E-409C-BE32-E72D297353CC}">
              <c16:uniqueId val="{0000000B-6F69-417E-9249-532CF4F7231C}"/>
            </c:ext>
          </c:extLst>
        </c:ser>
        <c:dLbls>
          <c:showLegendKey val="0"/>
          <c:showVal val="0"/>
          <c:showCatName val="0"/>
          <c:showSerName val="0"/>
          <c:showPercent val="0"/>
          <c:showBubbleSize val="0"/>
        </c:dLbls>
        <c:marker val="1"/>
        <c:smooth val="0"/>
        <c:axId val="180300416"/>
        <c:axId val="180318592"/>
      </c:lineChart>
      <c:catAx>
        <c:axId val="18030041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318592"/>
        <c:crosses val="autoZero"/>
        <c:auto val="1"/>
        <c:lblAlgn val="ctr"/>
        <c:lblOffset val="100"/>
        <c:tickLblSkip val="1"/>
        <c:noMultiLvlLbl val="0"/>
      </c:catAx>
      <c:valAx>
        <c:axId val="18031859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300416"/>
        <c:crosses val="autoZero"/>
        <c:crossBetween val="between"/>
      </c:valAx>
    </c:plotArea>
    <c:legend>
      <c:legendPos val="r"/>
      <c:legendEntry>
        <c:idx val="10"/>
        <c:delete val="1"/>
      </c:legendEntry>
      <c:layout>
        <c:manualLayout>
          <c:xMode val="edge"/>
          <c:yMode val="edge"/>
          <c:x val="0.88204095612589095"/>
          <c:y val="0.32234187706769285"/>
          <c:w val="0.10738402661684658"/>
          <c:h val="0.46594626832297581"/>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latin typeface="(日本語用のフォントを使用)"/>
              </a:defRPr>
            </a:pPr>
            <a:r>
              <a:rPr lang="en-US" altLang="ja-JP" sz="1600" baseline="0">
                <a:latin typeface="+mn-ea"/>
              </a:rPr>
              <a:t>2021</a:t>
            </a:r>
            <a:r>
              <a:rPr lang="ja-JP" altLang="en-US" sz="1600" baseline="0">
                <a:latin typeface="+mn-ea"/>
              </a:rPr>
              <a:t>年度の家庭からの</a:t>
            </a:r>
            <a:r>
              <a:rPr lang="en-US" altLang="ja-JP" sz="1600" baseline="0">
                <a:latin typeface="+mn-ea"/>
              </a:rPr>
              <a:t>CO</a:t>
            </a:r>
            <a:r>
              <a:rPr lang="en-US" altLang="ja-JP" sz="1600" baseline="-25000">
                <a:latin typeface="+mn-ea"/>
              </a:rPr>
              <a:t>2</a:t>
            </a:r>
            <a:r>
              <a:rPr lang="ja-JP" altLang="en-US" sz="1600" baseline="0">
                <a:latin typeface="+mn-ea"/>
              </a:rPr>
              <a:t>排出量</a:t>
            </a:r>
            <a:endParaRPr lang="en-US" altLang="ja-JP" sz="1600" baseline="0">
              <a:latin typeface="+mn-ea"/>
            </a:endParaRPr>
          </a:p>
          <a:p>
            <a:pPr>
              <a:defRPr sz="1600" baseline="0">
                <a:latin typeface="(日本語用のフォントを使用)"/>
              </a:defRPr>
            </a:pPr>
            <a:r>
              <a:rPr lang="ja-JP" altLang="en-US" sz="1600" baseline="0">
                <a:latin typeface="+mn-ea"/>
              </a:rPr>
              <a:t>（用途別）</a:t>
            </a:r>
            <a:endParaRPr lang="en-US" altLang="ja-JP" sz="1600" baseline="0">
              <a:latin typeface="+mn-ea"/>
            </a:endParaRPr>
          </a:p>
        </c:rich>
      </c:tx>
      <c:layout>
        <c:manualLayout>
          <c:xMode val="edge"/>
          <c:yMode val="edge"/>
          <c:x val="0.17551006708835026"/>
          <c:y val="0.20929882298363928"/>
        </c:manualLayout>
      </c:layout>
      <c:overlay val="0"/>
    </c:title>
    <c:autoTitleDeleted val="0"/>
    <c:plotArea>
      <c:layout>
        <c:manualLayout>
          <c:layoutTarget val="inner"/>
          <c:xMode val="edge"/>
          <c:yMode val="edge"/>
          <c:x val="0.18041300186804043"/>
          <c:y val="0.20165763610178686"/>
          <c:w val="0.62419277777777782"/>
          <c:h val="0.62419277777777782"/>
        </c:manualLayout>
      </c:layout>
      <c:doughnutChart>
        <c:varyColors val="1"/>
        <c:ser>
          <c:idx val="1"/>
          <c:order val="0"/>
          <c:tx>
            <c:strRef>
              <c:f>'リンク切公表時非表示（グラフの添え物）'!$CA$80</c:f>
              <c:strCache>
                <c:ptCount val="1"/>
                <c:pt idx="0">
                  <c:v>一人当たりCO2排出量</c:v>
                </c:pt>
              </c:strCache>
            </c:strRef>
          </c:tx>
          <c:spPr>
            <a:noFill/>
          </c:spPr>
          <c:dLbls>
            <c:dLbl>
              <c:idx val="0"/>
              <c:layout>
                <c:manualLayout>
                  <c:x val="0.11064041335265309"/>
                  <c:y val="8.444863766244726E-3"/>
                </c:manualLayout>
              </c:layout>
              <c:tx>
                <c:rich>
                  <a:bodyPr wrap="square" lIns="38100" tIns="19050" rIns="38100" bIns="19050" anchor="ctr" anchorCtr="0">
                    <a:noAutofit/>
                  </a:bodyPr>
                  <a:lstStyle/>
                  <a:p>
                    <a:pPr algn="l">
                      <a:defRPr/>
                    </a:pPr>
                    <a:fld id="{51720911-0485-4B71-972E-53878375D81A}" type="VALUE">
                      <a:rPr lang="en-US" altLang="ja-JP" sz="1200" b="1" baseline="0"/>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50311562568014079"/>
                      <c:h val="5.4476649916637677E-2"/>
                    </c:manualLayout>
                  </c15:layout>
                  <c15:dlblFieldTable/>
                  <c15:showDataLabelsRange val="0"/>
                </c:ext>
                <c:ext xmlns:c16="http://schemas.microsoft.com/office/drawing/2014/chart" uri="{C3380CC4-5D6E-409C-BE32-E72D297353CC}">
                  <c16:uniqueId val="{00000002-A340-4C1D-9271-C06690674825}"/>
                </c:ext>
              </c:extLst>
            </c:dLbl>
            <c:dLbl>
              <c:idx val="1"/>
              <c:layout>
                <c:manualLayout>
                  <c:x val="0.25795157789190981"/>
                  <c:y val="4.2826418560016226E-2"/>
                </c:manualLayout>
              </c:layout>
              <c:spPr>
                <a:noFill/>
                <a:ln>
                  <a:noFill/>
                </a:ln>
                <a:effectLst/>
              </c:spPr>
              <c:txPr>
                <a:bodyPr wrap="square" lIns="38100" tIns="19050" rIns="38100" bIns="19050" anchor="ctr" anchorCtr="0">
                  <a:noAutofit/>
                </a:bodyPr>
                <a:lstStyle/>
                <a:p>
                  <a:pPr algn="l">
                    <a:defRPr sz="120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2163670584467048"/>
                      <c:h val="5.4461560892303092E-2"/>
                    </c:manualLayout>
                  </c15:layout>
                </c:ext>
                <c:ext xmlns:c16="http://schemas.microsoft.com/office/drawing/2014/chart" uri="{C3380CC4-5D6E-409C-BE32-E72D297353CC}">
                  <c16:uniqueId val="{00000000-6E13-4162-B91A-6E5D7F372F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val>
            <c:numRef>
              <c:f>'リンク切公表時非表示（グラフの添え物）'!$CA$81:$CA$82</c:f>
              <c:numCache>
                <c:formatCode>"（"0000"年度）"</c:formatCode>
                <c:ptCount val="2"/>
                <c:pt idx="0" formatCode="&quot;約&quot;#,##0">
                  <c:v>1780</c:v>
                </c:pt>
                <c:pt idx="1">
                  <c:v>2021</c:v>
                </c:pt>
              </c:numCache>
            </c:numRef>
          </c:val>
          <c:extLst>
            <c:ext xmlns:c16="http://schemas.microsoft.com/office/drawing/2014/chart" uri="{C3380CC4-5D6E-409C-BE32-E72D297353CC}">
              <c16:uniqueId val="{00000001-A340-4C1D-9271-C06690674825}"/>
            </c:ext>
          </c:extLst>
        </c:ser>
        <c:ser>
          <c:idx val="0"/>
          <c:order val="1"/>
          <c:tx>
            <c:strRef>
              <c:f>'12.Household (per capita)'!$BF$50</c:f>
              <c:strCache>
                <c:ptCount val="1"/>
                <c:pt idx="0">
                  <c:v>2021</c:v>
                </c:pt>
              </c:strCache>
            </c:strRef>
          </c:tx>
          <c:spPr>
            <a:ln>
              <a:solidFill>
                <a:sysClr val="windowText" lastClr="000000"/>
              </a:solidFill>
            </a:ln>
          </c:spPr>
          <c:dPt>
            <c:idx val="0"/>
            <c:bubble3D val="0"/>
            <c:spPr>
              <a:solidFill>
                <a:schemeClr val="accent2">
                  <a:lumMod val="75000"/>
                </a:schemeClr>
              </a:solidFill>
              <a:ln>
                <a:solidFill>
                  <a:sysClr val="windowText" lastClr="000000"/>
                </a:solidFill>
              </a:ln>
            </c:spPr>
            <c:extLst>
              <c:ext xmlns:c16="http://schemas.microsoft.com/office/drawing/2014/chart" uri="{C3380CC4-5D6E-409C-BE32-E72D297353CC}">
                <c16:uniqueId val="{00000000-EC83-47A8-95F3-DC4389FDD468}"/>
              </c:ext>
            </c:extLst>
          </c:dPt>
          <c:dPt>
            <c:idx val="1"/>
            <c:bubble3D val="0"/>
            <c:spPr>
              <a:solidFill>
                <a:schemeClr val="accent1">
                  <a:lumMod val="75000"/>
                </a:schemeClr>
              </a:solidFill>
              <a:ln>
                <a:solidFill>
                  <a:sysClr val="windowText" lastClr="000000"/>
                </a:solidFill>
              </a:ln>
            </c:spPr>
            <c:extLst>
              <c:ext xmlns:c16="http://schemas.microsoft.com/office/drawing/2014/chart" uri="{C3380CC4-5D6E-409C-BE32-E72D297353CC}">
                <c16:uniqueId val="{00000001-EC83-47A8-95F3-DC4389FDD468}"/>
              </c:ext>
            </c:extLst>
          </c:dPt>
          <c:dLbls>
            <c:dLbl>
              <c:idx val="0"/>
              <c:layout>
                <c:manualLayout>
                  <c:x val="1.4122679109555751E-2"/>
                  <c:y val="-4.1661458984293633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C83-47A8-95F3-DC4389FDD468}"/>
                </c:ext>
              </c:extLst>
            </c:dLbl>
            <c:dLbl>
              <c:idx val="1"/>
              <c:layout>
                <c:manualLayout>
                  <c:x val="0.14576623357758264"/>
                  <c:y val="-2.692869633134007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2910691598866876E-2"/>
                      <c:h val="5.1320239292189172E-2"/>
                    </c:manualLayout>
                  </c15:layout>
                </c:ext>
                <c:ext xmlns:c16="http://schemas.microsoft.com/office/drawing/2014/chart" uri="{C3380CC4-5D6E-409C-BE32-E72D297353CC}">
                  <c16:uniqueId val="{00000001-EC83-47A8-95F3-DC4389FDD468}"/>
                </c:ext>
              </c:extLst>
            </c:dLbl>
            <c:dLbl>
              <c:idx val="3"/>
              <c:layout>
                <c:manualLayout>
                  <c:x val="1.1886966023560245E-2"/>
                  <c:y val="4.617564264650201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C83-47A8-95F3-DC4389FDD468}"/>
                </c:ext>
              </c:extLst>
            </c:dLbl>
            <c:dLbl>
              <c:idx val="4"/>
              <c:layout>
                <c:manualLayout>
                  <c:x val="-4.907349058639569E-3"/>
                  <c:y val="-8.410191828055945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B3F-448A-BCC9-C4BE5A781746}"/>
                </c:ext>
              </c:extLst>
            </c:dLbl>
            <c:dLbl>
              <c:idx val="5"/>
              <c:layout>
                <c:manualLayout>
                  <c:x val="1.3635645148681664E-2"/>
                  <c:y val="-4.1530643560454362E-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710580321023772"/>
                      <c:h val="8.9038388694280352E-2"/>
                    </c:manualLayout>
                  </c15:layout>
                </c:ext>
                <c:ext xmlns:c16="http://schemas.microsoft.com/office/drawing/2014/chart" uri="{C3380CC4-5D6E-409C-BE32-E72D297353CC}">
                  <c16:uniqueId val="{00000003-EC83-47A8-95F3-DC4389FDD468}"/>
                </c:ext>
              </c:extLst>
            </c:dLbl>
            <c:dLbl>
              <c:idx val="6"/>
              <c:layout>
                <c:manualLayout>
                  <c:x val="-6.5217378839128592E-2"/>
                  <c:y val="-6.76587161184684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C83-47A8-95F3-DC4389FDD468}"/>
                </c:ext>
              </c:extLst>
            </c:dLbl>
            <c:dLbl>
              <c:idx val="7"/>
              <c:layout>
                <c:manualLayout>
                  <c:x val="2.005371229727201E-3"/>
                  <c:y val="-7.398092882574805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C83-47A8-95F3-DC4389FDD468}"/>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capita)'!$W$52:$W$59</c:f>
              <c:strCache>
                <c:ptCount val="8"/>
                <c:pt idx="0">
                  <c:v>暖房</c:v>
                </c:pt>
                <c:pt idx="1">
                  <c:v>冷房</c:v>
                </c:pt>
                <c:pt idx="2">
                  <c:v>給湯</c:v>
                </c:pt>
                <c:pt idx="3">
                  <c:v>厨房</c:v>
                </c:pt>
                <c:pt idx="4">
                  <c:v>動力他※</c:v>
                </c:pt>
                <c:pt idx="5">
                  <c:v>自家用乗用車</c:v>
                </c:pt>
                <c:pt idx="6">
                  <c:v>ごみ処理</c:v>
                </c:pt>
                <c:pt idx="7">
                  <c:v>水道</c:v>
                </c:pt>
              </c:strCache>
            </c:strRef>
          </c:cat>
          <c:val>
            <c:numRef>
              <c:f>'12.Household (per capita)'!$BF$52:$BF$59</c:f>
              <c:numCache>
                <c:formatCode>0.0%</c:formatCode>
                <c:ptCount val="8"/>
                <c:pt idx="0">
                  <c:v>0.1556916525205721</c:v>
                </c:pt>
                <c:pt idx="1">
                  <c:v>2.1709507084082959E-2</c:v>
                </c:pt>
                <c:pt idx="2">
                  <c:v>0.14517763153332161</c:v>
                </c:pt>
                <c:pt idx="3">
                  <c:v>5.6291491474593273E-2</c:v>
                </c:pt>
                <c:pt idx="4">
                  <c:v>0.32093313647051736</c:v>
                </c:pt>
                <c:pt idx="5">
                  <c:v>0.24301337673453477</c:v>
                </c:pt>
                <c:pt idx="6">
                  <c:v>3.9995732362750759E-2</c:v>
                </c:pt>
                <c:pt idx="7">
                  <c:v>1.7187471819627258E-2</c:v>
                </c:pt>
              </c:numCache>
            </c:numRef>
          </c:val>
          <c:extLst>
            <c:ext xmlns:c16="http://schemas.microsoft.com/office/drawing/2014/chart" uri="{C3380CC4-5D6E-409C-BE32-E72D297353CC}">
              <c16:uniqueId val="{00000006-EC83-47A8-95F3-DC4389FDD468}"/>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baseline="0">
                <a:latin typeface="+mn-ea"/>
              </a:rPr>
              <a:t>家庭からの</a:t>
            </a:r>
            <a:r>
              <a:rPr lang="en-US" altLang="ja-JP" sz="1600" b="1" i="0" baseline="0">
                <a:latin typeface="+mn-ea"/>
              </a:rPr>
              <a:t>CO</a:t>
            </a:r>
            <a:r>
              <a:rPr lang="en-US" altLang="ja-JP" sz="1600" b="1" i="0" baseline="-25000">
                <a:latin typeface="+mn-ea"/>
              </a:rPr>
              <a:t>2</a:t>
            </a:r>
            <a:r>
              <a:rPr lang="ja-JP" altLang="ja-JP" sz="1600" b="1" i="0" baseline="0">
                <a:latin typeface="+mn-ea"/>
              </a:rPr>
              <a:t>排出量（</a:t>
            </a:r>
            <a:r>
              <a:rPr lang="ja-JP" altLang="en-US" sz="1600" b="1" i="0" baseline="0">
                <a:latin typeface="+mn-ea"/>
              </a:rPr>
              <a:t>用途</a:t>
            </a:r>
            <a:r>
              <a:rPr lang="ja-JP" altLang="ja-JP" sz="1600" b="1" i="0" baseline="0">
                <a:latin typeface="+mn-ea"/>
              </a:rPr>
              <a:t>別）</a:t>
            </a:r>
            <a:r>
              <a:rPr lang="ja-JP" altLang="en-US" sz="1600" b="1" i="0" baseline="0">
                <a:latin typeface="+mn-ea"/>
              </a:rPr>
              <a:t>の推移</a:t>
            </a:r>
            <a:endParaRPr lang="ja-JP" altLang="ja-JP" sz="1600" b="1" i="0" baseline="0">
              <a:latin typeface="+mn-ea"/>
            </a:endParaRPr>
          </a:p>
        </c:rich>
      </c:tx>
      <c:layout>
        <c:manualLayout>
          <c:xMode val="edge"/>
          <c:yMode val="edge"/>
          <c:x val="0.24122895667095776"/>
          <c:y val="0.12789488592079709"/>
        </c:manualLayout>
      </c:layout>
      <c:overlay val="0"/>
    </c:title>
    <c:autoTitleDeleted val="0"/>
    <c:plotArea>
      <c:layout>
        <c:manualLayout>
          <c:layoutTarget val="inner"/>
          <c:xMode val="edge"/>
          <c:yMode val="edge"/>
          <c:x val="0.12124013888888893"/>
          <c:y val="0.20336421561514714"/>
          <c:w val="0.72296416666666652"/>
          <c:h val="0.60870533412592132"/>
        </c:manualLayout>
      </c:layout>
      <c:barChart>
        <c:barDir val="col"/>
        <c:grouping val="stacked"/>
        <c:varyColors val="0"/>
        <c:ser>
          <c:idx val="0"/>
          <c:order val="0"/>
          <c:tx>
            <c:strRef>
              <c:f>'12.Household (per capita)'!$W$40</c:f>
              <c:strCache>
                <c:ptCount val="1"/>
                <c:pt idx="0">
                  <c:v>暖房</c:v>
                </c:pt>
              </c:strCache>
              <c:extLst xmlns:c15="http://schemas.microsoft.com/office/drawing/2012/chart"/>
            </c:strRef>
          </c:tx>
          <c:spPr>
            <a:solidFill>
              <a:schemeClr val="accent2">
                <a:lumMod val="75000"/>
              </a:schemeClr>
            </a:solidFill>
            <a:ln>
              <a:solidFill>
                <a:sysClr val="windowText" lastClr="000000"/>
              </a:solidFill>
            </a:ln>
          </c:spPr>
          <c:invertIfNegative val="0"/>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capita)'!$AA$40:$BF$40</c:f>
              <c:numCache>
                <c:formatCode>#,##0_);[Red]\(#,##0\)</c:formatCode>
                <c:ptCount val="32"/>
                <c:pt idx="0">
                  <c:v>224.54897570199589</c:v>
                </c:pt>
                <c:pt idx="1">
                  <c:v>227.83455698023602</c:v>
                </c:pt>
                <c:pt idx="2">
                  <c:v>243.88931887630878</c:v>
                </c:pt>
                <c:pt idx="3">
                  <c:v>254.2229389823508</c:v>
                </c:pt>
                <c:pt idx="4">
                  <c:v>258.22149290503557</c:v>
                </c:pt>
                <c:pt idx="5">
                  <c:v>271.88708316589901</c:v>
                </c:pt>
                <c:pt idx="6">
                  <c:v>283.93358768566179</c:v>
                </c:pt>
                <c:pt idx="7">
                  <c:v>270.14689569720582</c:v>
                </c:pt>
                <c:pt idx="8">
                  <c:v>268.86116974315593</c:v>
                </c:pt>
                <c:pt idx="9">
                  <c:v>283.72361567042958</c:v>
                </c:pt>
                <c:pt idx="10">
                  <c:v>304.86279790508979</c:v>
                </c:pt>
                <c:pt idx="11">
                  <c:v>290.46665518776967</c:v>
                </c:pt>
                <c:pt idx="12">
                  <c:v>312.91497503456844</c:v>
                </c:pt>
                <c:pt idx="13">
                  <c:v>295.86608264926048</c:v>
                </c:pt>
                <c:pt idx="14">
                  <c:v>307.96304965397434</c:v>
                </c:pt>
                <c:pt idx="15">
                  <c:v>327.23027251291649</c:v>
                </c:pt>
                <c:pt idx="16">
                  <c:v>303.62420937174699</c:v>
                </c:pt>
                <c:pt idx="17">
                  <c:v>310.73104494517014</c:v>
                </c:pt>
                <c:pt idx="18">
                  <c:v>297.99680541738348</c:v>
                </c:pt>
                <c:pt idx="19">
                  <c:v>296.13259793048582</c:v>
                </c:pt>
                <c:pt idx="20">
                  <c:v>325.27260050045442</c:v>
                </c:pt>
                <c:pt idx="21">
                  <c:v>340.00317174216156</c:v>
                </c:pt>
                <c:pt idx="22">
                  <c:v>357.22815399253739</c:v>
                </c:pt>
                <c:pt idx="23">
                  <c:v>348.4253271609391</c:v>
                </c:pt>
                <c:pt idx="24">
                  <c:v>329.09160923561353</c:v>
                </c:pt>
                <c:pt idx="25">
                  <c:v>316.77450225124164</c:v>
                </c:pt>
                <c:pt idx="26">
                  <c:v>320.23467077405542</c:v>
                </c:pt>
                <c:pt idx="27">
                  <c:v>333.8577386568017</c:v>
                </c:pt>
                <c:pt idx="28">
                  <c:v>291.60022204944448</c:v>
                </c:pt>
                <c:pt idx="29">
                  <c:v>285.9841220695476</c:v>
                </c:pt>
                <c:pt idx="30">
                  <c:v>302.71307144409502</c:v>
                </c:pt>
                <c:pt idx="31">
                  <c:v>276.78488538021281</c:v>
                </c:pt>
              </c:numCache>
            </c:numRef>
          </c:val>
          <c:extLst xmlns:c15="http://schemas.microsoft.com/office/drawing/2012/chart">
            <c:ext xmlns:c16="http://schemas.microsoft.com/office/drawing/2014/chart" uri="{C3380CC4-5D6E-409C-BE32-E72D297353CC}">
              <c16:uniqueId val="{00000000-E2E8-4933-A7A9-4CEC951B8DBC}"/>
            </c:ext>
          </c:extLst>
        </c:ser>
        <c:ser>
          <c:idx val="1"/>
          <c:order val="1"/>
          <c:tx>
            <c:strRef>
              <c:f>'12.Household (per capita)'!$W$41</c:f>
              <c:strCache>
                <c:ptCount val="1"/>
                <c:pt idx="0">
                  <c:v>冷房</c:v>
                </c:pt>
              </c:strCache>
            </c:strRef>
          </c:tx>
          <c:spPr>
            <a:solidFill>
              <a:schemeClr val="accent1">
                <a:lumMod val="75000"/>
              </a:schemeClr>
            </a:solidFill>
            <a:ln>
              <a:solidFill>
                <a:sysClr val="windowText" lastClr="000000"/>
              </a:solidFill>
            </a:ln>
          </c:spPr>
          <c:invertIfNegative val="0"/>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capita)'!$AA$41:$BF$41</c:f>
              <c:numCache>
                <c:formatCode>#,##0.0_);[Red]\(#,##0.0\)</c:formatCode>
                <c:ptCount val="32"/>
                <c:pt idx="0">
                  <c:v>32.377408369549613</c:v>
                </c:pt>
                <c:pt idx="1">
                  <c:v>33.279389806421904</c:v>
                </c:pt>
                <c:pt idx="2">
                  <c:v>34.616463659649682</c:v>
                </c:pt>
                <c:pt idx="3">
                  <c:v>33.224685068107114</c:v>
                </c:pt>
                <c:pt idx="4">
                  <c:v>38.383806457328262</c:v>
                </c:pt>
                <c:pt idx="5">
                  <c:v>37.48407447191078</c:v>
                </c:pt>
                <c:pt idx="6">
                  <c:v>36.729207150090247</c:v>
                </c:pt>
                <c:pt idx="7">
                  <c:v>35.471177637887806</c:v>
                </c:pt>
                <c:pt idx="8">
                  <c:v>34.8428606047651</c:v>
                </c:pt>
                <c:pt idx="9">
                  <c:v>37.576675364164927</c:v>
                </c:pt>
                <c:pt idx="10">
                  <c:v>37.445093292535866</c:v>
                </c:pt>
                <c:pt idx="11">
                  <c:v>37.480113320824067</c:v>
                </c:pt>
                <c:pt idx="12">
                  <c:v>41.030834502893015</c:v>
                </c:pt>
                <c:pt idx="13">
                  <c:v>43.564908900735581</c:v>
                </c:pt>
                <c:pt idx="14">
                  <c:v>42.723936556851029</c:v>
                </c:pt>
                <c:pt idx="15">
                  <c:v>44.468772677794476</c:v>
                </c:pt>
                <c:pt idx="16">
                  <c:v>42.490506272410528</c:v>
                </c:pt>
                <c:pt idx="17">
                  <c:v>47.507539264932852</c:v>
                </c:pt>
                <c:pt idx="18">
                  <c:v>46.948605049395873</c:v>
                </c:pt>
                <c:pt idx="19">
                  <c:v>44.348269210228771</c:v>
                </c:pt>
                <c:pt idx="20">
                  <c:v>50.493335246979839</c:v>
                </c:pt>
                <c:pt idx="21">
                  <c:v>57.011460925400492</c:v>
                </c:pt>
                <c:pt idx="22">
                  <c:v>63.931816153882345</c:v>
                </c:pt>
                <c:pt idx="23">
                  <c:v>62.249022634596635</c:v>
                </c:pt>
                <c:pt idx="24">
                  <c:v>56.288041222181896</c:v>
                </c:pt>
                <c:pt idx="25">
                  <c:v>53.594737810953077</c:v>
                </c:pt>
                <c:pt idx="26">
                  <c:v>51.553454545548384</c:v>
                </c:pt>
                <c:pt idx="27">
                  <c:v>49.841507204544634</c:v>
                </c:pt>
                <c:pt idx="28" formatCode="#,##0_);[Red]\(#,##0\)">
                  <c:v>43.545293676634842</c:v>
                </c:pt>
                <c:pt idx="29" formatCode="#,##0_);[Red]\(#,##0\)">
                  <c:v>39.696324992900244</c:v>
                </c:pt>
                <c:pt idx="30" formatCode="#,##0_);[Red]\(#,##0\)">
                  <c:v>40.70853638386405</c:v>
                </c:pt>
                <c:pt idx="31" formatCode="#,##0_);[Red]\(#,##0\)">
                  <c:v>38.594640962750695</c:v>
                </c:pt>
              </c:numCache>
            </c:numRef>
          </c:val>
          <c:extLst>
            <c:ext xmlns:c16="http://schemas.microsoft.com/office/drawing/2014/chart" uri="{C3380CC4-5D6E-409C-BE32-E72D297353CC}">
              <c16:uniqueId val="{00000001-E2E8-4933-A7A9-4CEC951B8DBC}"/>
            </c:ext>
          </c:extLst>
        </c:ser>
        <c:ser>
          <c:idx val="2"/>
          <c:order val="2"/>
          <c:tx>
            <c:strRef>
              <c:f>'12.Household (per capita)'!$W$42</c:f>
              <c:strCache>
                <c:ptCount val="1"/>
                <c:pt idx="0">
                  <c:v>給湯</c:v>
                </c:pt>
              </c:strCache>
            </c:strRef>
          </c:tx>
          <c:spPr>
            <a:ln>
              <a:solidFill>
                <a:sysClr val="windowText" lastClr="000000"/>
              </a:solidFill>
            </a:ln>
          </c:spPr>
          <c:invertIfNegative val="0"/>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capita)'!$AA$42:$BF$42</c:f>
              <c:numCache>
                <c:formatCode>#,##0_);[Red]\(#,##0\)</c:formatCode>
                <c:ptCount val="32"/>
                <c:pt idx="0">
                  <c:v>283.70736927845422</c:v>
                </c:pt>
                <c:pt idx="1">
                  <c:v>287.59104896804575</c:v>
                </c:pt>
                <c:pt idx="2">
                  <c:v>295.01731011648894</c:v>
                </c:pt>
                <c:pt idx="3">
                  <c:v>302.53159936826552</c:v>
                </c:pt>
                <c:pt idx="4">
                  <c:v>298.57299066131833</c:v>
                </c:pt>
                <c:pt idx="5">
                  <c:v>306.79112040847571</c:v>
                </c:pt>
                <c:pt idx="6">
                  <c:v>308.76454481003321</c:v>
                </c:pt>
                <c:pt idx="7">
                  <c:v>294.12674840755227</c:v>
                </c:pt>
                <c:pt idx="8">
                  <c:v>291.20155910719939</c:v>
                </c:pt>
                <c:pt idx="9">
                  <c:v>296.5189576496187</c:v>
                </c:pt>
                <c:pt idx="10">
                  <c:v>301.46063128067988</c:v>
                </c:pt>
                <c:pt idx="11">
                  <c:v>289.9898240231455</c:v>
                </c:pt>
                <c:pt idx="12">
                  <c:v>300.63397321891858</c:v>
                </c:pt>
                <c:pt idx="13">
                  <c:v>298.51440957057594</c:v>
                </c:pt>
                <c:pt idx="14">
                  <c:v>290.95382094128121</c:v>
                </c:pt>
                <c:pt idx="15">
                  <c:v>298.47898218440452</c:v>
                </c:pt>
                <c:pt idx="16">
                  <c:v>285.55829997570913</c:v>
                </c:pt>
                <c:pt idx="17">
                  <c:v>290.57292644379316</c:v>
                </c:pt>
                <c:pt idx="18">
                  <c:v>278.13812375667669</c:v>
                </c:pt>
                <c:pt idx="19">
                  <c:v>272.53041160852223</c:v>
                </c:pt>
                <c:pt idx="20">
                  <c:v>287.37252969431961</c:v>
                </c:pt>
                <c:pt idx="21">
                  <c:v>290.44510302294651</c:v>
                </c:pt>
                <c:pt idx="22">
                  <c:v>303.37312791078654</c:v>
                </c:pt>
                <c:pt idx="23">
                  <c:v>296.4463920551903</c:v>
                </c:pt>
                <c:pt idx="24">
                  <c:v>284.17164995318808</c:v>
                </c:pt>
                <c:pt idx="25">
                  <c:v>274.09399375719937</c:v>
                </c:pt>
                <c:pt idx="26">
                  <c:v>273.08249491699627</c:v>
                </c:pt>
                <c:pt idx="27">
                  <c:v>284.61390622723422</c:v>
                </c:pt>
                <c:pt idx="28">
                  <c:v>256.47203419630785</c:v>
                </c:pt>
                <c:pt idx="29">
                  <c:v>258.92447532066535</c:v>
                </c:pt>
                <c:pt idx="30">
                  <c:v>271.11171298803271</c:v>
                </c:pt>
                <c:pt idx="31">
                  <c:v>258.09331106182248</c:v>
                </c:pt>
              </c:numCache>
            </c:numRef>
          </c:val>
          <c:extLst>
            <c:ext xmlns:c16="http://schemas.microsoft.com/office/drawing/2014/chart" uri="{C3380CC4-5D6E-409C-BE32-E72D297353CC}">
              <c16:uniqueId val="{00000002-E2E8-4933-A7A9-4CEC951B8DBC}"/>
            </c:ext>
          </c:extLst>
        </c:ser>
        <c:ser>
          <c:idx val="3"/>
          <c:order val="3"/>
          <c:tx>
            <c:strRef>
              <c:f>'12.Household (per capita)'!$W$43</c:f>
              <c:strCache>
                <c:ptCount val="1"/>
                <c:pt idx="0">
                  <c:v>厨房</c:v>
                </c:pt>
              </c:strCache>
            </c:strRef>
          </c:tx>
          <c:spPr>
            <a:ln>
              <a:solidFill>
                <a:sysClr val="windowText" lastClr="000000"/>
              </a:solidFill>
            </a:ln>
          </c:spPr>
          <c:invertIfNegative val="0"/>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capita)'!$AA$43:$BF$43</c:f>
              <c:numCache>
                <c:formatCode>#,##0.0_);[Red]\(#,##0.0\)</c:formatCode>
                <c:ptCount val="32"/>
                <c:pt idx="0">
                  <c:v>81.561268599049455</c:v>
                </c:pt>
                <c:pt idx="1">
                  <c:v>83.880486348528223</c:v>
                </c:pt>
                <c:pt idx="2">
                  <c:v>85.900765353985463</c:v>
                </c:pt>
                <c:pt idx="3">
                  <c:v>88.024549580831504</c:v>
                </c:pt>
                <c:pt idx="4">
                  <c:v>89.521049588805781</c:v>
                </c:pt>
                <c:pt idx="5">
                  <c:v>91.247158199998296</c:v>
                </c:pt>
                <c:pt idx="6">
                  <c:v>91.50410822651132</c:v>
                </c:pt>
                <c:pt idx="7">
                  <c:v>88.366363533903936</c:v>
                </c:pt>
                <c:pt idx="8">
                  <c:v>88.631835030570358</c:v>
                </c:pt>
                <c:pt idx="9">
                  <c:v>90.576386640580026</c:v>
                </c:pt>
                <c:pt idx="10">
                  <c:v>90.794205075979022</c:v>
                </c:pt>
                <c:pt idx="11">
                  <c:v>88.635611859999827</c:v>
                </c:pt>
                <c:pt idx="12">
                  <c:v>91.699663618569218</c:v>
                </c:pt>
                <c:pt idx="13">
                  <c:v>95.004624282132241</c:v>
                </c:pt>
                <c:pt idx="14">
                  <c:v>90.536165722210953</c:v>
                </c:pt>
                <c:pt idx="15">
                  <c:v>91.849459324531608</c:v>
                </c:pt>
                <c:pt idx="16">
                  <c:v>89.725540533723603</c:v>
                </c:pt>
                <c:pt idx="17">
                  <c:v>93.597647061218311</c:v>
                </c:pt>
                <c:pt idx="18">
                  <c:v>90.493654718090838</c:v>
                </c:pt>
                <c:pt idx="19">
                  <c:v>87.981146253502658</c:v>
                </c:pt>
                <c:pt idx="20">
                  <c:v>93.988890147937354</c:v>
                </c:pt>
                <c:pt idx="21" formatCode="#,##0_);[Red]\(#,##0\)">
                  <c:v>97.569460755337403</c:v>
                </c:pt>
                <c:pt idx="22" formatCode="#,##0_);[Red]\(#,##0\)">
                  <c:v>106.50057955165903</c:v>
                </c:pt>
                <c:pt idx="23" formatCode="#,##0_);[Red]\(#,##0\)">
                  <c:v>106.4323481202979</c:v>
                </c:pt>
                <c:pt idx="24" formatCode="#,##0_);[Red]\(#,##0\)">
                  <c:v>102.56460393938544</c:v>
                </c:pt>
                <c:pt idx="25" formatCode="#,##0_);[Red]\(#,##0\)">
                  <c:v>101.15028849144585</c:v>
                </c:pt>
                <c:pt idx="26" formatCode="#,##0_);[Red]\(#,##0\)">
                  <c:v>101.06494206886461</c:v>
                </c:pt>
                <c:pt idx="27" formatCode="#,##0_);[Red]\(#,##0\)">
                  <c:v>105.60541347209991</c:v>
                </c:pt>
                <c:pt idx="28" formatCode="#,##0_);[Red]\(#,##0\)">
                  <c:v>97.259989028809628</c:v>
                </c:pt>
                <c:pt idx="29" formatCode="#,##0_);[Red]\(#,##0\)">
                  <c:v>99.002434253103118</c:v>
                </c:pt>
                <c:pt idx="30" formatCode="#,##0_);[Red]\(#,##0\)">
                  <c:v>104.85403356263713</c:v>
                </c:pt>
                <c:pt idx="31" formatCode="#,##0_);[Red]\(#,##0\)">
                  <c:v>100.07366331742031</c:v>
                </c:pt>
              </c:numCache>
            </c:numRef>
          </c:val>
          <c:extLst>
            <c:ext xmlns:c16="http://schemas.microsoft.com/office/drawing/2014/chart" uri="{C3380CC4-5D6E-409C-BE32-E72D297353CC}">
              <c16:uniqueId val="{00000003-E2E8-4933-A7A9-4CEC951B8DBC}"/>
            </c:ext>
          </c:extLst>
        </c:ser>
        <c:ser>
          <c:idx val="4"/>
          <c:order val="4"/>
          <c:tx>
            <c:strRef>
              <c:f>'12.Household (per capita)'!$W$44</c:f>
              <c:strCache>
                <c:ptCount val="1"/>
                <c:pt idx="0">
                  <c:v>動力他※</c:v>
                </c:pt>
              </c:strCache>
            </c:strRef>
          </c:tx>
          <c:spPr>
            <a:ln>
              <a:solidFill>
                <a:sysClr val="windowText" lastClr="000000"/>
              </a:solidFill>
            </a:ln>
          </c:spPr>
          <c:invertIfNegative val="0"/>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capita)'!$AA$44:$BF$44</c:f>
              <c:numCache>
                <c:formatCode>#,##0_);[Red]\(#,##0\)</c:formatCode>
                <c:ptCount val="32"/>
                <c:pt idx="0">
                  <c:v>419.24979023640054</c:v>
                </c:pt>
                <c:pt idx="1">
                  <c:v>431.78379901322546</c:v>
                </c:pt>
                <c:pt idx="2">
                  <c:v>449.98317511229106</c:v>
                </c:pt>
                <c:pt idx="3">
                  <c:v>432.67502357353811</c:v>
                </c:pt>
                <c:pt idx="4">
                  <c:v>500.72972495659189</c:v>
                </c:pt>
                <c:pt idx="5">
                  <c:v>489.80762302603745</c:v>
                </c:pt>
                <c:pt idx="6">
                  <c:v>480.71162154086034</c:v>
                </c:pt>
                <c:pt idx="7">
                  <c:v>464.96003119934016</c:v>
                </c:pt>
                <c:pt idx="8">
                  <c:v>457.39875599921243</c:v>
                </c:pt>
                <c:pt idx="9">
                  <c:v>493.98796898285201</c:v>
                </c:pt>
                <c:pt idx="10">
                  <c:v>492.93178154945127</c:v>
                </c:pt>
                <c:pt idx="11">
                  <c:v>491.22204097296259</c:v>
                </c:pt>
                <c:pt idx="12">
                  <c:v>535.39475393486453</c:v>
                </c:pt>
                <c:pt idx="13">
                  <c:v>565.96441665438772</c:v>
                </c:pt>
                <c:pt idx="14">
                  <c:v>552.60378665866608</c:v>
                </c:pt>
                <c:pt idx="15">
                  <c:v>572.65059806169245</c:v>
                </c:pt>
                <c:pt idx="16">
                  <c:v>544.77872993139431</c:v>
                </c:pt>
                <c:pt idx="17">
                  <c:v>606.43756566364254</c:v>
                </c:pt>
                <c:pt idx="18">
                  <c:v>596.68238330715758</c:v>
                </c:pt>
                <c:pt idx="19">
                  <c:v>561.17172556364756</c:v>
                </c:pt>
                <c:pt idx="20">
                  <c:v>636.14094108555639</c:v>
                </c:pt>
                <c:pt idx="21">
                  <c:v>727.2783875521875</c:v>
                </c:pt>
                <c:pt idx="22">
                  <c:v>826.31240641579132</c:v>
                </c:pt>
                <c:pt idx="23">
                  <c:v>815.71627415662249</c:v>
                </c:pt>
                <c:pt idx="24">
                  <c:v>748.36969574301747</c:v>
                </c:pt>
                <c:pt idx="25">
                  <c:v>723.52896044786667</c:v>
                </c:pt>
                <c:pt idx="26">
                  <c:v>707.28540353892618</c:v>
                </c:pt>
                <c:pt idx="27">
                  <c:v>695.55812284276487</c:v>
                </c:pt>
                <c:pt idx="28">
                  <c:v>618.76800234164546</c:v>
                </c:pt>
                <c:pt idx="29">
                  <c:v>574.99219983370983</c:v>
                </c:pt>
                <c:pt idx="30">
                  <c:v>601.79709342072022</c:v>
                </c:pt>
                <c:pt idx="31">
                  <c:v>570.54723201018749</c:v>
                </c:pt>
              </c:numCache>
            </c:numRef>
          </c:val>
          <c:extLst>
            <c:ext xmlns:c16="http://schemas.microsoft.com/office/drawing/2014/chart" uri="{C3380CC4-5D6E-409C-BE32-E72D297353CC}">
              <c16:uniqueId val="{00000004-E2E8-4933-A7A9-4CEC951B8DBC}"/>
            </c:ext>
          </c:extLst>
        </c:ser>
        <c:ser>
          <c:idx val="5"/>
          <c:order val="5"/>
          <c:tx>
            <c:strRef>
              <c:f>'12.Household (per capita)'!$W$45</c:f>
              <c:strCache>
                <c:ptCount val="1"/>
                <c:pt idx="0">
                  <c:v>自家用乗用車</c:v>
                </c:pt>
              </c:strCache>
            </c:strRef>
          </c:tx>
          <c:spPr>
            <a:ln>
              <a:solidFill>
                <a:sysClr val="windowText" lastClr="000000"/>
              </a:solidFill>
            </a:ln>
          </c:spPr>
          <c:invertIfNegative val="0"/>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capita)'!$AA$45:$BF$45</c:f>
              <c:numCache>
                <c:formatCode>#,##0_);[Red]\(#,##0\)</c:formatCode>
                <c:ptCount val="32"/>
                <c:pt idx="0">
                  <c:v>400.47972074370023</c:v>
                </c:pt>
                <c:pt idx="1">
                  <c:v>397.70615652561798</c:v>
                </c:pt>
                <c:pt idx="2">
                  <c:v>457.68844409685136</c:v>
                </c:pt>
                <c:pt idx="3">
                  <c:v>489.43583273756116</c:v>
                </c:pt>
                <c:pt idx="4">
                  <c:v>538.95198840613079</c:v>
                </c:pt>
                <c:pt idx="5">
                  <c:v>539.99027992147467</c:v>
                </c:pt>
                <c:pt idx="6">
                  <c:v>582.70224406506202</c:v>
                </c:pt>
                <c:pt idx="7">
                  <c:v>532.08058037177295</c:v>
                </c:pt>
                <c:pt idx="8">
                  <c:v>567.08202804536609</c:v>
                </c:pt>
                <c:pt idx="9">
                  <c:v>596.74553592815312</c:v>
                </c:pt>
                <c:pt idx="10">
                  <c:v>612.31076379648607</c:v>
                </c:pt>
                <c:pt idx="11">
                  <c:v>604.43847897492617</c:v>
                </c:pt>
                <c:pt idx="12">
                  <c:v>613.52926954879979</c:v>
                </c:pt>
                <c:pt idx="13">
                  <c:v>624.12561735226359</c:v>
                </c:pt>
                <c:pt idx="14">
                  <c:v>612.11233426634544</c:v>
                </c:pt>
                <c:pt idx="15">
                  <c:v>596.92125328505847</c:v>
                </c:pt>
                <c:pt idx="16">
                  <c:v>581.43290792416383</c:v>
                </c:pt>
                <c:pt idx="17">
                  <c:v>570.75888061734292</c:v>
                </c:pt>
                <c:pt idx="18">
                  <c:v>572.94355404805162</c:v>
                </c:pt>
                <c:pt idx="19">
                  <c:v>541.67592091531378</c:v>
                </c:pt>
                <c:pt idx="20">
                  <c:v>538.78860321078071</c:v>
                </c:pt>
                <c:pt idx="21">
                  <c:v>523.59785359045952</c:v>
                </c:pt>
                <c:pt idx="22">
                  <c:v>536.4975228521705</c:v>
                </c:pt>
                <c:pt idx="23">
                  <c:v>517.38629506452082</c:v>
                </c:pt>
                <c:pt idx="24">
                  <c:v>486.19581323881721</c:v>
                </c:pt>
                <c:pt idx="25">
                  <c:v>488.55211786926321</c:v>
                </c:pt>
                <c:pt idx="26">
                  <c:v>468.61837809793678</c:v>
                </c:pt>
                <c:pt idx="27">
                  <c:v>479.07103282973378</c:v>
                </c:pt>
                <c:pt idx="28">
                  <c:v>492.03759165137262</c:v>
                </c:pt>
                <c:pt idx="29">
                  <c:v>491.34679330934489</c:v>
                </c:pt>
                <c:pt idx="30">
                  <c:v>419.70845160434158</c:v>
                </c:pt>
                <c:pt idx="31">
                  <c:v>432.02335216038028</c:v>
                </c:pt>
              </c:numCache>
            </c:numRef>
          </c:val>
          <c:extLst>
            <c:ext xmlns:c16="http://schemas.microsoft.com/office/drawing/2014/chart" uri="{C3380CC4-5D6E-409C-BE32-E72D297353CC}">
              <c16:uniqueId val="{00000005-E2E8-4933-A7A9-4CEC951B8DBC}"/>
            </c:ext>
          </c:extLst>
        </c:ser>
        <c:ser>
          <c:idx val="6"/>
          <c:order val="6"/>
          <c:tx>
            <c:strRef>
              <c:f>'12.Household (per capita)'!$W$46</c:f>
              <c:strCache>
                <c:ptCount val="1"/>
                <c:pt idx="0">
                  <c:v>ごみ処理</c:v>
                </c:pt>
              </c:strCache>
            </c:strRef>
          </c:tx>
          <c:spPr>
            <a:ln>
              <a:solidFill>
                <a:sysClr val="windowText" lastClr="000000"/>
              </a:solidFill>
            </a:ln>
          </c:spPr>
          <c:invertIfNegative val="0"/>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capita)'!$AA$46:$BF$46</c:f>
              <c:numCache>
                <c:formatCode>#,##0.0_);[Red]\(#,##0.0\)</c:formatCode>
                <c:ptCount val="32"/>
                <c:pt idx="0">
                  <c:v>91.506132510978091</c:v>
                </c:pt>
                <c:pt idx="1">
                  <c:v>93.367545011259594</c:v>
                </c:pt>
                <c:pt idx="2">
                  <c:v>94.44994143015964</c:v>
                </c:pt>
                <c:pt idx="3">
                  <c:v>94.437481853870537</c:v>
                </c:pt>
                <c:pt idx="4">
                  <c:v>97.975973752438534</c:v>
                </c:pt>
                <c:pt idx="5">
                  <c:v>100.01878310919034</c:v>
                </c:pt>
                <c:pt idx="6">
                  <c:v>103.15553087961469</c:v>
                </c:pt>
                <c:pt idx="7">
                  <c:v>105.26293431884282</c:v>
                </c:pt>
                <c:pt idx="8">
                  <c:v>105.8690873332914</c:v>
                </c:pt>
                <c:pt idx="9">
                  <c:v>108.38834715581143</c:v>
                </c:pt>
                <c:pt idx="10">
                  <c:v>112.22135523706731</c:v>
                </c:pt>
                <c:pt idx="11" formatCode="#,##0_);[Red]\(#,##0\)">
                  <c:v>114.19962869828373</c:v>
                </c:pt>
                <c:pt idx="12" formatCode="#,##0_);[Red]\(#,##0\)">
                  <c:v>116.36863389195835</c:v>
                </c:pt>
                <c:pt idx="13" formatCode="#,##0_);[Red]\(#,##0\)">
                  <c:v>117.7317366340188</c:v>
                </c:pt>
                <c:pt idx="14">
                  <c:v>111.91058325561579</c:v>
                </c:pt>
                <c:pt idx="15">
                  <c:v>103.63994901890803</c:v>
                </c:pt>
                <c:pt idx="16">
                  <c:v>94.585810742632503</c:v>
                </c:pt>
                <c:pt idx="17">
                  <c:v>92.339516829282005</c:v>
                </c:pt>
                <c:pt idx="18">
                  <c:v>90.13145691257057</c:v>
                </c:pt>
                <c:pt idx="19">
                  <c:v>75.165695167283801</c:v>
                </c:pt>
                <c:pt idx="20">
                  <c:v>72.915021416262704</c:v>
                </c:pt>
                <c:pt idx="21">
                  <c:v>79.813512621831734</c:v>
                </c:pt>
                <c:pt idx="22">
                  <c:v>81.560178050802207</c:v>
                </c:pt>
                <c:pt idx="23">
                  <c:v>76.384424496322922</c:v>
                </c:pt>
                <c:pt idx="24">
                  <c:v>68.024825071050856</c:v>
                </c:pt>
                <c:pt idx="25">
                  <c:v>66.363282064191893</c:v>
                </c:pt>
                <c:pt idx="26">
                  <c:v>66.466121385173864</c:v>
                </c:pt>
                <c:pt idx="27">
                  <c:v>69.155363773211107</c:v>
                </c:pt>
                <c:pt idx="28" formatCode="#,##0_);[Red]\(#,##0\)">
                  <c:v>69.653298423551348</c:v>
                </c:pt>
                <c:pt idx="29" formatCode="#,##0_);[Red]\(#,##0\)">
                  <c:v>73.132589455214386</c:v>
                </c:pt>
                <c:pt idx="30" formatCode="#,##0_);[Red]\(#,##0\)">
                  <c:v>75.537725147253539</c:v>
                </c:pt>
                <c:pt idx="31" formatCode="#,##0_);[Red]\(#,##0\)">
                  <c:v>71.103453643790502</c:v>
                </c:pt>
              </c:numCache>
            </c:numRef>
          </c:val>
          <c:extLst>
            <c:ext xmlns:c16="http://schemas.microsoft.com/office/drawing/2014/chart" uri="{C3380CC4-5D6E-409C-BE32-E72D297353CC}">
              <c16:uniqueId val="{00000006-E2E8-4933-A7A9-4CEC951B8DBC}"/>
            </c:ext>
          </c:extLst>
        </c:ser>
        <c:ser>
          <c:idx val="7"/>
          <c:order val="7"/>
          <c:tx>
            <c:strRef>
              <c:f>'12.Household (per capita)'!$W$47</c:f>
              <c:strCache>
                <c:ptCount val="1"/>
                <c:pt idx="0">
                  <c:v>水道</c:v>
                </c:pt>
              </c:strCache>
            </c:strRef>
          </c:tx>
          <c:spPr>
            <a:ln>
              <a:solidFill>
                <a:sysClr val="windowText" lastClr="000000"/>
              </a:solidFill>
            </a:ln>
          </c:spPr>
          <c:invertIfNegative val="0"/>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capita)'!$AA$47:$BF$47</c:f>
              <c:numCache>
                <c:formatCode>#,##0.0_);[Red]\(#,##0.0\)</c:formatCode>
                <c:ptCount val="32"/>
                <c:pt idx="0">
                  <c:v>17.18797113494028</c:v>
                </c:pt>
                <c:pt idx="1">
                  <c:v>21.469661224083158</c:v>
                </c:pt>
                <c:pt idx="2">
                  <c:v>25.970082742723267</c:v>
                </c:pt>
                <c:pt idx="3">
                  <c:v>27.917758916184585</c:v>
                </c:pt>
                <c:pt idx="4">
                  <c:v>35.139329743286773</c:v>
                </c:pt>
                <c:pt idx="5">
                  <c:v>37.064648823393718</c:v>
                </c:pt>
                <c:pt idx="6">
                  <c:v>34.856812786447747</c:v>
                </c:pt>
                <c:pt idx="7">
                  <c:v>32.059603857972967</c:v>
                </c:pt>
                <c:pt idx="8">
                  <c:v>29.725367894150178</c:v>
                </c:pt>
                <c:pt idx="9">
                  <c:v>28.728855622575463</c:v>
                </c:pt>
                <c:pt idx="10">
                  <c:v>27.740953625197086</c:v>
                </c:pt>
                <c:pt idx="11">
                  <c:v>26.283838601119388</c:v>
                </c:pt>
                <c:pt idx="12">
                  <c:v>27.05142934884735</c:v>
                </c:pt>
                <c:pt idx="13">
                  <c:v>27.246560853186949</c:v>
                </c:pt>
                <c:pt idx="14">
                  <c:v>26.14588190483348</c:v>
                </c:pt>
                <c:pt idx="15">
                  <c:v>25.224331731874781</c:v>
                </c:pt>
                <c:pt idx="16">
                  <c:v>24.592551163955957</c:v>
                </c:pt>
                <c:pt idx="17">
                  <c:v>27.472032956071288</c:v>
                </c:pt>
                <c:pt idx="18">
                  <c:v>32.364681784361451</c:v>
                </c:pt>
                <c:pt idx="19">
                  <c:v>35.04371972278858</c:v>
                </c:pt>
                <c:pt idx="20">
                  <c:v>34.839021462944537</c:v>
                </c:pt>
                <c:pt idx="21">
                  <c:v>38.048800509566014</c:v>
                </c:pt>
                <c:pt idx="22">
                  <c:v>50.33583300387793</c:v>
                </c:pt>
                <c:pt idx="23">
                  <c:v>43.897996076013278</c:v>
                </c:pt>
                <c:pt idx="24">
                  <c:v>44.345218070933818</c:v>
                </c:pt>
                <c:pt idx="25">
                  <c:v>38.653737840108427</c:v>
                </c:pt>
                <c:pt idx="26">
                  <c:v>35.442862763544483</c:v>
                </c:pt>
                <c:pt idx="27">
                  <c:v>36.438023698696028</c:v>
                </c:pt>
                <c:pt idx="28" formatCode="#,##0_);[Red]\(#,##0\)">
                  <c:v>38.188106816003298</c:v>
                </c:pt>
                <c:pt idx="29" formatCode="#,##0_);[Red]\(#,##0\)">
                  <c:v>36.149701987341544</c:v>
                </c:pt>
                <c:pt idx="30" formatCode="#,##0_);[Red]\(#,##0\)">
                  <c:v>33.572863630002082</c:v>
                </c:pt>
                <c:pt idx="31" formatCode="#,##0_);[Red]\(#,##0\)">
                  <c:v>30.55547513661709</c:v>
                </c:pt>
              </c:numCache>
            </c:numRef>
          </c:val>
          <c:extLst>
            <c:ext xmlns:c16="http://schemas.microsoft.com/office/drawing/2014/chart" uri="{C3380CC4-5D6E-409C-BE32-E72D297353CC}">
              <c16:uniqueId val="{00000007-E2E8-4933-A7A9-4CEC951B8DBC}"/>
            </c:ext>
          </c:extLst>
        </c:ser>
        <c:dLbls>
          <c:showLegendKey val="0"/>
          <c:showVal val="0"/>
          <c:showCatName val="0"/>
          <c:showSerName val="0"/>
          <c:showPercent val="0"/>
          <c:showBubbleSize val="0"/>
        </c:dLbls>
        <c:gapWidth val="40"/>
        <c:overlap val="100"/>
        <c:axId val="181420032"/>
        <c:axId val="181421568"/>
        <c:extLst/>
      </c:barChart>
      <c:lineChart>
        <c:grouping val="standard"/>
        <c:varyColors val="0"/>
        <c:ser>
          <c:idx val="10"/>
          <c:order val="8"/>
          <c:tx>
            <c:strRef>
              <c:f>'12.Household (per capita)'!$V$39</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capita)'!$AA$39:$BF$39</c:f>
              <c:numCache>
                <c:formatCode>#,##0_);[Red]\(#,##0\)</c:formatCode>
                <c:ptCount val="32"/>
                <c:pt idx="0">
                  <c:v>1550.6186365750682</c:v>
                </c:pt>
                <c:pt idx="1">
                  <c:v>1576.9126438774183</c:v>
                </c:pt>
                <c:pt idx="2">
                  <c:v>1687.5155013884582</c:v>
                </c:pt>
                <c:pt idx="3">
                  <c:v>1722.4698700807094</c:v>
                </c:pt>
                <c:pt idx="4">
                  <c:v>1857.4963564709358</c:v>
                </c:pt>
                <c:pt idx="5">
                  <c:v>1874.2907711263799</c:v>
                </c:pt>
                <c:pt idx="6">
                  <c:v>1922.3576571442813</c:v>
                </c:pt>
                <c:pt idx="7">
                  <c:v>1822.4743350244785</c:v>
                </c:pt>
                <c:pt idx="8">
                  <c:v>1843.6126637577108</c:v>
                </c:pt>
                <c:pt idx="9">
                  <c:v>1936.2463430141854</c:v>
                </c:pt>
                <c:pt idx="10">
                  <c:v>1979.7675817624863</c:v>
                </c:pt>
                <c:pt idx="11">
                  <c:v>1942.7161916390312</c:v>
                </c:pt>
                <c:pt idx="12">
                  <c:v>2038.6235330994191</c:v>
                </c:pt>
                <c:pt idx="13">
                  <c:v>2068.0183568965613</c:v>
                </c:pt>
                <c:pt idx="14">
                  <c:v>2034.9495589597784</c:v>
                </c:pt>
                <c:pt idx="15">
                  <c:v>2060.4636187971805</c:v>
                </c:pt>
                <c:pt idx="16">
                  <c:v>1966.7885559157369</c:v>
                </c:pt>
                <c:pt idx="17">
                  <c:v>2039.4171537814532</c:v>
                </c:pt>
                <c:pt idx="18">
                  <c:v>2005.6992649936883</c:v>
                </c:pt>
                <c:pt idx="19">
                  <c:v>1914.0494863717731</c:v>
                </c:pt>
                <c:pt idx="20">
                  <c:v>2039.8109427652359</c:v>
                </c:pt>
                <c:pt idx="21">
                  <c:v>2153.7677507198905</c:v>
                </c:pt>
                <c:pt idx="22">
                  <c:v>2325.7396179315069</c:v>
                </c:pt>
                <c:pt idx="23">
                  <c:v>2266.9380797645035</c:v>
                </c:pt>
                <c:pt idx="24">
                  <c:v>2119.0514564741884</c:v>
                </c:pt>
                <c:pt idx="25">
                  <c:v>2062.71162053227</c:v>
                </c:pt>
                <c:pt idx="26">
                  <c:v>2023.748328091046</c:v>
                </c:pt>
                <c:pt idx="27">
                  <c:v>2054.1411087050865</c:v>
                </c:pt>
                <c:pt idx="28">
                  <c:v>1907.5245381837694</c:v>
                </c:pt>
                <c:pt idx="29">
                  <c:v>1859.2286412218273</c:v>
                </c:pt>
                <c:pt idx="30">
                  <c:v>1850.0034881809461</c:v>
                </c:pt>
                <c:pt idx="31">
                  <c:v>1777.7760136731815</c:v>
                </c:pt>
              </c:numCache>
            </c:numRef>
          </c:val>
          <c:smooth val="0"/>
          <c:extLst>
            <c:ext xmlns:c16="http://schemas.microsoft.com/office/drawing/2014/chart" uri="{C3380CC4-5D6E-409C-BE32-E72D297353CC}">
              <c16:uniqueId val="{00000008-E2E8-4933-A7A9-4CEC951B8DBC}"/>
            </c:ext>
          </c:extLst>
        </c:ser>
        <c:dLbls>
          <c:showLegendKey val="0"/>
          <c:showVal val="0"/>
          <c:showCatName val="0"/>
          <c:showSerName val="0"/>
          <c:showPercent val="0"/>
          <c:showBubbleSize val="0"/>
        </c:dLbls>
        <c:marker val="1"/>
        <c:smooth val="0"/>
        <c:axId val="181420032"/>
        <c:axId val="181421568"/>
      </c:lineChart>
      <c:catAx>
        <c:axId val="1814200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1421568"/>
        <c:crosses val="autoZero"/>
        <c:auto val="1"/>
        <c:lblAlgn val="ctr"/>
        <c:lblOffset val="100"/>
        <c:tickLblSkip val="1"/>
        <c:noMultiLvlLbl val="0"/>
      </c:catAx>
      <c:valAx>
        <c:axId val="181421568"/>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81420032"/>
        <c:crosses val="autoZero"/>
        <c:crossBetween val="between"/>
      </c:valAx>
    </c:plotArea>
    <c:legend>
      <c:legendPos val="r"/>
      <c:legendEntry>
        <c:idx val="8"/>
        <c:delete val="1"/>
      </c:legendEntry>
      <c:layout>
        <c:manualLayout>
          <c:xMode val="edge"/>
          <c:yMode val="edge"/>
          <c:x val="0.84991579681715723"/>
          <c:y val="0.39980973915939433"/>
          <c:w val="0.14660539356835006"/>
          <c:h val="0.39006450911951385"/>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174832706516327"/>
          <c:y val="0.17815882444436512"/>
          <c:w val="0.58489130689727975"/>
          <c:h val="0.54777313987108589"/>
        </c:manualLayout>
      </c:layout>
      <c:doughnutChart>
        <c:varyColors val="1"/>
        <c:ser>
          <c:idx val="1"/>
          <c:order val="0"/>
          <c:tx>
            <c:strRef>
              <c:f>'リンク切公表時非表示（グラフの添え物）'!$CA$84</c:f>
              <c:strCache>
                <c:ptCount val="1"/>
                <c:pt idx="0">
                  <c:v>per capita</c:v>
                </c:pt>
              </c:strCache>
            </c:strRef>
          </c:tx>
          <c:spPr>
            <a:noFill/>
            <a:ln>
              <a:noFill/>
            </a:ln>
          </c:spPr>
          <c:dLbls>
            <c:dLbl>
              <c:idx val="0"/>
              <c:layout>
                <c:manualLayout>
                  <c:x val="0.1028749075382398"/>
                  <c:y val="-1.5920045884103229E-2"/>
                </c:manualLayout>
              </c:layout>
              <c:tx>
                <c:rich>
                  <a:bodyPr wrap="square" lIns="38100" tIns="19050" rIns="38100" bIns="19050" anchor="ctr" anchorCtr="0">
                    <a:noAutofit/>
                  </a:bodyPr>
                  <a:lstStyle/>
                  <a:p>
                    <a:pPr algn="l">
                      <a:defRPr/>
                    </a:pPr>
                    <a:fld id="{5DB6C2E1-0076-466C-891E-A11C66C1F964}" type="VALUE">
                      <a:rPr lang="en-US" altLang="ja-JP" sz="1200" b="1"/>
                      <a:pPr algn="l">
                        <a:defRPr/>
                      </a:pPr>
                      <a:t>[値]</a:t>
                    </a:fld>
                    <a:endParaRPr lang="ja-JP" altLang="en-US"/>
                  </a:p>
                </c:rich>
              </c:tx>
              <c:numFmt formatCode="#,##0_);[Red]\(#,##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2742504194732872"/>
                      <c:h val="4.0033104779631776E-2"/>
                    </c:manualLayout>
                  </c15:layout>
                  <c15:dlblFieldTable/>
                  <c15:showDataLabelsRange val="0"/>
                </c:ext>
                <c:ext xmlns:c16="http://schemas.microsoft.com/office/drawing/2014/chart" uri="{C3380CC4-5D6E-409C-BE32-E72D297353CC}">
                  <c16:uniqueId val="{00000000-5078-4F49-B60D-3C90B7ED1E12}"/>
                </c:ext>
              </c:extLst>
            </c:dLbl>
            <c:dLbl>
              <c:idx val="1"/>
              <c:layout>
                <c:manualLayout>
                  <c:x val="0.25006187112421602"/>
                  <c:y val="4.748814092660756E-2"/>
                </c:manualLayout>
              </c:layout>
              <c:tx>
                <c:rich>
                  <a:bodyPr wrap="square" lIns="38100" tIns="19050" rIns="38100" bIns="19050" anchor="ctr" anchorCtr="0">
                    <a:noAutofit/>
                  </a:bodyPr>
                  <a:lstStyle/>
                  <a:p>
                    <a:pPr algn="l">
                      <a:defRPr/>
                    </a:pPr>
                    <a:fld id="{FF78C685-2F26-4058-8C74-87EE39516647}" type="VALUE">
                      <a:rPr lang="en-US" altLang="ja-JP" sz="1100"/>
                      <a:pPr algn="l">
                        <a:defRPr/>
                      </a:pPr>
                      <a:t>[値]</a:t>
                    </a:fld>
                    <a:endParaRPr lang="ja-JP" altLang="en-US"/>
                  </a:p>
                </c:rich>
              </c:tx>
              <c:numFmt formatCode="&quot;(FY&quot;00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4686796992802474"/>
                      <c:h val="4.0033108211764118E-2"/>
                    </c:manualLayout>
                  </c15:layout>
                  <c15:dlblFieldTable/>
                  <c15:showDataLabelsRange val="0"/>
                </c:ext>
                <c:ext xmlns:c16="http://schemas.microsoft.com/office/drawing/2014/chart" uri="{C3380CC4-5D6E-409C-BE32-E72D297353CC}">
                  <c16:uniqueId val="{00000001-5078-4F49-B60D-3C90B7ED1E12}"/>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'12.Household (per capita)'!$Z$26:$Z$35</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 Water</c:v>
                </c:pt>
              </c:strCache>
            </c:strRef>
          </c:cat>
          <c:val>
            <c:numRef>
              <c:f>'リンク切公表時非表示（グラフの添え物）'!$CA$85:$CA$86</c:f>
              <c:numCache>
                <c:formatCode>"(FY"0000")"</c:formatCode>
                <c:ptCount val="2"/>
                <c:pt idx="0" formatCode="#,##0_ ">
                  <c:v>1780</c:v>
                </c:pt>
                <c:pt idx="1">
                  <c:v>2021</c:v>
                </c:pt>
              </c:numCache>
            </c:numRef>
          </c:val>
          <c:extLst>
            <c:ext xmlns:c16="http://schemas.microsoft.com/office/drawing/2014/chart" uri="{C3380CC4-5D6E-409C-BE32-E72D297353CC}">
              <c16:uniqueId val="{00000002-5078-4F49-B60D-3C90B7ED1E12}"/>
            </c:ext>
          </c:extLst>
        </c:ser>
        <c:ser>
          <c:idx val="0"/>
          <c:order val="1"/>
          <c:tx>
            <c:strRef>
              <c:f>'12.Household (per capita)'!$BF$24</c:f>
              <c:strCache>
                <c:ptCount val="1"/>
                <c:pt idx="0">
                  <c:v>2021</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5078-4F49-B60D-3C90B7ED1E12}"/>
                </c:ext>
              </c:extLst>
            </c:dLbl>
            <c:dLbl>
              <c:idx val="1"/>
              <c:layout>
                <c:manualLayout>
                  <c:x val="0.14482402589806215"/>
                  <c:y val="-0.11034946566411871"/>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715863607624023"/>
                      <c:h val="7.0279019572025966E-2"/>
                    </c:manualLayout>
                  </c15:layout>
                </c:ext>
                <c:ext xmlns:c16="http://schemas.microsoft.com/office/drawing/2014/chart" uri="{C3380CC4-5D6E-409C-BE32-E72D297353CC}">
                  <c16:uniqueId val="{00000004-5078-4F49-B60D-3C90B7ED1E12}"/>
                </c:ext>
              </c:extLst>
            </c:dLbl>
            <c:dLbl>
              <c:idx val="2"/>
              <c:layout>
                <c:manualLayout>
                  <c:x val="4.9935817870725369E-3"/>
                  <c:y val="-5.3400354790978811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917542822142E-2"/>
                      <c:h val="7.236082013150491E-2"/>
                    </c:manualLayout>
                  </c15:layout>
                </c:ext>
                <c:ext xmlns:c16="http://schemas.microsoft.com/office/drawing/2014/chart" uri="{C3380CC4-5D6E-409C-BE32-E72D297353CC}">
                  <c16:uniqueId val="{00000005-5078-4F49-B60D-3C90B7ED1E12}"/>
                </c:ext>
              </c:extLst>
            </c:dLbl>
            <c:dLbl>
              <c:idx val="3"/>
              <c:layout>
                <c:manualLayout>
                  <c:x val="2.973263223648469E-3"/>
                  <c:y val="-2.4704215674671126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993516233068478"/>
                      <c:h val="7.4759364241465939E-2"/>
                    </c:manualLayout>
                  </c15:layout>
                </c:ext>
                <c:ext xmlns:c16="http://schemas.microsoft.com/office/drawing/2014/chart" uri="{C3380CC4-5D6E-409C-BE32-E72D297353CC}">
                  <c16:uniqueId val="{00000006-5078-4F49-B60D-3C90B7ED1E12}"/>
                </c:ext>
              </c:extLst>
            </c:dLbl>
            <c:dLbl>
              <c:idx val="4"/>
              <c:layout>
                <c:manualLayout>
                  <c:x val="-3.9748642765194811E-2"/>
                  <c:y val="-1.17370892018780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078-4F49-B60D-3C90B7ED1E12}"/>
                </c:ext>
              </c:extLst>
            </c:dLbl>
            <c:dLbl>
              <c:idx val="5"/>
              <c:layout>
                <c:manualLayout>
                  <c:x val="-0.16007331006648598"/>
                  <c:y val="9.707421199375182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8431814256643598E-2"/>
                      <c:h val="9.5109360391153072E-2"/>
                    </c:manualLayout>
                  </c15:layout>
                </c:ext>
                <c:ext xmlns:c16="http://schemas.microsoft.com/office/drawing/2014/chart" uri="{C3380CC4-5D6E-409C-BE32-E72D297353CC}">
                  <c16:uniqueId val="{00000008-5078-4F49-B60D-3C90B7ED1E12}"/>
                </c:ext>
              </c:extLst>
            </c:dLbl>
            <c:dLbl>
              <c:idx val="6"/>
              <c:layout>
                <c:manualLayout>
                  <c:x val="-1.030221698793121E-3"/>
                  <c:y val="5.5917554172383319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689291690923062"/>
                      <c:h val="7.1013030609056227E-2"/>
                    </c:manualLayout>
                  </c15:layout>
                </c:ext>
                <c:ext xmlns:c16="http://schemas.microsoft.com/office/drawing/2014/chart" uri="{C3380CC4-5D6E-409C-BE32-E72D297353CC}">
                  <c16:uniqueId val="{00000009-5078-4F49-B60D-3C90B7ED1E12}"/>
                </c:ext>
              </c:extLst>
            </c:dLbl>
            <c:dLbl>
              <c:idx val="7"/>
              <c:layout>
                <c:manualLayout>
                  <c:x val="-0.19576165170748736"/>
                  <c:y val="-7.003139943137809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078-4F49-B60D-3C90B7ED1E12}"/>
                </c:ext>
              </c:extLst>
            </c:dLbl>
            <c:dLbl>
              <c:idx val="8"/>
              <c:layout>
                <c:manualLayout>
                  <c:x val="-0.1140480847187206"/>
                  <c:y val="-0.1228918242435767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252586600588027"/>
                      <c:h val="0.10376852755606258"/>
                    </c:manualLayout>
                  </c15:layout>
                </c:ext>
                <c:ext xmlns:c16="http://schemas.microsoft.com/office/drawing/2014/chart" uri="{C3380CC4-5D6E-409C-BE32-E72D297353CC}">
                  <c16:uniqueId val="{0000000B-5078-4F49-B60D-3C90B7ED1E12}"/>
                </c:ext>
              </c:extLst>
            </c:dLbl>
            <c:dLbl>
              <c:idx val="9"/>
              <c:layout>
                <c:manualLayout>
                  <c:x val="3.0099916996961115E-2"/>
                  <c:y val="-0.1423214883913007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631676104316436"/>
                      <c:h val="8.5270695564490531E-2"/>
                    </c:manualLayout>
                  </c15:layout>
                </c:ext>
                <c:ext xmlns:c16="http://schemas.microsoft.com/office/drawing/2014/chart" uri="{C3380CC4-5D6E-409C-BE32-E72D297353CC}">
                  <c16:uniqueId val="{0000000C-5078-4F49-B60D-3C90B7ED1E1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capita)'!$Z$26:$Z$35</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 Water</c:v>
                </c:pt>
              </c:strCache>
            </c:strRef>
          </c:cat>
          <c:val>
            <c:numRef>
              <c:f>'12.Household (per capita)'!$BF$26:$BF$35</c:f>
              <c:numCache>
                <c:formatCode>0.0%</c:formatCode>
                <c:ptCount val="10"/>
                <c:pt idx="0">
                  <c:v>0</c:v>
                </c:pt>
                <c:pt idx="1">
                  <c:v>8.1526361349980578E-2</c:v>
                </c:pt>
                <c:pt idx="2">
                  <c:v>5.064293363574119E-2</c:v>
                </c:pt>
                <c:pt idx="3">
                  <c:v>9.8980518308089099E-2</c:v>
                </c:pt>
                <c:pt idx="4">
                  <c:v>0.46841994650206498</c:v>
                </c:pt>
                <c:pt idx="5" formatCode="0.00%">
                  <c:v>2.3365928721138927E-4</c:v>
                </c:pt>
                <c:pt idx="6">
                  <c:v>0.23045268090784529</c:v>
                </c:pt>
                <c:pt idx="7">
                  <c:v>1.256069582668946E-2</c:v>
                </c:pt>
                <c:pt idx="8">
                  <c:v>3.9995732362750759E-2</c:v>
                </c:pt>
                <c:pt idx="9">
                  <c:v>1.7187471819627258E-2</c:v>
                </c:pt>
              </c:numCache>
            </c:numRef>
          </c:val>
          <c:extLst>
            <c:ext xmlns:c16="http://schemas.microsoft.com/office/drawing/2014/chart" uri="{C3380CC4-5D6E-409C-BE32-E72D297353CC}">
              <c16:uniqueId val="{0000000D-5078-4F49-B60D-3C90B7ED1E1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1391538117987419"/>
          <c:y val="0.14748555196657553"/>
          <c:w val="0.5757203485443233"/>
          <c:h val="0.60307655636404789"/>
        </c:manualLayout>
      </c:layout>
      <c:doughnutChart>
        <c:varyColors val="1"/>
        <c:ser>
          <c:idx val="1"/>
          <c:order val="0"/>
          <c:tx>
            <c:strRef>
              <c:f>'リンク切公表時非表示（グラフの添え物）'!$CA$84</c:f>
              <c:strCache>
                <c:ptCount val="1"/>
                <c:pt idx="0">
                  <c:v>per capita</c:v>
                </c:pt>
              </c:strCache>
            </c:strRef>
          </c:tx>
          <c:dPt>
            <c:idx val="0"/>
            <c:bubble3D val="0"/>
            <c:spPr>
              <a:noFill/>
            </c:spPr>
            <c:extLst>
              <c:ext xmlns:c16="http://schemas.microsoft.com/office/drawing/2014/chart" uri="{C3380CC4-5D6E-409C-BE32-E72D297353CC}">
                <c16:uniqueId val="{00000001-6CDC-4244-8504-2032A4EA4262}"/>
              </c:ext>
            </c:extLst>
          </c:dPt>
          <c:dPt>
            <c:idx val="1"/>
            <c:bubble3D val="0"/>
            <c:spPr>
              <a:noFill/>
            </c:spPr>
            <c:extLst>
              <c:ext xmlns:c16="http://schemas.microsoft.com/office/drawing/2014/chart" uri="{C3380CC4-5D6E-409C-BE32-E72D297353CC}">
                <c16:uniqueId val="{00000003-6CDC-4244-8504-2032A4EA4262}"/>
              </c:ext>
            </c:extLst>
          </c:dPt>
          <c:dLbls>
            <c:dLbl>
              <c:idx val="0"/>
              <c:layout>
                <c:manualLayout>
                  <c:x val="0.11838040063586575"/>
                  <c:y val="6.4500280321551978E-3"/>
                </c:manualLayout>
              </c:layout>
              <c:tx>
                <c:rich>
                  <a:bodyPr wrap="square" lIns="38100" tIns="19050" rIns="38100" bIns="19050" anchor="ctr" anchorCtr="0">
                    <a:noAutofit/>
                  </a:bodyPr>
                  <a:lstStyle/>
                  <a:p>
                    <a:pPr algn="l">
                      <a:defRPr/>
                    </a:pPr>
                    <a:fld id="{EEE21D84-9854-4549-B233-3058D2467B2E}"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424312381386472"/>
                      <c:h val="3.9723851912132929E-2"/>
                    </c:manualLayout>
                  </c15:layout>
                  <c15:dlblFieldTable/>
                  <c15:showDataLabelsRange val="0"/>
                </c:ext>
                <c:ext xmlns:c16="http://schemas.microsoft.com/office/drawing/2014/chart" uri="{C3380CC4-5D6E-409C-BE32-E72D297353CC}">
                  <c16:uniqueId val="{00000001-6CDC-4244-8504-2032A4EA4262}"/>
                </c:ext>
              </c:extLst>
            </c:dLbl>
            <c:dLbl>
              <c:idx val="1"/>
              <c:layout>
                <c:manualLayout>
                  <c:x val="0.27854200634506021"/>
                  <c:y val="3.7615734699007385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0198622191135522"/>
                      <c:h val="3.9723851912132929E-2"/>
                    </c:manualLayout>
                  </c15:layout>
                </c:ext>
                <c:ext xmlns:c16="http://schemas.microsoft.com/office/drawing/2014/chart" uri="{C3380CC4-5D6E-409C-BE32-E72D297353CC}">
                  <c16:uniqueId val="{00000003-6CDC-4244-8504-2032A4EA426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'12.Household (per capita)'!$Z$52:$Z$59</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'リンク切公表時非表示（グラフの添え物）'!$CA$85:$CA$86</c:f>
              <c:numCache>
                <c:formatCode>"(FY"0000")"</c:formatCode>
                <c:ptCount val="2"/>
                <c:pt idx="0" formatCode="#,##0_ ">
                  <c:v>1780</c:v>
                </c:pt>
                <c:pt idx="1">
                  <c:v>2021</c:v>
                </c:pt>
              </c:numCache>
            </c:numRef>
          </c:val>
          <c:extLst>
            <c:ext xmlns:c16="http://schemas.microsoft.com/office/drawing/2014/chart" uri="{C3380CC4-5D6E-409C-BE32-E72D297353CC}">
              <c16:uniqueId val="{00000004-6CDC-4244-8504-2032A4EA4262}"/>
            </c:ext>
          </c:extLst>
        </c:ser>
        <c:ser>
          <c:idx val="0"/>
          <c:order val="1"/>
          <c:tx>
            <c:strRef>
              <c:f>'12.Household (per capita)'!$BF$50</c:f>
              <c:strCache>
                <c:ptCount val="1"/>
                <c:pt idx="0">
                  <c:v>2021</c:v>
                </c:pt>
              </c:strCache>
            </c:strRef>
          </c:tx>
          <c:spPr>
            <a:ln>
              <a:solidFill>
                <a:sysClr val="windowText" lastClr="000000"/>
              </a:solidFill>
            </a:ln>
          </c:spPr>
          <c:dPt>
            <c:idx val="0"/>
            <c:bubble3D val="0"/>
            <c:spPr>
              <a:solidFill>
                <a:srgbClr val="C0504D">
                  <a:lumMod val="75000"/>
                </a:srgbClr>
              </a:solidFill>
              <a:ln>
                <a:solidFill>
                  <a:sysClr val="windowText" lastClr="000000"/>
                </a:solidFill>
              </a:ln>
            </c:spPr>
            <c:extLst>
              <c:ext xmlns:c16="http://schemas.microsoft.com/office/drawing/2014/chart" uri="{C3380CC4-5D6E-409C-BE32-E72D297353CC}">
                <c16:uniqueId val="{00000005-6CDC-4244-8504-2032A4EA4262}"/>
              </c:ext>
            </c:extLst>
          </c:dPt>
          <c:dPt>
            <c:idx val="1"/>
            <c:bubble3D val="0"/>
            <c:spPr>
              <a:solidFill>
                <a:srgbClr val="4F81BD">
                  <a:lumMod val="75000"/>
                </a:srgbClr>
              </a:solidFill>
              <a:ln>
                <a:solidFill>
                  <a:sysClr val="windowText" lastClr="000000"/>
                </a:solidFill>
              </a:ln>
            </c:spPr>
            <c:extLst>
              <c:ext xmlns:c16="http://schemas.microsoft.com/office/drawing/2014/chart" uri="{C3380CC4-5D6E-409C-BE32-E72D297353CC}">
                <c16:uniqueId val="{00000006-6CDC-4244-8504-2032A4EA4262}"/>
              </c:ext>
            </c:extLst>
          </c:dPt>
          <c:dLbls>
            <c:dLbl>
              <c:idx val="0"/>
              <c:layout>
                <c:manualLayout>
                  <c:x val="-6.5806210062773926E-6"/>
                  <c:y val="-7.448630051039512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85452800553859"/>
                      <c:h val="8.1328313885198414E-2"/>
                    </c:manualLayout>
                  </c15:layout>
                </c:ext>
                <c:ext xmlns:c16="http://schemas.microsoft.com/office/drawing/2014/chart" uri="{C3380CC4-5D6E-409C-BE32-E72D297353CC}">
                  <c16:uniqueId val="{00000005-6CDC-4244-8504-2032A4EA4262}"/>
                </c:ext>
              </c:extLst>
            </c:dLbl>
            <c:dLbl>
              <c:idx val="1"/>
              <c:layout>
                <c:manualLayout>
                  <c:x val="0.15304603158305224"/>
                  <c:y val="-2.256131180670831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276593407991833"/>
                      <c:h val="4.2113015049024365E-2"/>
                    </c:manualLayout>
                  </c15:layout>
                </c:ext>
                <c:ext xmlns:c16="http://schemas.microsoft.com/office/drawing/2014/chart" uri="{C3380CC4-5D6E-409C-BE32-E72D297353CC}">
                  <c16:uniqueId val="{00000006-6CDC-4244-8504-2032A4EA4262}"/>
                </c:ext>
              </c:extLst>
            </c:dLbl>
            <c:dLbl>
              <c:idx val="2"/>
              <c:layout>
                <c:manualLayout>
                  <c:x val="-1.7626539713788817E-3"/>
                  <c:y val="3.3689491174243402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34391324914132"/>
                      <c:h val="0.12506874089992234"/>
                    </c:manualLayout>
                  </c15:layout>
                </c:ext>
                <c:ext xmlns:c16="http://schemas.microsoft.com/office/drawing/2014/chart" uri="{C3380CC4-5D6E-409C-BE32-E72D297353CC}">
                  <c16:uniqueId val="{00000007-6CDC-4244-8504-2032A4EA4262}"/>
                </c:ext>
              </c:extLst>
            </c:dLbl>
            <c:dLbl>
              <c:idx val="3"/>
              <c:layout>
                <c:manualLayout>
                  <c:x val="1.4234983389497755E-2"/>
                  <c:y val="6.9475842867523056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296809636514411"/>
                      <c:h val="4.7684467241372694E-2"/>
                    </c:manualLayout>
                  </c15:layout>
                </c:ext>
                <c:ext xmlns:c16="http://schemas.microsoft.com/office/drawing/2014/chart" uri="{C3380CC4-5D6E-409C-BE32-E72D297353CC}">
                  <c16:uniqueId val="{00000008-6CDC-4244-8504-2032A4EA4262}"/>
                </c:ext>
              </c:extLst>
            </c:dLbl>
            <c:dLbl>
              <c:idx val="4"/>
              <c:layout>
                <c:manualLayout>
                  <c:x val="1.0598832359186506E-2"/>
                  <c:y val="-1.03801742921171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CDC-4244-8504-2032A4EA4262}"/>
                </c:ext>
              </c:extLst>
            </c:dLbl>
            <c:dLbl>
              <c:idx val="5"/>
              <c:layout>
                <c:manualLayout>
                  <c:x val="-2.7901634823990951E-3"/>
                  <c:y val="7.582890765115581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5136374424867286E-2"/>
                      <c:h val="8.9038306450575755E-2"/>
                    </c:manualLayout>
                  </c15:layout>
                </c:ext>
                <c:ext xmlns:c16="http://schemas.microsoft.com/office/drawing/2014/chart" uri="{C3380CC4-5D6E-409C-BE32-E72D297353CC}">
                  <c16:uniqueId val="{0000000A-6CDC-4244-8504-2032A4EA4262}"/>
                </c:ext>
              </c:extLst>
            </c:dLbl>
            <c:dLbl>
              <c:idx val="6"/>
              <c:layout>
                <c:manualLayout>
                  <c:x val="-0.14272044760932365"/>
                  <c:y val="-7.105096177106469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854323184572429"/>
                      <c:h val="5.6522872373697582E-2"/>
                    </c:manualLayout>
                  </c15:layout>
                </c:ext>
                <c:ext xmlns:c16="http://schemas.microsoft.com/office/drawing/2014/chart" uri="{C3380CC4-5D6E-409C-BE32-E72D297353CC}">
                  <c16:uniqueId val="{0000000B-6CDC-4244-8504-2032A4EA4262}"/>
                </c:ext>
              </c:extLst>
            </c:dLbl>
            <c:dLbl>
              <c:idx val="7"/>
              <c:layout>
                <c:manualLayout>
                  <c:x val="1.2580121681930803E-3"/>
                  <c:y val="-8.508948115572609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756725566820205"/>
                      <c:h val="5.8781328041533444E-2"/>
                    </c:manualLayout>
                  </c15:layout>
                </c:ext>
                <c:ext xmlns:c16="http://schemas.microsoft.com/office/drawing/2014/chart" uri="{C3380CC4-5D6E-409C-BE32-E72D297353CC}">
                  <c16:uniqueId val="{0000000C-6CDC-4244-8504-2032A4EA426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capita)'!$Z$52:$Z$59</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'12.Household (per capita)'!$BF$52:$BF$59</c:f>
              <c:numCache>
                <c:formatCode>0.0%</c:formatCode>
                <c:ptCount val="8"/>
                <c:pt idx="0">
                  <c:v>0.1556916525205721</c:v>
                </c:pt>
                <c:pt idx="1">
                  <c:v>2.1709507084082959E-2</c:v>
                </c:pt>
                <c:pt idx="2">
                  <c:v>0.14517763153332161</c:v>
                </c:pt>
                <c:pt idx="3">
                  <c:v>5.6291491474593273E-2</c:v>
                </c:pt>
                <c:pt idx="4">
                  <c:v>0.32093313647051736</c:v>
                </c:pt>
                <c:pt idx="5">
                  <c:v>0.24301337673453477</c:v>
                </c:pt>
                <c:pt idx="6">
                  <c:v>3.9995732362750759E-2</c:v>
                </c:pt>
                <c:pt idx="7">
                  <c:v>1.7187471819627258E-2</c:v>
                </c:pt>
              </c:numCache>
            </c:numRef>
          </c:val>
          <c:extLst>
            <c:ext xmlns:c16="http://schemas.microsoft.com/office/drawing/2014/chart" uri="{C3380CC4-5D6E-409C-BE32-E72D297353CC}">
              <c16:uniqueId val="{0000000D-6CDC-4244-8504-2032A4EA426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(by fuel type)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2037541666666668"/>
          <c:y val="0.1320487037037037"/>
          <c:w val="0.71994922626655744"/>
          <c:h val="0.66606148148148281"/>
        </c:manualLayout>
      </c:layout>
      <c:barChart>
        <c:barDir val="col"/>
        <c:grouping val="stacked"/>
        <c:varyColors val="0"/>
        <c:ser>
          <c:idx val="0"/>
          <c:order val="0"/>
          <c:tx>
            <c:strRef>
              <c:f>'12.Household (per capita)'!$Z$12</c:f>
              <c:strCache>
                <c:ptCount val="1"/>
                <c:pt idx="0">
                  <c:v>Coal</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capita)'!$AA$12:$BF$12</c:f>
              <c:numCache>
                <c:formatCode>#,##0.0_);[Red]\(#,##0.0\)</c:formatCode>
                <c:ptCount val="32"/>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9693-463C-9386-A782A9DA43FC}"/>
            </c:ext>
          </c:extLst>
        </c:ser>
        <c:ser>
          <c:idx val="1"/>
          <c:order val="1"/>
          <c:tx>
            <c:strRef>
              <c:f>'12.Household (per capita)'!$Z$13</c:f>
              <c:strCache>
                <c:ptCount val="1"/>
                <c:pt idx="0">
                  <c:v>Kerosene</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capita)'!$AA$13:$BF$13</c:f>
              <c:numCache>
                <c:formatCode>#,##0_);[Red]\(#,##0\)</c:formatCode>
                <c:ptCount val="32"/>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180.04086420619331</c:v>
                </c:pt>
                <c:pt idx="27">
                  <c:v>193.85691349440378</c:v>
                </c:pt>
                <c:pt idx="28">
                  <c:v>160.45542260864977</c:v>
                </c:pt>
                <c:pt idx="29">
                  <c:v>159.98890373873809</c:v>
                </c:pt>
                <c:pt idx="30">
                  <c:v>167.85042865770365</c:v>
                </c:pt>
                <c:pt idx="31">
                  <c:v>144.93560969004781</c:v>
                </c:pt>
              </c:numCache>
            </c:numRef>
          </c:val>
          <c:extLst>
            <c:ext xmlns:c16="http://schemas.microsoft.com/office/drawing/2014/chart" uri="{C3380CC4-5D6E-409C-BE32-E72D297353CC}">
              <c16:uniqueId val="{00000001-9693-463C-9386-A782A9DA43FC}"/>
            </c:ext>
          </c:extLst>
        </c:ser>
        <c:ser>
          <c:idx val="2"/>
          <c:order val="2"/>
          <c:tx>
            <c:strRef>
              <c:f>'12.Household (per capita)'!$Z$14</c:f>
              <c:strCache>
                <c:ptCount val="1"/>
                <c:pt idx="0">
                  <c:v>LPG</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capita)'!$AA$14:$BF$14</c:f>
              <c:numCache>
                <c:formatCode>#,##0_);[Red]\(#,##0\)</c:formatCode>
                <c:ptCount val="32"/>
                <c:pt idx="0">
                  <c:v>106.37036993466666</c:v>
                </c:pt>
                <c:pt idx="1">
                  <c:v>109.30570706871087</c:v>
                </c:pt>
                <c:pt idx="2">
                  <c:v>110.60489173748417</c:v>
                </c:pt>
                <c:pt idx="3">
                  <c:v>116.8857781200735</c:v>
                </c:pt>
                <c:pt idx="4">
                  <c:v>119.60632862087226</c:v>
                </c:pt>
                <c:pt idx="5">
                  <c:v>121.92002304213867</c:v>
                </c:pt>
                <c:pt idx="6">
                  <c:v>124.07519541367461</c:v>
                </c:pt>
                <c:pt idx="7">
                  <c:v>119.61332689136566</c:v>
                </c:pt>
                <c:pt idx="8">
                  <c:v>123.94840283298296</c:v>
                </c:pt>
                <c:pt idx="9">
                  <c:v>124.46348376832921</c:v>
                </c:pt>
                <c:pt idx="10">
                  <c:v>124.92935300550182</c:v>
                </c:pt>
                <c:pt idx="11">
                  <c:v>119.90509207802231</c:v>
                </c:pt>
                <c:pt idx="12">
                  <c:v>120.35777945448145</c:v>
                </c:pt>
                <c:pt idx="13">
                  <c:v>126.26858112909314</c:v>
                </c:pt>
                <c:pt idx="14">
                  <c:v>116.24626011963173</c:v>
                </c:pt>
                <c:pt idx="15">
                  <c:v>112.93544526455614</c:v>
                </c:pt>
                <c:pt idx="16">
                  <c:v>112.32779281729565</c:v>
                </c:pt>
                <c:pt idx="17">
                  <c:v>114.16883728616278</c:v>
                </c:pt>
                <c:pt idx="18">
                  <c:v>107.55242751323536</c:v>
                </c:pt>
                <c:pt idx="19">
                  <c:v>105.08940197928956</c:v>
                </c:pt>
                <c:pt idx="20">
                  <c:v>110.83354043396102</c:v>
                </c:pt>
                <c:pt idx="21">
                  <c:v>101.9164892093209</c:v>
                </c:pt>
                <c:pt idx="22">
                  <c:v>108.00184372896963</c:v>
                </c:pt>
                <c:pt idx="23">
                  <c:v>105.66157046104871</c:v>
                </c:pt>
                <c:pt idx="24" formatCode="#,##0.0_);[Red]\(#,##0.0\)">
                  <c:v>99.316716538921398</c:v>
                </c:pt>
                <c:pt idx="25" formatCode="#,##0.0_);[Red]\(#,##0.0\)">
                  <c:v>97.397555005295928</c:v>
                </c:pt>
                <c:pt idx="26" formatCode="#,##0.0_);[Red]\(#,##0.0\)">
                  <c:v>92.380406649769512</c:v>
                </c:pt>
                <c:pt idx="27" formatCode="#,##0.0_);[Red]\(#,##0.0\)">
                  <c:v>98.78853286350305</c:v>
                </c:pt>
                <c:pt idx="28" formatCode="#,##0.0_);[Red]\(#,##0.0\)">
                  <c:v>88.779601873625012</c:v>
                </c:pt>
                <c:pt idx="29" formatCode="#,##0.0_);[Red]\(#,##0.0\)">
                  <c:v>97.181727147158639</c:v>
                </c:pt>
                <c:pt idx="30" formatCode="#,##0.0_);[Red]\(#,##0.0\)">
                  <c:v>97.755923316649771</c:v>
                </c:pt>
                <c:pt idx="31" formatCode="#,##0.0_);[Red]\(#,##0.0\)">
                  <c:v>90.031792679663454</c:v>
                </c:pt>
              </c:numCache>
            </c:numRef>
          </c:val>
          <c:extLst>
            <c:ext xmlns:c16="http://schemas.microsoft.com/office/drawing/2014/chart" uri="{C3380CC4-5D6E-409C-BE32-E72D297353CC}">
              <c16:uniqueId val="{00000002-9693-463C-9386-A782A9DA43FC}"/>
            </c:ext>
          </c:extLst>
        </c:ser>
        <c:ser>
          <c:idx val="3"/>
          <c:order val="3"/>
          <c:tx>
            <c:strRef>
              <c:f>'12.Household (per capita)'!$Z$15</c:f>
              <c:strCache>
                <c:ptCount val="1"/>
                <c:pt idx="0">
                  <c:v>City Gas</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capita)'!$AA$15:$BF$15</c:f>
              <c:numCache>
                <c:formatCode>#,##0_);[Red]\(#,##0\)</c:formatCode>
                <c:ptCount val="32"/>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169.27403043793922</c:v>
                </c:pt>
                <c:pt idx="24">
                  <c:v>169.80469668119221</c:v>
                </c:pt>
                <c:pt idx="25">
                  <c:v>162.92696123314124</c:v>
                </c:pt>
                <c:pt idx="26">
                  <c:v>166.48619079843749</c:v>
                </c:pt>
                <c:pt idx="27">
                  <c:v>175.0502408111729</c:v>
                </c:pt>
                <c:pt idx="28">
                  <c:v>163.25305966674557</c:v>
                </c:pt>
                <c:pt idx="29">
                  <c:v>165.76679175851507</c:v>
                </c:pt>
                <c:pt idx="30">
                  <c:v>176.79358801332762</c:v>
                </c:pt>
                <c:pt idx="31">
                  <c:v>175.96519126906</c:v>
                </c:pt>
              </c:numCache>
            </c:numRef>
          </c:val>
          <c:extLst>
            <c:ext xmlns:c16="http://schemas.microsoft.com/office/drawing/2014/chart" uri="{C3380CC4-5D6E-409C-BE32-E72D297353CC}">
              <c16:uniqueId val="{00000003-9693-463C-9386-A782A9DA43FC}"/>
            </c:ext>
          </c:extLst>
        </c:ser>
        <c:ser>
          <c:idx val="4"/>
          <c:order val="4"/>
          <c:tx>
            <c:strRef>
              <c:f>'12.Household (per capita)'!$Z$16</c:f>
              <c:strCache>
                <c:ptCount val="1"/>
                <c:pt idx="0">
                  <c:v>Electricity</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capita)'!$AA$16:$BF$16</c:f>
              <c:numCache>
                <c:formatCode>#,##0_);[Red]\(#,##0\)</c:formatCode>
                <c:ptCount val="32"/>
                <c:pt idx="0">
                  <c:v>569.99297990114087</c:v>
                </c:pt>
                <c:pt idx="1">
                  <c:v>585.72937871402928</c:v>
                </c:pt>
                <c:pt idx="2">
                  <c:v>609.12018006458425</c:v>
                </c:pt>
                <c:pt idx="3">
                  <c:v>584.49921736577437</c:v>
                </c:pt>
                <c:pt idx="4">
                  <c:v>675.11500818573677</c:v>
                </c:pt>
                <c:pt idx="5">
                  <c:v>659.15391335511038</c:v>
                </c:pt>
                <c:pt idx="6">
                  <c:v>645.75141419554211</c:v>
                </c:pt>
                <c:pt idx="7">
                  <c:v>623.51433511440075</c:v>
                </c:pt>
                <c:pt idx="8">
                  <c:v>612.3570679683063</c:v>
                </c:pt>
                <c:pt idx="9">
                  <c:v>660.2862987037015</c:v>
                </c:pt>
                <c:pt idx="10">
                  <c:v>657.86169628069706</c:v>
                </c:pt>
                <c:pt idx="11">
                  <c:v>658.79110490637652</c:v>
                </c:pt>
                <c:pt idx="12">
                  <c:v>721.54451563174052</c:v>
                </c:pt>
                <c:pt idx="13">
                  <c:v>766.46856950877657</c:v>
                </c:pt>
                <c:pt idx="14">
                  <c:v>752.02518236964738</c:v>
                </c:pt>
                <c:pt idx="15">
                  <c:v>783.1026239360757</c:v>
                </c:pt>
                <c:pt idx="16">
                  <c:v>748.6118498031758</c:v>
                </c:pt>
                <c:pt idx="17">
                  <c:v>837.38935358515027</c:v>
                </c:pt>
                <c:pt idx="18">
                  <c:v>827.91654420066936</c:v>
                </c:pt>
                <c:pt idx="19">
                  <c:v>782.41719085582508</c:v>
                </c:pt>
                <c:pt idx="20">
                  <c:v>891.23552324409036</c:v>
                </c:pt>
                <c:pt idx="21">
                  <c:v>1022.4929064819912</c:v>
                </c:pt>
                <c:pt idx="22">
                  <c:v>1165.9343863004472</c:v>
                </c:pt>
                <c:pt idx="23">
                  <c:v>1155.2910445694324</c:v>
                </c:pt>
                <c:pt idx="24">
                  <c:v>1064.0102306977844</c:v>
                </c:pt>
                <c:pt idx="25">
                  <c:v>1032.8103841036504</c:v>
                </c:pt>
                <c:pt idx="26">
                  <c:v>1013.8068482124582</c:v>
                </c:pt>
                <c:pt idx="27">
                  <c:v>1001.2761001326128</c:v>
                </c:pt>
                <c:pt idx="28">
                  <c:v>894.69647300480949</c:v>
                </c:pt>
                <c:pt idx="29">
                  <c:v>835.23485835315478</c:v>
                </c:pt>
                <c:pt idx="30">
                  <c:v>878.35667393332039</c:v>
                </c:pt>
                <c:pt idx="31">
                  <c:v>832.74574521744603</c:v>
                </c:pt>
              </c:numCache>
            </c:numRef>
          </c:val>
          <c:extLst>
            <c:ext xmlns:c16="http://schemas.microsoft.com/office/drawing/2014/chart" uri="{C3380CC4-5D6E-409C-BE32-E72D297353CC}">
              <c16:uniqueId val="{00000004-9693-463C-9386-A782A9DA43FC}"/>
            </c:ext>
          </c:extLst>
        </c:ser>
        <c:ser>
          <c:idx val="5"/>
          <c:order val="5"/>
          <c:tx>
            <c:strRef>
              <c:f>'12.Household (per capita)'!$Z$17</c:f>
              <c:strCache>
                <c:ptCount val="1"/>
                <c:pt idx="0">
                  <c:v>Heat</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capita)'!$AA$17:$BF$17</c:f>
              <c:numCache>
                <c:formatCode>#,##0.00_);[Red]\(#,##0.00\)</c:formatCode>
                <c:ptCount val="32"/>
                <c:pt idx="0">
                  <c:v>0.88555979639049542</c:v>
                </c:pt>
                <c:pt idx="1">
                  <c:v>0.79256513609888923</c:v>
                </c:pt>
                <c:pt idx="2">
                  <c:v>0.81224656370977011</c:v>
                </c:pt>
                <c:pt idx="3">
                  <c:v>0.77297965396919588</c:v>
                </c:pt>
                <c:pt idx="4">
                  <c:v>0.72707420661173927</c:v>
                </c:pt>
                <c:pt idx="5">
                  <c:v>0.69571949607838468</c:v>
                </c:pt>
                <c:pt idx="6">
                  <c:v>0.66424233630422191</c:v>
                </c:pt>
                <c:pt idx="7">
                  <c:v>0.6111619738744497</c:v>
                </c:pt>
                <c:pt idx="8">
                  <c:v>0.59454468919193404</c:v>
                </c:pt>
                <c:pt idx="9">
                  <c:v>0.60792997057459397</c:v>
                </c:pt>
                <c:pt idx="10">
                  <c:v>0.59067798650982317</c:v>
                </c:pt>
                <c:pt idx="11">
                  <c:v>0.55443221389665953</c:v>
                </c:pt>
                <c:pt idx="12">
                  <c:v>0.57888545276975067</c:v>
                </c:pt>
                <c:pt idx="13">
                  <c:v>0.58954307701373632</c:v>
                </c:pt>
                <c:pt idx="14">
                  <c:v>0.56991012366949956</c:v>
                </c:pt>
                <c:pt idx="15">
                  <c:v>0.61216367664685267</c:v>
                </c:pt>
                <c:pt idx="16">
                  <c:v>0.57909325573264936</c:v>
                </c:pt>
                <c:pt idx="17">
                  <c:v>0.62108519012262153</c:v>
                </c:pt>
                <c:pt idx="18">
                  <c:v>0.59563952144411458</c:v>
                </c:pt>
                <c:pt idx="19">
                  <c:v>0.56287135139651767</c:v>
                </c:pt>
                <c:pt idx="20">
                  <c:v>0.56260471899184139</c:v>
                </c:pt>
                <c:pt idx="21">
                  <c:v>0.58008752404756736</c:v>
                </c:pt>
                <c:pt idx="22">
                  <c:v>0.58064451133509443</c:v>
                </c:pt>
                <c:pt idx="23">
                  <c:v>0.56623381616204838</c:v>
                </c:pt>
                <c:pt idx="24">
                  <c:v>0.52555023631693687</c:v>
                </c:pt>
                <c:pt idx="25">
                  <c:v>0.50362261081734128</c:v>
                </c:pt>
                <c:pt idx="26">
                  <c:v>0.50665597753239022</c:v>
                </c:pt>
                <c:pt idx="27">
                  <c:v>0.50490110175305347</c:v>
                </c:pt>
                <c:pt idx="28">
                  <c:v>0.46098413901222313</c:v>
                </c:pt>
                <c:pt idx="29">
                  <c:v>0.42727547235945407</c:v>
                </c:pt>
                <c:pt idx="30">
                  <c:v>0.42783387834770364</c:v>
                </c:pt>
                <c:pt idx="31">
                  <c:v>0.41539387617638063</c:v>
                </c:pt>
              </c:numCache>
            </c:numRef>
          </c:val>
          <c:extLst>
            <c:ext xmlns:c16="http://schemas.microsoft.com/office/drawing/2014/chart" uri="{C3380CC4-5D6E-409C-BE32-E72D297353CC}">
              <c16:uniqueId val="{00000005-9693-463C-9386-A782A9DA43FC}"/>
            </c:ext>
          </c:extLst>
        </c:ser>
        <c:ser>
          <c:idx val="6"/>
          <c:order val="6"/>
          <c:tx>
            <c:strRef>
              <c:f>'12.Household (per capita)'!$Z$18</c:f>
              <c:strCache>
                <c:ptCount val="1"/>
                <c:pt idx="0">
                  <c:v>Gasoline</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capita)'!$AA$18:$BF$18</c:f>
              <c:numCache>
                <c:formatCode>#,##0_);[Red]\(#,##0\)</c:formatCode>
                <c:ptCount val="32"/>
                <c:pt idx="0">
                  <c:v>345.09053474625057</c:v>
                </c:pt>
                <c:pt idx="1">
                  <c:v>337.44601457111969</c:v>
                </c:pt>
                <c:pt idx="2">
                  <c:v>383.76647859070914</c:v>
                </c:pt>
                <c:pt idx="3">
                  <c:v>403.81141402605749</c:v>
                </c:pt>
                <c:pt idx="4">
                  <c:v>437.68063058388168</c:v>
                </c:pt>
                <c:pt idx="5">
                  <c:v>435.33435567851063</c:v>
                </c:pt>
                <c:pt idx="6">
                  <c:v>469.18740126514672</c:v>
                </c:pt>
                <c:pt idx="7">
                  <c:v>431.55339700955238</c:v>
                </c:pt>
                <c:pt idx="8">
                  <c:v>464.8930231753605</c:v>
                </c:pt>
                <c:pt idx="9">
                  <c:v>495.40057093586353</c:v>
                </c:pt>
                <c:pt idx="10">
                  <c:v>518.65255832092953</c:v>
                </c:pt>
                <c:pt idx="11">
                  <c:v>517.23572291971072</c:v>
                </c:pt>
                <c:pt idx="12">
                  <c:v>535.36514974049817</c:v>
                </c:pt>
                <c:pt idx="13">
                  <c:v>553.16066253405825</c:v>
                </c:pt>
                <c:pt idx="14">
                  <c:v>546.89696943417198</c:v>
                </c:pt>
                <c:pt idx="15">
                  <c:v>540.69445887728693</c:v>
                </c:pt>
                <c:pt idx="16">
                  <c:v>536.40466558837977</c:v>
                </c:pt>
                <c:pt idx="17">
                  <c:v>533.16021785613373</c:v>
                </c:pt>
                <c:pt idx="18">
                  <c:v>541.2164748731102</c:v>
                </c:pt>
                <c:pt idx="19">
                  <c:v>517.04994238496965</c:v>
                </c:pt>
                <c:pt idx="20">
                  <c:v>516.11403424763284</c:v>
                </c:pt>
                <c:pt idx="21">
                  <c:v>502.08891896759883</c:v>
                </c:pt>
                <c:pt idx="22">
                  <c:v>516.2865903024333</c:v>
                </c:pt>
                <c:pt idx="23">
                  <c:v>497.02338107374027</c:v>
                </c:pt>
                <c:pt idx="24">
                  <c:v>466.82609970579756</c:v>
                </c:pt>
                <c:pt idx="25">
                  <c:v>468.05638548487491</c:v>
                </c:pt>
                <c:pt idx="26">
                  <c:v>448.76996069474887</c:v>
                </c:pt>
                <c:pt idx="27">
                  <c:v>457.86274479643032</c:v>
                </c:pt>
                <c:pt idx="28">
                  <c:v>469.0563477534011</c:v>
                </c:pt>
                <c:pt idx="29">
                  <c:v>466.73049466876341</c:v>
                </c:pt>
                <c:pt idx="30">
                  <c:v>399.67378510464715</c:v>
                </c:pt>
                <c:pt idx="31">
                  <c:v>409.69324840464691</c:v>
                </c:pt>
              </c:numCache>
            </c:numRef>
          </c:val>
          <c:extLst>
            <c:ext xmlns:c16="http://schemas.microsoft.com/office/drawing/2014/chart" uri="{C3380CC4-5D6E-409C-BE32-E72D297353CC}">
              <c16:uniqueId val="{00000006-9693-463C-9386-A782A9DA43FC}"/>
            </c:ext>
          </c:extLst>
        </c:ser>
        <c:ser>
          <c:idx val="7"/>
          <c:order val="7"/>
          <c:tx>
            <c:strRef>
              <c:f>'12.Household (per capita)'!$Z$19</c:f>
              <c:strCache>
                <c:ptCount val="1"/>
                <c:pt idx="0">
                  <c:v>Diesel Oil</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capita)'!$AA$19:$BF$19</c:f>
              <c:numCache>
                <c:formatCode>#,##0.0_);[Red]\(#,##0.0\)</c:formatCode>
                <c:ptCount val="32"/>
                <c:pt idx="0">
                  <c:v>55.389185997449651</c:v>
                </c:pt>
                <c:pt idx="1">
                  <c:v>60.260141954498259</c:v>
                </c:pt>
                <c:pt idx="2">
                  <c:v>73.921965506142186</c:v>
                </c:pt>
                <c:pt idx="3">
                  <c:v>85.624418711503679</c:v>
                </c:pt>
                <c:pt idx="4" formatCode="#,##0_);[Red]\(#,##0\)">
                  <c:v>101.27135782224913</c:v>
                </c:pt>
                <c:pt idx="5" formatCode="#,##0_);[Red]\(#,##0\)">
                  <c:v>104.65592424296399</c:v>
                </c:pt>
                <c:pt idx="6" formatCode="#,##0_);[Red]\(#,##0\)">
                  <c:v>113.51484279991534</c:v>
                </c:pt>
                <c:pt idx="7" formatCode="#,##0_);[Red]\(#,##0\)">
                  <c:v>100.52718336222061</c:v>
                </c:pt>
                <c:pt idx="8" formatCode="#,##0_);[Red]\(#,##0\)">
                  <c:v>102.18900487000555</c:v>
                </c:pt>
                <c:pt idx="9" formatCode="#,##0_);[Red]\(#,##0\)">
                  <c:v>101.34496499228945</c:v>
                </c:pt>
                <c:pt idx="10">
                  <c:v>93.658205475556628</c:v>
                </c:pt>
                <c:pt idx="11">
                  <c:v>87.20275605521546</c:v>
                </c:pt>
                <c:pt idx="12">
                  <c:v>78.164119808301677</c:v>
                </c:pt>
                <c:pt idx="13">
                  <c:v>70.964954818205229</c:v>
                </c:pt>
                <c:pt idx="14">
                  <c:v>65.215364832173506</c:v>
                </c:pt>
                <c:pt idx="15">
                  <c:v>56.226794407771486</c:v>
                </c:pt>
                <c:pt idx="16">
                  <c:v>45.028242335784036</c:v>
                </c:pt>
                <c:pt idx="17">
                  <c:v>37.598662761209049</c:v>
                </c:pt>
                <c:pt idx="18">
                  <c:v>31.727079174941437</c:v>
                </c:pt>
                <c:pt idx="19">
                  <c:v>24.625978530344049</c:v>
                </c:pt>
                <c:pt idx="20">
                  <c:v>22.674568963147792</c:v>
                </c:pt>
                <c:pt idx="21">
                  <c:v>21.508934622860792</c:v>
                </c:pt>
                <c:pt idx="22">
                  <c:v>20.210932549737269</c:v>
                </c:pt>
                <c:pt idx="23">
                  <c:v>20.36291399078058</c:v>
                </c:pt>
                <c:pt idx="24">
                  <c:v>19.369713533019656</c:v>
                </c:pt>
                <c:pt idx="25">
                  <c:v>20.495732384388273</c:v>
                </c:pt>
                <c:pt idx="26">
                  <c:v>19.848417403187874</c:v>
                </c:pt>
                <c:pt idx="27">
                  <c:v>21.208288033303536</c:v>
                </c:pt>
                <c:pt idx="28">
                  <c:v>22.981243897971463</c:v>
                </c:pt>
                <c:pt idx="29">
                  <c:v>24.616298640581554</c:v>
                </c:pt>
                <c:pt idx="30">
                  <c:v>20.034666499694403</c:v>
                </c:pt>
                <c:pt idx="31">
                  <c:v>22.330103755733354</c:v>
                </c:pt>
              </c:numCache>
            </c:numRef>
          </c:val>
          <c:extLst>
            <c:ext xmlns:c16="http://schemas.microsoft.com/office/drawing/2014/chart" uri="{C3380CC4-5D6E-409C-BE32-E72D297353CC}">
              <c16:uniqueId val="{00000007-9693-463C-9386-A782A9DA43FC}"/>
            </c:ext>
          </c:extLst>
        </c:ser>
        <c:ser>
          <c:idx val="8"/>
          <c:order val="8"/>
          <c:tx>
            <c:strRef>
              <c:f>'12.Household (per capita)'!$Z$20</c:f>
              <c:strCache>
                <c:ptCount val="1"/>
                <c:pt idx="0">
                  <c:v>Municipal Solid Waste</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capita)'!$AA$20:$BF$20</c:f>
              <c:numCache>
                <c:formatCode>#,##0.0_);[Red]\(#,##0.0\)</c:formatCode>
                <c:ptCount val="32"/>
                <c:pt idx="0">
                  <c:v>91.506132510978091</c:v>
                </c:pt>
                <c:pt idx="1">
                  <c:v>93.367545011259594</c:v>
                </c:pt>
                <c:pt idx="2">
                  <c:v>94.44994143015964</c:v>
                </c:pt>
                <c:pt idx="3">
                  <c:v>94.437481853870537</c:v>
                </c:pt>
                <c:pt idx="4">
                  <c:v>97.975973752438534</c:v>
                </c:pt>
                <c:pt idx="5">
                  <c:v>100.01878310919034</c:v>
                </c:pt>
                <c:pt idx="6">
                  <c:v>103.15553087961469</c:v>
                </c:pt>
                <c:pt idx="7">
                  <c:v>105.26293431884281</c:v>
                </c:pt>
                <c:pt idx="8">
                  <c:v>105.8690873332914</c:v>
                </c:pt>
                <c:pt idx="9">
                  <c:v>108.38834715581142</c:v>
                </c:pt>
                <c:pt idx="10">
                  <c:v>112.22135523706731</c:v>
                </c:pt>
                <c:pt idx="11" formatCode="#,##0_);[Red]\(#,##0\)">
                  <c:v>114.19962869828375</c:v>
                </c:pt>
                <c:pt idx="12" formatCode="#,##0_);[Red]\(#,##0\)">
                  <c:v>116.36863389195835</c:v>
                </c:pt>
                <c:pt idx="13" formatCode="#,##0_);[Red]\(#,##0\)">
                  <c:v>117.7317366340188</c:v>
                </c:pt>
                <c:pt idx="14">
                  <c:v>111.91058325561579</c:v>
                </c:pt>
                <c:pt idx="15">
                  <c:v>103.63994901890803</c:v>
                </c:pt>
                <c:pt idx="16">
                  <c:v>94.585810742632503</c:v>
                </c:pt>
                <c:pt idx="17">
                  <c:v>92.339516829282005</c:v>
                </c:pt>
                <c:pt idx="18">
                  <c:v>90.13145691257057</c:v>
                </c:pt>
                <c:pt idx="19">
                  <c:v>75.165695167283815</c:v>
                </c:pt>
                <c:pt idx="20">
                  <c:v>72.915021416262718</c:v>
                </c:pt>
                <c:pt idx="21">
                  <c:v>79.813512621831748</c:v>
                </c:pt>
                <c:pt idx="22">
                  <c:v>81.560178050802222</c:v>
                </c:pt>
                <c:pt idx="23">
                  <c:v>76.384424496322936</c:v>
                </c:pt>
                <c:pt idx="24">
                  <c:v>68.024825071050856</c:v>
                </c:pt>
                <c:pt idx="25">
                  <c:v>66.363282064191893</c:v>
                </c:pt>
                <c:pt idx="26">
                  <c:v>66.466121385173864</c:v>
                </c:pt>
                <c:pt idx="27">
                  <c:v>69.155363773211107</c:v>
                </c:pt>
                <c:pt idx="28">
                  <c:v>69.653298423551348</c:v>
                </c:pt>
                <c:pt idx="29">
                  <c:v>73.132589455214386</c:v>
                </c:pt>
                <c:pt idx="30">
                  <c:v>75.537725147253553</c:v>
                </c:pt>
                <c:pt idx="31">
                  <c:v>71.103453643790502</c:v>
                </c:pt>
              </c:numCache>
            </c:numRef>
          </c:val>
          <c:extLst>
            <c:ext xmlns:c16="http://schemas.microsoft.com/office/drawing/2014/chart" uri="{C3380CC4-5D6E-409C-BE32-E72D297353CC}">
              <c16:uniqueId val="{00000008-9693-463C-9386-A782A9DA43FC}"/>
            </c:ext>
          </c:extLst>
        </c:ser>
        <c:ser>
          <c:idx val="9"/>
          <c:order val="9"/>
          <c:tx>
            <c:strRef>
              <c:f>'12.Household (per capita)'!$Z$21</c:f>
              <c:strCache>
                <c:ptCount val="1"/>
                <c:pt idx="0">
                  <c:v>Water and Waste Water</c:v>
                </c:pt>
              </c:strCache>
            </c:strRef>
          </c:tx>
          <c:spPr>
            <a:ln>
              <a:solidFill>
                <a:sysClr val="windowText" lastClr="000000"/>
              </a:solidFill>
            </a:ln>
          </c:spPr>
          <c:invertIfNegative val="0"/>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capita)'!$AA$21:$BF$21</c:f>
              <c:numCache>
                <c:formatCode>#,##0.0_);[Red]\(#,##0.0\)</c:formatCode>
                <c:ptCount val="32"/>
                <c:pt idx="0">
                  <c:v>17.187971134940277</c:v>
                </c:pt>
                <c:pt idx="1">
                  <c:v>21.469661224083158</c:v>
                </c:pt>
                <c:pt idx="2">
                  <c:v>25.970082742723267</c:v>
                </c:pt>
                <c:pt idx="3">
                  <c:v>27.917758916184585</c:v>
                </c:pt>
                <c:pt idx="4">
                  <c:v>35.139329743286766</c:v>
                </c:pt>
                <c:pt idx="5">
                  <c:v>37.064648823393718</c:v>
                </c:pt>
                <c:pt idx="6">
                  <c:v>34.856812786447755</c:v>
                </c:pt>
                <c:pt idx="7">
                  <c:v>32.059603857972967</c:v>
                </c:pt>
                <c:pt idx="8">
                  <c:v>29.725367894150178</c:v>
                </c:pt>
                <c:pt idx="9">
                  <c:v>28.728855622575459</c:v>
                </c:pt>
                <c:pt idx="10">
                  <c:v>27.740953625197086</c:v>
                </c:pt>
                <c:pt idx="11">
                  <c:v>26.283838601119388</c:v>
                </c:pt>
                <c:pt idx="12">
                  <c:v>27.05142934884735</c:v>
                </c:pt>
                <c:pt idx="13">
                  <c:v>27.246560853186946</c:v>
                </c:pt>
                <c:pt idx="14">
                  <c:v>26.145881904833484</c:v>
                </c:pt>
                <c:pt idx="15">
                  <c:v>25.224331731874781</c:v>
                </c:pt>
                <c:pt idx="16">
                  <c:v>24.592551163955957</c:v>
                </c:pt>
                <c:pt idx="17">
                  <c:v>27.472032956071288</c:v>
                </c:pt>
                <c:pt idx="18">
                  <c:v>32.364681784361451</c:v>
                </c:pt>
                <c:pt idx="19">
                  <c:v>35.04371972278858</c:v>
                </c:pt>
                <c:pt idx="20">
                  <c:v>34.839021462944544</c:v>
                </c:pt>
                <c:pt idx="21">
                  <c:v>38.048800509566014</c:v>
                </c:pt>
                <c:pt idx="22">
                  <c:v>50.335833003877937</c:v>
                </c:pt>
                <c:pt idx="23">
                  <c:v>43.897996076013285</c:v>
                </c:pt>
                <c:pt idx="24">
                  <c:v>44.345218070933818</c:v>
                </c:pt>
                <c:pt idx="25">
                  <c:v>38.653737840108427</c:v>
                </c:pt>
                <c:pt idx="26">
                  <c:v>35.442862763544476</c:v>
                </c:pt>
                <c:pt idx="27">
                  <c:v>36.438023698696036</c:v>
                </c:pt>
                <c:pt idx="28">
                  <c:v>38.188106816003298</c:v>
                </c:pt>
                <c:pt idx="29">
                  <c:v>36.149701987341537</c:v>
                </c:pt>
                <c:pt idx="30">
                  <c:v>33.572863630002082</c:v>
                </c:pt>
                <c:pt idx="31">
                  <c:v>30.555475136617087</c:v>
                </c:pt>
              </c:numCache>
            </c:numRef>
          </c:val>
          <c:extLst>
            <c:ext xmlns:c16="http://schemas.microsoft.com/office/drawing/2014/chart" uri="{C3380CC4-5D6E-409C-BE32-E72D297353CC}">
              <c16:uniqueId val="{00000009-9693-463C-9386-A782A9DA43FC}"/>
            </c:ext>
          </c:extLst>
        </c:ser>
        <c:dLbls>
          <c:showLegendKey val="0"/>
          <c:showVal val="0"/>
          <c:showCatName val="0"/>
          <c:showSerName val="0"/>
          <c:showPercent val="0"/>
          <c:showBubbleSize val="0"/>
        </c:dLbls>
        <c:gapWidth val="40"/>
        <c:overlap val="100"/>
        <c:axId val="137575424"/>
        <c:axId val="137585408"/>
      </c:barChart>
      <c:lineChart>
        <c:grouping val="standard"/>
        <c:varyColors val="0"/>
        <c:ser>
          <c:idx val="10"/>
          <c:order val="10"/>
          <c:tx>
            <c:strRef>
              <c:f>'12.Household (per capita)'!$Y$11</c:f>
              <c:strCache>
                <c:ptCount val="1"/>
                <c:pt idx="0">
                  <c:v>Total</c:v>
                </c:pt>
              </c:strCache>
            </c:strRef>
          </c:tx>
          <c:spPr>
            <a:ln>
              <a:noFill/>
            </a:ln>
          </c:spPr>
          <c:marker>
            <c:symbol val="none"/>
          </c:marker>
          <c:dLbls>
            <c:dLbl>
              <c:idx val="18"/>
              <c:layout>
                <c:manualLayout>
                  <c:x val="-2.4874946187282202E-2"/>
                  <c:y val="-4.2935558981053286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9693-463C-9386-A782A9DA43FC}"/>
                </c:ext>
              </c:extLst>
            </c:dLbl>
            <c:spPr>
              <a:noFill/>
              <a:ln>
                <a:noFill/>
              </a:ln>
              <a:effectLst/>
            </c:spPr>
            <c:txPr>
              <a:bodyPr rot="-5400000" vertOverflow="clip" horzOverflow="clip" vert="horz"/>
              <a:lstStyle/>
              <a:p>
                <a:pPr>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'12.Household (per capita)'!$AA$10:$BF$10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capita)'!$AA$11:$BF$11</c:f>
              <c:numCache>
                <c:formatCode>#,##0_);[Red]\(#,##0\)</c:formatCode>
                <c:ptCount val="32"/>
                <c:pt idx="0">
                  <c:v>1550.6186365750682</c:v>
                </c:pt>
                <c:pt idx="1">
                  <c:v>1576.9126438774181</c:v>
                </c:pt>
                <c:pt idx="2">
                  <c:v>1687.515501388458</c:v>
                </c:pt>
                <c:pt idx="3">
                  <c:v>1722.4698700807096</c:v>
                </c:pt>
                <c:pt idx="4">
                  <c:v>1857.4963564709356</c:v>
                </c:pt>
                <c:pt idx="5">
                  <c:v>1874.2907711263802</c:v>
                </c:pt>
                <c:pt idx="6">
                  <c:v>1922.3576571442813</c:v>
                </c:pt>
                <c:pt idx="7">
                  <c:v>1822.4743350244787</c:v>
                </c:pt>
                <c:pt idx="8">
                  <c:v>1843.6126637577108</c:v>
                </c:pt>
                <c:pt idx="9">
                  <c:v>1936.2463430141852</c:v>
                </c:pt>
                <c:pt idx="10">
                  <c:v>1979.7675817624863</c:v>
                </c:pt>
                <c:pt idx="11">
                  <c:v>1942.716191639031</c:v>
                </c:pt>
                <c:pt idx="12">
                  <c:v>2038.6235330994191</c:v>
                </c:pt>
                <c:pt idx="13">
                  <c:v>2068.0183568965608</c:v>
                </c:pt>
                <c:pt idx="14">
                  <c:v>2034.9495589597782</c:v>
                </c:pt>
                <c:pt idx="15">
                  <c:v>2060.4636187971805</c:v>
                </c:pt>
                <c:pt idx="16">
                  <c:v>1966.7885559157364</c:v>
                </c:pt>
                <c:pt idx="17">
                  <c:v>2039.417153781453</c:v>
                </c:pt>
                <c:pt idx="18">
                  <c:v>2005.6992649936883</c:v>
                </c:pt>
                <c:pt idx="19">
                  <c:v>1914.0494863717731</c:v>
                </c:pt>
                <c:pt idx="20">
                  <c:v>2039.8109427652359</c:v>
                </c:pt>
                <c:pt idx="21">
                  <c:v>2153.7677507198905</c:v>
                </c:pt>
                <c:pt idx="22">
                  <c:v>2325.7396179315074</c:v>
                </c:pt>
                <c:pt idx="23">
                  <c:v>2266.938079764504</c:v>
                </c:pt>
                <c:pt idx="24">
                  <c:v>2119.0514564741884</c:v>
                </c:pt>
                <c:pt idx="25">
                  <c:v>2062.71162053227</c:v>
                </c:pt>
                <c:pt idx="26">
                  <c:v>2023.748328091046</c:v>
                </c:pt>
                <c:pt idx="27">
                  <c:v>2054.1411087050865</c:v>
                </c:pt>
                <c:pt idx="28">
                  <c:v>1907.524538183769</c:v>
                </c:pt>
                <c:pt idx="29">
                  <c:v>1859.228641221827</c:v>
                </c:pt>
                <c:pt idx="30">
                  <c:v>1850.0034881809461</c:v>
                </c:pt>
                <c:pt idx="31">
                  <c:v>1777.7760136731815</c:v>
                </c:pt>
              </c:numCache>
            </c:numRef>
          </c:val>
          <c:smooth val="0"/>
          <c:extLst>
            <c:ext xmlns:c16="http://schemas.microsoft.com/office/drawing/2014/chart" uri="{C3380CC4-5D6E-409C-BE32-E72D297353CC}">
              <c16:uniqueId val="{0000000B-9693-463C-9386-A782A9DA43FC}"/>
            </c:ext>
          </c:extLst>
        </c:ser>
        <c:dLbls>
          <c:showLegendKey val="0"/>
          <c:showVal val="0"/>
          <c:showCatName val="0"/>
          <c:showSerName val="0"/>
          <c:showPercent val="0"/>
          <c:showBubbleSize val="0"/>
        </c:dLbls>
        <c:marker val="1"/>
        <c:smooth val="0"/>
        <c:axId val="137575424"/>
        <c:axId val="137585408"/>
      </c:lineChart>
      <c:catAx>
        <c:axId val="13757542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585408"/>
        <c:crosses val="autoZero"/>
        <c:auto val="1"/>
        <c:lblAlgn val="ctr"/>
        <c:lblOffset val="100"/>
        <c:tickLblSkip val="1"/>
        <c:noMultiLvlLbl val="0"/>
      </c:catAx>
      <c:valAx>
        <c:axId val="1375854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575424"/>
        <c:crosses val="autoZero"/>
        <c:crossBetween val="between"/>
      </c:valAx>
    </c:plotArea>
    <c:legend>
      <c:legendPos val="r"/>
      <c:legendEntry>
        <c:idx val="10"/>
        <c:delete val="1"/>
      </c:legendEntry>
      <c:layout>
        <c:manualLayout>
          <c:xMode val="edge"/>
          <c:yMode val="edge"/>
          <c:x val="0.85243217872026777"/>
          <c:y val="0.28663601645250442"/>
          <c:w val="0.13754864557624052"/>
          <c:h val="0.54849864409565285"/>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(by purpose)</a:t>
            </a:r>
            <a:endParaRPr lang="ja-JP" altLang="ja-JP" sz="1600">
              <a:effectLst/>
              <a:latin typeface="Times New Roman" panose="02020603050405020304" pitchFamily="18" charset="0"/>
              <a:cs typeface="Times New Roman" panose="02020603050405020304" pitchFamily="18" charset="0"/>
            </a:endParaRPr>
          </a:p>
        </c:rich>
      </c:tx>
      <c:layout>
        <c:manualLayout>
          <c:xMode val="edge"/>
          <c:yMode val="edge"/>
          <c:x val="0.17689822294022617"/>
          <c:y val="9.9611489633137831E-2"/>
        </c:manualLayout>
      </c:layout>
      <c:overlay val="0"/>
    </c:title>
    <c:autoTitleDeleted val="0"/>
    <c:plotArea>
      <c:layout>
        <c:manualLayout>
          <c:layoutTarget val="inner"/>
          <c:xMode val="edge"/>
          <c:yMode val="edge"/>
          <c:x val="0.12124013888888906"/>
          <c:y val="0.19592268742485225"/>
          <c:w val="0.72296416666666652"/>
          <c:h val="0.61614667712855153"/>
        </c:manualLayout>
      </c:layout>
      <c:barChart>
        <c:barDir val="col"/>
        <c:grouping val="stacked"/>
        <c:varyColors val="0"/>
        <c:ser>
          <c:idx val="0"/>
          <c:order val="0"/>
          <c:tx>
            <c:strRef>
              <c:f>'12.Household (per capita)'!$Z$40</c:f>
              <c:strCache>
                <c:ptCount val="1"/>
                <c:pt idx="0">
                  <c:v>Heating</c:v>
                </c:pt>
              </c:strCache>
            </c:strRef>
          </c:tx>
          <c:spPr>
            <a:solidFill>
              <a:srgbClr val="C0504D">
                <a:lumMod val="75000"/>
              </a:srgbClr>
            </a:solidFill>
            <a:ln>
              <a:solidFill>
                <a:sysClr val="windowText" lastClr="000000"/>
              </a:solidFill>
            </a:ln>
          </c:spPr>
          <c:invertIfNegative val="0"/>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capita)'!$AA$40:$BF$40</c:f>
              <c:numCache>
                <c:formatCode>#,##0_);[Red]\(#,##0\)</c:formatCode>
                <c:ptCount val="32"/>
                <c:pt idx="0">
                  <c:v>224.54897570199589</c:v>
                </c:pt>
                <c:pt idx="1">
                  <c:v>227.83455698023602</c:v>
                </c:pt>
                <c:pt idx="2">
                  <c:v>243.88931887630878</c:v>
                </c:pt>
                <c:pt idx="3">
                  <c:v>254.2229389823508</c:v>
                </c:pt>
                <c:pt idx="4">
                  <c:v>258.22149290503557</c:v>
                </c:pt>
                <c:pt idx="5">
                  <c:v>271.88708316589901</c:v>
                </c:pt>
                <c:pt idx="6">
                  <c:v>283.93358768566179</c:v>
                </c:pt>
                <c:pt idx="7">
                  <c:v>270.14689569720582</c:v>
                </c:pt>
                <c:pt idx="8">
                  <c:v>268.86116974315593</c:v>
                </c:pt>
                <c:pt idx="9">
                  <c:v>283.72361567042958</c:v>
                </c:pt>
                <c:pt idx="10">
                  <c:v>304.86279790508979</c:v>
                </c:pt>
                <c:pt idx="11">
                  <c:v>290.46665518776967</c:v>
                </c:pt>
                <c:pt idx="12">
                  <c:v>312.91497503456844</c:v>
                </c:pt>
                <c:pt idx="13">
                  <c:v>295.86608264926048</c:v>
                </c:pt>
                <c:pt idx="14">
                  <c:v>307.96304965397434</c:v>
                </c:pt>
                <c:pt idx="15">
                  <c:v>327.23027251291649</c:v>
                </c:pt>
                <c:pt idx="16">
                  <c:v>303.62420937174699</c:v>
                </c:pt>
                <c:pt idx="17">
                  <c:v>310.73104494517014</c:v>
                </c:pt>
                <c:pt idx="18">
                  <c:v>297.99680541738348</c:v>
                </c:pt>
                <c:pt idx="19">
                  <c:v>296.13259793048582</c:v>
                </c:pt>
                <c:pt idx="20">
                  <c:v>325.27260050045442</c:v>
                </c:pt>
                <c:pt idx="21">
                  <c:v>340.00317174216156</c:v>
                </c:pt>
                <c:pt idx="22">
                  <c:v>357.22815399253739</c:v>
                </c:pt>
                <c:pt idx="23">
                  <c:v>348.4253271609391</c:v>
                </c:pt>
                <c:pt idx="24">
                  <c:v>329.09160923561353</c:v>
                </c:pt>
                <c:pt idx="25">
                  <c:v>316.77450225124164</c:v>
                </c:pt>
                <c:pt idx="26">
                  <c:v>320.23467077405542</c:v>
                </c:pt>
                <c:pt idx="27">
                  <c:v>333.8577386568017</c:v>
                </c:pt>
                <c:pt idx="28">
                  <c:v>291.60022204944448</c:v>
                </c:pt>
                <c:pt idx="29">
                  <c:v>285.9841220695476</c:v>
                </c:pt>
                <c:pt idx="30">
                  <c:v>302.71307144409502</c:v>
                </c:pt>
                <c:pt idx="31">
                  <c:v>276.78488538021281</c:v>
                </c:pt>
              </c:numCache>
            </c:numRef>
          </c:val>
          <c:extLst>
            <c:ext xmlns:c16="http://schemas.microsoft.com/office/drawing/2014/chart" uri="{C3380CC4-5D6E-409C-BE32-E72D297353CC}">
              <c16:uniqueId val="{00000000-A65F-4226-AC3B-747B466089ED}"/>
            </c:ext>
          </c:extLst>
        </c:ser>
        <c:ser>
          <c:idx val="1"/>
          <c:order val="1"/>
          <c:tx>
            <c:strRef>
              <c:f>'12.Household (per capita)'!$Z$41</c:f>
              <c:strCache>
                <c:ptCount val="1"/>
                <c:pt idx="0">
                  <c:v>Cooling</c:v>
                </c:pt>
              </c:strCache>
            </c:strRef>
          </c:tx>
          <c:spPr>
            <a:solidFill>
              <a:srgbClr val="4F81BD">
                <a:lumMod val="75000"/>
              </a:srgbClr>
            </a:solidFill>
            <a:ln>
              <a:solidFill>
                <a:sysClr val="windowText" lastClr="000000"/>
              </a:solidFill>
            </a:ln>
          </c:spPr>
          <c:invertIfNegative val="0"/>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capita)'!$AA$41:$BF$41</c:f>
              <c:numCache>
                <c:formatCode>#,##0.0_);[Red]\(#,##0.0\)</c:formatCode>
                <c:ptCount val="32"/>
                <c:pt idx="0">
                  <c:v>32.377408369549613</c:v>
                </c:pt>
                <c:pt idx="1">
                  <c:v>33.279389806421904</c:v>
                </c:pt>
                <c:pt idx="2">
                  <c:v>34.616463659649682</c:v>
                </c:pt>
                <c:pt idx="3">
                  <c:v>33.224685068107114</c:v>
                </c:pt>
                <c:pt idx="4">
                  <c:v>38.383806457328262</c:v>
                </c:pt>
                <c:pt idx="5">
                  <c:v>37.48407447191078</c:v>
                </c:pt>
                <c:pt idx="6">
                  <c:v>36.729207150090247</c:v>
                </c:pt>
                <c:pt idx="7">
                  <c:v>35.471177637887806</c:v>
                </c:pt>
                <c:pt idx="8">
                  <c:v>34.8428606047651</c:v>
                </c:pt>
                <c:pt idx="9">
                  <c:v>37.576675364164927</c:v>
                </c:pt>
                <c:pt idx="10">
                  <c:v>37.445093292535866</c:v>
                </c:pt>
                <c:pt idx="11">
                  <c:v>37.480113320824067</c:v>
                </c:pt>
                <c:pt idx="12">
                  <c:v>41.030834502893015</c:v>
                </c:pt>
                <c:pt idx="13">
                  <c:v>43.564908900735581</c:v>
                </c:pt>
                <c:pt idx="14">
                  <c:v>42.723936556851029</c:v>
                </c:pt>
                <c:pt idx="15">
                  <c:v>44.468772677794476</c:v>
                </c:pt>
                <c:pt idx="16">
                  <c:v>42.490506272410528</c:v>
                </c:pt>
                <c:pt idx="17">
                  <c:v>47.507539264932852</c:v>
                </c:pt>
                <c:pt idx="18">
                  <c:v>46.948605049395873</c:v>
                </c:pt>
                <c:pt idx="19">
                  <c:v>44.348269210228771</c:v>
                </c:pt>
                <c:pt idx="20">
                  <c:v>50.493335246979839</c:v>
                </c:pt>
                <c:pt idx="21">
                  <c:v>57.011460925400492</c:v>
                </c:pt>
                <c:pt idx="22">
                  <c:v>63.931816153882345</c:v>
                </c:pt>
                <c:pt idx="23">
                  <c:v>62.249022634596635</c:v>
                </c:pt>
                <c:pt idx="24">
                  <c:v>56.288041222181896</c:v>
                </c:pt>
                <c:pt idx="25">
                  <c:v>53.594737810953077</c:v>
                </c:pt>
                <c:pt idx="26">
                  <c:v>51.553454545548384</c:v>
                </c:pt>
                <c:pt idx="27">
                  <c:v>49.841507204544634</c:v>
                </c:pt>
                <c:pt idx="28" formatCode="#,##0_);[Red]\(#,##0\)">
                  <c:v>43.545293676634842</c:v>
                </c:pt>
                <c:pt idx="29" formatCode="#,##0_);[Red]\(#,##0\)">
                  <c:v>39.696324992900244</c:v>
                </c:pt>
                <c:pt idx="30" formatCode="#,##0_);[Red]\(#,##0\)">
                  <c:v>40.70853638386405</c:v>
                </c:pt>
                <c:pt idx="31" formatCode="#,##0_);[Red]\(#,##0\)">
                  <c:v>38.594640962750695</c:v>
                </c:pt>
              </c:numCache>
            </c:numRef>
          </c:val>
          <c:extLst>
            <c:ext xmlns:c16="http://schemas.microsoft.com/office/drawing/2014/chart" uri="{C3380CC4-5D6E-409C-BE32-E72D297353CC}">
              <c16:uniqueId val="{00000001-A65F-4226-AC3B-747B466089ED}"/>
            </c:ext>
          </c:extLst>
        </c:ser>
        <c:ser>
          <c:idx val="2"/>
          <c:order val="2"/>
          <c:tx>
            <c:strRef>
              <c:f>'12.Household (per capita)'!$Z$42</c:f>
              <c:strCache>
                <c:ptCount val="1"/>
                <c:pt idx="0">
                  <c:v>Hot Water</c:v>
                </c:pt>
              </c:strCache>
            </c:strRef>
          </c:tx>
          <c:spPr>
            <a:ln>
              <a:solidFill>
                <a:sysClr val="windowText" lastClr="000000"/>
              </a:solidFill>
            </a:ln>
          </c:spPr>
          <c:invertIfNegative val="0"/>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capita)'!$AA$42:$BF$42</c:f>
              <c:numCache>
                <c:formatCode>#,##0_);[Red]\(#,##0\)</c:formatCode>
                <c:ptCount val="32"/>
                <c:pt idx="0">
                  <c:v>283.70736927845422</c:v>
                </c:pt>
                <c:pt idx="1">
                  <c:v>287.59104896804575</c:v>
                </c:pt>
                <c:pt idx="2">
                  <c:v>295.01731011648894</c:v>
                </c:pt>
                <c:pt idx="3">
                  <c:v>302.53159936826552</c:v>
                </c:pt>
                <c:pt idx="4">
                  <c:v>298.57299066131833</c:v>
                </c:pt>
                <c:pt idx="5">
                  <c:v>306.79112040847571</c:v>
                </c:pt>
                <c:pt idx="6">
                  <c:v>308.76454481003321</c:v>
                </c:pt>
                <c:pt idx="7">
                  <c:v>294.12674840755227</c:v>
                </c:pt>
                <c:pt idx="8">
                  <c:v>291.20155910719939</c:v>
                </c:pt>
                <c:pt idx="9">
                  <c:v>296.5189576496187</c:v>
                </c:pt>
                <c:pt idx="10">
                  <c:v>301.46063128067988</c:v>
                </c:pt>
                <c:pt idx="11">
                  <c:v>289.9898240231455</c:v>
                </c:pt>
                <c:pt idx="12">
                  <c:v>300.63397321891858</c:v>
                </c:pt>
                <c:pt idx="13">
                  <c:v>298.51440957057594</c:v>
                </c:pt>
                <c:pt idx="14">
                  <c:v>290.95382094128121</c:v>
                </c:pt>
                <c:pt idx="15">
                  <c:v>298.47898218440452</c:v>
                </c:pt>
                <c:pt idx="16">
                  <c:v>285.55829997570913</c:v>
                </c:pt>
                <c:pt idx="17">
                  <c:v>290.57292644379316</c:v>
                </c:pt>
                <c:pt idx="18">
                  <c:v>278.13812375667669</c:v>
                </c:pt>
                <c:pt idx="19">
                  <c:v>272.53041160852223</c:v>
                </c:pt>
                <c:pt idx="20">
                  <c:v>287.37252969431961</c:v>
                </c:pt>
                <c:pt idx="21">
                  <c:v>290.44510302294651</c:v>
                </c:pt>
                <c:pt idx="22">
                  <c:v>303.37312791078654</c:v>
                </c:pt>
                <c:pt idx="23">
                  <c:v>296.4463920551903</c:v>
                </c:pt>
                <c:pt idx="24">
                  <c:v>284.17164995318808</c:v>
                </c:pt>
                <c:pt idx="25">
                  <c:v>274.09399375719937</c:v>
                </c:pt>
                <c:pt idx="26">
                  <c:v>273.08249491699627</c:v>
                </c:pt>
                <c:pt idx="27">
                  <c:v>284.61390622723422</c:v>
                </c:pt>
                <c:pt idx="28">
                  <c:v>256.47203419630785</c:v>
                </c:pt>
                <c:pt idx="29">
                  <c:v>258.92447532066535</c:v>
                </c:pt>
                <c:pt idx="30">
                  <c:v>271.11171298803271</c:v>
                </c:pt>
                <c:pt idx="31">
                  <c:v>258.09331106182248</c:v>
                </c:pt>
              </c:numCache>
            </c:numRef>
          </c:val>
          <c:extLst>
            <c:ext xmlns:c16="http://schemas.microsoft.com/office/drawing/2014/chart" uri="{C3380CC4-5D6E-409C-BE32-E72D297353CC}">
              <c16:uniqueId val="{00000002-A65F-4226-AC3B-747B466089ED}"/>
            </c:ext>
          </c:extLst>
        </c:ser>
        <c:ser>
          <c:idx val="3"/>
          <c:order val="3"/>
          <c:tx>
            <c:strRef>
              <c:f>'12.Household (per capita)'!$Z$43</c:f>
              <c:strCache>
                <c:ptCount val="1"/>
                <c:pt idx="0">
                  <c:v>Cooking</c:v>
                </c:pt>
              </c:strCache>
            </c:strRef>
          </c:tx>
          <c:spPr>
            <a:ln>
              <a:solidFill>
                <a:sysClr val="windowText" lastClr="000000"/>
              </a:solidFill>
            </a:ln>
          </c:spPr>
          <c:invertIfNegative val="0"/>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capita)'!$AA$43:$BF$43</c:f>
              <c:numCache>
                <c:formatCode>#,##0.0_);[Red]\(#,##0.0\)</c:formatCode>
                <c:ptCount val="32"/>
                <c:pt idx="0">
                  <c:v>81.561268599049455</c:v>
                </c:pt>
                <c:pt idx="1">
                  <c:v>83.880486348528223</c:v>
                </c:pt>
                <c:pt idx="2">
                  <c:v>85.900765353985463</c:v>
                </c:pt>
                <c:pt idx="3">
                  <c:v>88.024549580831504</c:v>
                </c:pt>
                <c:pt idx="4">
                  <c:v>89.521049588805781</c:v>
                </c:pt>
                <c:pt idx="5">
                  <c:v>91.247158199998296</c:v>
                </c:pt>
                <c:pt idx="6">
                  <c:v>91.50410822651132</c:v>
                </c:pt>
                <c:pt idx="7">
                  <c:v>88.366363533903936</c:v>
                </c:pt>
                <c:pt idx="8">
                  <c:v>88.631835030570358</c:v>
                </c:pt>
                <c:pt idx="9">
                  <c:v>90.576386640580026</c:v>
                </c:pt>
                <c:pt idx="10">
                  <c:v>90.794205075979022</c:v>
                </c:pt>
                <c:pt idx="11">
                  <c:v>88.635611859999827</c:v>
                </c:pt>
                <c:pt idx="12">
                  <c:v>91.699663618569218</c:v>
                </c:pt>
                <c:pt idx="13">
                  <c:v>95.004624282132241</c:v>
                </c:pt>
                <c:pt idx="14">
                  <c:v>90.536165722210953</c:v>
                </c:pt>
                <c:pt idx="15">
                  <c:v>91.849459324531608</c:v>
                </c:pt>
                <c:pt idx="16">
                  <c:v>89.725540533723603</c:v>
                </c:pt>
                <c:pt idx="17">
                  <c:v>93.597647061218311</c:v>
                </c:pt>
                <c:pt idx="18">
                  <c:v>90.493654718090838</c:v>
                </c:pt>
                <c:pt idx="19">
                  <c:v>87.981146253502658</c:v>
                </c:pt>
                <c:pt idx="20">
                  <c:v>93.988890147937354</c:v>
                </c:pt>
                <c:pt idx="21" formatCode="#,##0_);[Red]\(#,##0\)">
                  <c:v>97.569460755337403</c:v>
                </c:pt>
                <c:pt idx="22" formatCode="#,##0_);[Red]\(#,##0\)">
                  <c:v>106.50057955165903</c:v>
                </c:pt>
                <c:pt idx="23" formatCode="#,##0_);[Red]\(#,##0\)">
                  <c:v>106.4323481202979</c:v>
                </c:pt>
                <c:pt idx="24" formatCode="#,##0_);[Red]\(#,##0\)">
                  <c:v>102.56460393938544</c:v>
                </c:pt>
                <c:pt idx="25" formatCode="#,##0_);[Red]\(#,##0\)">
                  <c:v>101.15028849144585</c:v>
                </c:pt>
                <c:pt idx="26" formatCode="#,##0_);[Red]\(#,##0\)">
                  <c:v>101.06494206886461</c:v>
                </c:pt>
                <c:pt idx="27" formatCode="#,##0_);[Red]\(#,##0\)">
                  <c:v>105.60541347209991</c:v>
                </c:pt>
                <c:pt idx="28" formatCode="#,##0_);[Red]\(#,##0\)">
                  <c:v>97.259989028809628</c:v>
                </c:pt>
                <c:pt idx="29" formatCode="#,##0_);[Red]\(#,##0\)">
                  <c:v>99.002434253103118</c:v>
                </c:pt>
                <c:pt idx="30" formatCode="#,##0_);[Red]\(#,##0\)">
                  <c:v>104.85403356263713</c:v>
                </c:pt>
                <c:pt idx="31" formatCode="#,##0_);[Red]\(#,##0\)">
                  <c:v>100.07366331742031</c:v>
                </c:pt>
              </c:numCache>
            </c:numRef>
          </c:val>
          <c:extLst>
            <c:ext xmlns:c16="http://schemas.microsoft.com/office/drawing/2014/chart" uri="{C3380CC4-5D6E-409C-BE32-E72D297353CC}">
              <c16:uniqueId val="{00000003-A65F-4226-AC3B-747B466089ED}"/>
            </c:ext>
          </c:extLst>
        </c:ser>
        <c:ser>
          <c:idx val="4"/>
          <c:order val="4"/>
          <c:tx>
            <c:strRef>
              <c:f>'12.Household (per capita)'!$Z$44</c:f>
              <c:strCache>
                <c:ptCount val="1"/>
                <c:pt idx="0">
                  <c:v>Power etc.*</c:v>
                </c:pt>
              </c:strCache>
            </c:strRef>
          </c:tx>
          <c:spPr>
            <a:ln>
              <a:solidFill>
                <a:sysClr val="windowText" lastClr="000000"/>
              </a:solidFill>
            </a:ln>
          </c:spPr>
          <c:invertIfNegative val="0"/>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capita)'!$AA$44:$BF$44</c:f>
              <c:numCache>
                <c:formatCode>#,##0_);[Red]\(#,##0\)</c:formatCode>
                <c:ptCount val="32"/>
                <c:pt idx="0">
                  <c:v>419.24979023640054</c:v>
                </c:pt>
                <c:pt idx="1">
                  <c:v>431.78379901322546</c:v>
                </c:pt>
                <c:pt idx="2">
                  <c:v>449.98317511229106</c:v>
                </c:pt>
                <c:pt idx="3">
                  <c:v>432.67502357353811</c:v>
                </c:pt>
                <c:pt idx="4">
                  <c:v>500.72972495659189</c:v>
                </c:pt>
                <c:pt idx="5">
                  <c:v>489.80762302603745</c:v>
                </c:pt>
                <c:pt idx="6">
                  <c:v>480.71162154086034</c:v>
                </c:pt>
                <c:pt idx="7">
                  <c:v>464.96003119934016</c:v>
                </c:pt>
                <c:pt idx="8">
                  <c:v>457.39875599921243</c:v>
                </c:pt>
                <c:pt idx="9">
                  <c:v>493.98796898285201</c:v>
                </c:pt>
                <c:pt idx="10">
                  <c:v>492.93178154945127</c:v>
                </c:pt>
                <c:pt idx="11">
                  <c:v>491.22204097296259</c:v>
                </c:pt>
                <c:pt idx="12">
                  <c:v>535.39475393486453</c:v>
                </c:pt>
                <c:pt idx="13">
                  <c:v>565.96441665438772</c:v>
                </c:pt>
                <c:pt idx="14">
                  <c:v>552.60378665866608</c:v>
                </c:pt>
                <c:pt idx="15">
                  <c:v>572.65059806169245</c:v>
                </c:pt>
                <c:pt idx="16">
                  <c:v>544.77872993139431</c:v>
                </c:pt>
                <c:pt idx="17">
                  <c:v>606.43756566364254</c:v>
                </c:pt>
                <c:pt idx="18">
                  <c:v>596.68238330715758</c:v>
                </c:pt>
                <c:pt idx="19">
                  <c:v>561.17172556364756</c:v>
                </c:pt>
                <c:pt idx="20">
                  <c:v>636.14094108555639</c:v>
                </c:pt>
                <c:pt idx="21">
                  <c:v>727.2783875521875</c:v>
                </c:pt>
                <c:pt idx="22">
                  <c:v>826.31240641579132</c:v>
                </c:pt>
                <c:pt idx="23">
                  <c:v>815.71627415662249</c:v>
                </c:pt>
                <c:pt idx="24">
                  <c:v>748.36969574301747</c:v>
                </c:pt>
                <c:pt idx="25">
                  <c:v>723.52896044786667</c:v>
                </c:pt>
                <c:pt idx="26">
                  <c:v>707.28540353892618</c:v>
                </c:pt>
                <c:pt idx="27">
                  <c:v>695.55812284276487</c:v>
                </c:pt>
                <c:pt idx="28">
                  <c:v>618.76800234164546</c:v>
                </c:pt>
                <c:pt idx="29">
                  <c:v>574.99219983370983</c:v>
                </c:pt>
                <c:pt idx="30">
                  <c:v>601.79709342072022</c:v>
                </c:pt>
                <c:pt idx="31">
                  <c:v>570.54723201018749</c:v>
                </c:pt>
              </c:numCache>
            </c:numRef>
          </c:val>
          <c:extLst>
            <c:ext xmlns:c16="http://schemas.microsoft.com/office/drawing/2014/chart" uri="{C3380CC4-5D6E-409C-BE32-E72D297353CC}">
              <c16:uniqueId val="{00000004-A65F-4226-AC3B-747B466089ED}"/>
            </c:ext>
          </c:extLst>
        </c:ser>
        <c:ser>
          <c:idx val="5"/>
          <c:order val="5"/>
          <c:tx>
            <c:strRef>
              <c:f>'12.Household (per capita)'!$Z$45</c:f>
              <c:strCache>
                <c:ptCount val="1"/>
                <c:pt idx="0">
                  <c:v>Car</c:v>
                </c:pt>
              </c:strCache>
            </c:strRef>
          </c:tx>
          <c:spPr>
            <a:ln>
              <a:solidFill>
                <a:sysClr val="windowText" lastClr="000000"/>
              </a:solidFill>
            </a:ln>
          </c:spPr>
          <c:invertIfNegative val="0"/>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capita)'!$AA$45:$BF$45</c:f>
              <c:numCache>
                <c:formatCode>#,##0_);[Red]\(#,##0\)</c:formatCode>
                <c:ptCount val="32"/>
                <c:pt idx="0">
                  <c:v>400.47972074370023</c:v>
                </c:pt>
                <c:pt idx="1">
                  <c:v>397.70615652561798</c:v>
                </c:pt>
                <c:pt idx="2">
                  <c:v>457.68844409685136</c:v>
                </c:pt>
                <c:pt idx="3">
                  <c:v>489.43583273756116</c:v>
                </c:pt>
                <c:pt idx="4">
                  <c:v>538.95198840613079</c:v>
                </c:pt>
                <c:pt idx="5">
                  <c:v>539.99027992147467</c:v>
                </c:pt>
                <c:pt idx="6">
                  <c:v>582.70224406506202</c:v>
                </c:pt>
                <c:pt idx="7">
                  <c:v>532.08058037177295</c:v>
                </c:pt>
                <c:pt idx="8">
                  <c:v>567.08202804536609</c:v>
                </c:pt>
                <c:pt idx="9">
                  <c:v>596.74553592815312</c:v>
                </c:pt>
                <c:pt idx="10">
                  <c:v>612.31076379648607</c:v>
                </c:pt>
                <c:pt idx="11">
                  <c:v>604.43847897492617</c:v>
                </c:pt>
                <c:pt idx="12">
                  <c:v>613.52926954879979</c:v>
                </c:pt>
                <c:pt idx="13">
                  <c:v>624.12561735226359</c:v>
                </c:pt>
                <c:pt idx="14">
                  <c:v>612.11233426634544</c:v>
                </c:pt>
                <c:pt idx="15">
                  <c:v>596.92125328505847</c:v>
                </c:pt>
                <c:pt idx="16">
                  <c:v>581.43290792416383</c:v>
                </c:pt>
                <c:pt idx="17">
                  <c:v>570.75888061734292</c:v>
                </c:pt>
                <c:pt idx="18">
                  <c:v>572.94355404805162</c:v>
                </c:pt>
                <c:pt idx="19">
                  <c:v>541.67592091531378</c:v>
                </c:pt>
                <c:pt idx="20">
                  <c:v>538.78860321078071</c:v>
                </c:pt>
                <c:pt idx="21">
                  <c:v>523.59785359045952</c:v>
                </c:pt>
                <c:pt idx="22">
                  <c:v>536.4975228521705</c:v>
                </c:pt>
                <c:pt idx="23">
                  <c:v>517.38629506452082</c:v>
                </c:pt>
                <c:pt idx="24">
                  <c:v>486.19581323881721</c:v>
                </c:pt>
                <c:pt idx="25">
                  <c:v>488.55211786926321</c:v>
                </c:pt>
                <c:pt idx="26">
                  <c:v>468.61837809793678</c:v>
                </c:pt>
                <c:pt idx="27">
                  <c:v>479.07103282973378</c:v>
                </c:pt>
                <c:pt idx="28">
                  <c:v>492.03759165137262</c:v>
                </c:pt>
                <c:pt idx="29">
                  <c:v>491.34679330934489</c:v>
                </c:pt>
                <c:pt idx="30">
                  <c:v>419.70845160434158</c:v>
                </c:pt>
                <c:pt idx="31">
                  <c:v>432.02335216038028</c:v>
                </c:pt>
              </c:numCache>
            </c:numRef>
          </c:val>
          <c:extLst>
            <c:ext xmlns:c16="http://schemas.microsoft.com/office/drawing/2014/chart" uri="{C3380CC4-5D6E-409C-BE32-E72D297353CC}">
              <c16:uniqueId val="{00000005-A65F-4226-AC3B-747B466089ED}"/>
            </c:ext>
          </c:extLst>
        </c:ser>
        <c:ser>
          <c:idx val="6"/>
          <c:order val="6"/>
          <c:tx>
            <c:strRef>
              <c:f>'12.Household (per capita)'!$Z$46</c:f>
              <c:strCache>
                <c:ptCount val="1"/>
                <c:pt idx="0">
                  <c:v>Municipal Solid Waste</c:v>
                </c:pt>
              </c:strCache>
            </c:strRef>
          </c:tx>
          <c:spPr>
            <a:ln>
              <a:solidFill>
                <a:sysClr val="windowText" lastClr="000000"/>
              </a:solidFill>
            </a:ln>
          </c:spPr>
          <c:invertIfNegative val="0"/>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capita)'!$AA$46:$BF$46</c:f>
              <c:numCache>
                <c:formatCode>#,##0.0_);[Red]\(#,##0.0\)</c:formatCode>
                <c:ptCount val="32"/>
                <c:pt idx="0">
                  <c:v>91.506132510978091</c:v>
                </c:pt>
                <c:pt idx="1">
                  <c:v>93.367545011259594</c:v>
                </c:pt>
                <c:pt idx="2">
                  <c:v>94.44994143015964</c:v>
                </c:pt>
                <c:pt idx="3">
                  <c:v>94.437481853870537</c:v>
                </c:pt>
                <c:pt idx="4">
                  <c:v>97.975973752438534</c:v>
                </c:pt>
                <c:pt idx="5">
                  <c:v>100.01878310919034</c:v>
                </c:pt>
                <c:pt idx="6">
                  <c:v>103.15553087961469</c:v>
                </c:pt>
                <c:pt idx="7">
                  <c:v>105.26293431884282</c:v>
                </c:pt>
                <c:pt idx="8">
                  <c:v>105.8690873332914</c:v>
                </c:pt>
                <c:pt idx="9">
                  <c:v>108.38834715581143</c:v>
                </c:pt>
                <c:pt idx="10">
                  <c:v>112.22135523706731</c:v>
                </c:pt>
                <c:pt idx="11" formatCode="#,##0_);[Red]\(#,##0\)">
                  <c:v>114.19962869828373</c:v>
                </c:pt>
                <c:pt idx="12" formatCode="#,##0_);[Red]\(#,##0\)">
                  <c:v>116.36863389195835</c:v>
                </c:pt>
                <c:pt idx="13" formatCode="#,##0_);[Red]\(#,##0\)">
                  <c:v>117.7317366340188</c:v>
                </c:pt>
                <c:pt idx="14">
                  <c:v>111.91058325561579</c:v>
                </c:pt>
                <c:pt idx="15">
                  <c:v>103.63994901890803</c:v>
                </c:pt>
                <c:pt idx="16">
                  <c:v>94.585810742632503</c:v>
                </c:pt>
                <c:pt idx="17">
                  <c:v>92.339516829282005</c:v>
                </c:pt>
                <c:pt idx="18">
                  <c:v>90.13145691257057</c:v>
                </c:pt>
                <c:pt idx="19">
                  <c:v>75.165695167283801</c:v>
                </c:pt>
                <c:pt idx="20">
                  <c:v>72.915021416262704</c:v>
                </c:pt>
                <c:pt idx="21">
                  <c:v>79.813512621831734</c:v>
                </c:pt>
                <c:pt idx="22">
                  <c:v>81.560178050802207</c:v>
                </c:pt>
                <c:pt idx="23">
                  <c:v>76.384424496322922</c:v>
                </c:pt>
                <c:pt idx="24">
                  <c:v>68.024825071050856</c:v>
                </c:pt>
                <c:pt idx="25">
                  <c:v>66.363282064191893</c:v>
                </c:pt>
                <c:pt idx="26">
                  <c:v>66.466121385173864</c:v>
                </c:pt>
                <c:pt idx="27">
                  <c:v>69.155363773211107</c:v>
                </c:pt>
                <c:pt idx="28" formatCode="#,##0_);[Red]\(#,##0\)">
                  <c:v>69.653298423551348</c:v>
                </c:pt>
                <c:pt idx="29" formatCode="#,##0_);[Red]\(#,##0\)">
                  <c:v>73.132589455214386</c:v>
                </c:pt>
                <c:pt idx="30" formatCode="#,##0_);[Red]\(#,##0\)">
                  <c:v>75.537725147253539</c:v>
                </c:pt>
                <c:pt idx="31" formatCode="#,##0_);[Red]\(#,##0\)">
                  <c:v>71.103453643790502</c:v>
                </c:pt>
              </c:numCache>
            </c:numRef>
          </c:val>
          <c:extLst>
            <c:ext xmlns:c16="http://schemas.microsoft.com/office/drawing/2014/chart" uri="{C3380CC4-5D6E-409C-BE32-E72D297353CC}">
              <c16:uniqueId val="{00000006-A65F-4226-AC3B-747B466089ED}"/>
            </c:ext>
          </c:extLst>
        </c:ser>
        <c:ser>
          <c:idx val="7"/>
          <c:order val="7"/>
          <c:tx>
            <c:strRef>
              <c:f>'12.Household (per capita)'!$Z$47</c:f>
              <c:strCache>
                <c:ptCount val="1"/>
                <c:pt idx="0">
                  <c:v>Water and Waste Water</c:v>
                </c:pt>
              </c:strCache>
            </c:strRef>
          </c:tx>
          <c:spPr>
            <a:ln>
              <a:solidFill>
                <a:sysClr val="windowText" lastClr="000000"/>
              </a:solidFill>
            </a:ln>
          </c:spPr>
          <c:invertIfNegative val="0"/>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capita)'!$AA$47:$BF$47</c:f>
              <c:numCache>
                <c:formatCode>#,##0.0_);[Red]\(#,##0.0\)</c:formatCode>
                <c:ptCount val="32"/>
                <c:pt idx="0">
                  <c:v>17.18797113494028</c:v>
                </c:pt>
                <c:pt idx="1">
                  <c:v>21.469661224083158</c:v>
                </c:pt>
                <c:pt idx="2">
                  <c:v>25.970082742723267</c:v>
                </c:pt>
                <c:pt idx="3">
                  <c:v>27.917758916184585</c:v>
                </c:pt>
                <c:pt idx="4">
                  <c:v>35.139329743286773</c:v>
                </c:pt>
                <c:pt idx="5">
                  <c:v>37.064648823393718</c:v>
                </c:pt>
                <c:pt idx="6">
                  <c:v>34.856812786447747</c:v>
                </c:pt>
                <c:pt idx="7">
                  <c:v>32.059603857972967</c:v>
                </c:pt>
                <c:pt idx="8">
                  <c:v>29.725367894150178</c:v>
                </c:pt>
                <c:pt idx="9">
                  <c:v>28.728855622575463</c:v>
                </c:pt>
                <c:pt idx="10">
                  <c:v>27.740953625197086</c:v>
                </c:pt>
                <c:pt idx="11">
                  <c:v>26.283838601119388</c:v>
                </c:pt>
                <c:pt idx="12">
                  <c:v>27.05142934884735</c:v>
                </c:pt>
                <c:pt idx="13">
                  <c:v>27.246560853186949</c:v>
                </c:pt>
                <c:pt idx="14">
                  <c:v>26.14588190483348</c:v>
                </c:pt>
                <c:pt idx="15">
                  <c:v>25.224331731874781</c:v>
                </c:pt>
                <c:pt idx="16">
                  <c:v>24.592551163955957</c:v>
                </c:pt>
                <c:pt idx="17">
                  <c:v>27.472032956071288</c:v>
                </c:pt>
                <c:pt idx="18">
                  <c:v>32.364681784361451</c:v>
                </c:pt>
                <c:pt idx="19">
                  <c:v>35.04371972278858</c:v>
                </c:pt>
                <c:pt idx="20">
                  <c:v>34.839021462944537</c:v>
                </c:pt>
                <c:pt idx="21">
                  <c:v>38.048800509566014</c:v>
                </c:pt>
                <c:pt idx="22">
                  <c:v>50.33583300387793</c:v>
                </c:pt>
                <c:pt idx="23">
                  <c:v>43.897996076013278</c:v>
                </c:pt>
                <c:pt idx="24">
                  <c:v>44.345218070933818</c:v>
                </c:pt>
                <c:pt idx="25">
                  <c:v>38.653737840108427</c:v>
                </c:pt>
                <c:pt idx="26">
                  <c:v>35.442862763544483</c:v>
                </c:pt>
                <c:pt idx="27">
                  <c:v>36.438023698696028</c:v>
                </c:pt>
                <c:pt idx="28" formatCode="#,##0_);[Red]\(#,##0\)">
                  <c:v>38.188106816003298</c:v>
                </c:pt>
                <c:pt idx="29" formatCode="#,##0_);[Red]\(#,##0\)">
                  <c:v>36.149701987341544</c:v>
                </c:pt>
                <c:pt idx="30" formatCode="#,##0_);[Red]\(#,##0\)">
                  <c:v>33.572863630002082</c:v>
                </c:pt>
                <c:pt idx="31" formatCode="#,##0_);[Red]\(#,##0\)">
                  <c:v>30.55547513661709</c:v>
                </c:pt>
              </c:numCache>
            </c:numRef>
          </c:val>
          <c:extLst>
            <c:ext xmlns:c16="http://schemas.microsoft.com/office/drawing/2014/chart" uri="{C3380CC4-5D6E-409C-BE32-E72D297353CC}">
              <c16:uniqueId val="{00000007-A65F-4226-AC3B-747B466089ED}"/>
            </c:ext>
          </c:extLst>
        </c:ser>
        <c:dLbls>
          <c:showLegendKey val="0"/>
          <c:showVal val="0"/>
          <c:showCatName val="0"/>
          <c:showSerName val="0"/>
          <c:showPercent val="0"/>
          <c:showBubbleSize val="0"/>
        </c:dLbls>
        <c:gapWidth val="40"/>
        <c:overlap val="100"/>
        <c:axId val="138055040"/>
        <c:axId val="138065024"/>
      </c:barChart>
      <c:lineChart>
        <c:grouping val="standard"/>
        <c:varyColors val="0"/>
        <c:ser>
          <c:idx val="10"/>
          <c:order val="8"/>
          <c:tx>
            <c:strRef>
              <c:f>'12.Household (per capita)'!$Y$39</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'12.Household (per capita)'!$AA$38:$BF$38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'12.Household (per capita)'!$AA$39:$BF$39</c:f>
              <c:numCache>
                <c:formatCode>#,##0_);[Red]\(#,##0\)</c:formatCode>
                <c:ptCount val="32"/>
                <c:pt idx="0">
                  <c:v>1550.6186365750682</c:v>
                </c:pt>
                <c:pt idx="1">
                  <c:v>1576.9126438774183</c:v>
                </c:pt>
                <c:pt idx="2">
                  <c:v>1687.5155013884582</c:v>
                </c:pt>
                <c:pt idx="3">
                  <c:v>1722.4698700807094</c:v>
                </c:pt>
                <c:pt idx="4">
                  <c:v>1857.4963564709358</c:v>
                </c:pt>
                <c:pt idx="5">
                  <c:v>1874.2907711263799</c:v>
                </c:pt>
                <c:pt idx="6">
                  <c:v>1922.3576571442813</c:v>
                </c:pt>
                <c:pt idx="7">
                  <c:v>1822.4743350244785</c:v>
                </c:pt>
                <c:pt idx="8">
                  <c:v>1843.6126637577108</c:v>
                </c:pt>
                <c:pt idx="9">
                  <c:v>1936.2463430141854</c:v>
                </c:pt>
                <c:pt idx="10">
                  <c:v>1979.7675817624863</c:v>
                </c:pt>
                <c:pt idx="11">
                  <c:v>1942.7161916390312</c:v>
                </c:pt>
                <c:pt idx="12">
                  <c:v>2038.6235330994191</c:v>
                </c:pt>
                <c:pt idx="13">
                  <c:v>2068.0183568965613</c:v>
                </c:pt>
                <c:pt idx="14">
                  <c:v>2034.9495589597784</c:v>
                </c:pt>
                <c:pt idx="15">
                  <c:v>2060.4636187971805</c:v>
                </c:pt>
                <c:pt idx="16">
                  <c:v>1966.7885559157369</c:v>
                </c:pt>
                <c:pt idx="17">
                  <c:v>2039.4171537814532</c:v>
                </c:pt>
                <c:pt idx="18">
                  <c:v>2005.6992649936883</c:v>
                </c:pt>
                <c:pt idx="19">
                  <c:v>1914.0494863717731</c:v>
                </c:pt>
                <c:pt idx="20">
                  <c:v>2039.8109427652359</c:v>
                </c:pt>
                <c:pt idx="21">
                  <c:v>2153.7677507198905</c:v>
                </c:pt>
                <c:pt idx="22">
                  <c:v>2325.7396179315069</c:v>
                </c:pt>
                <c:pt idx="23">
                  <c:v>2266.9380797645035</c:v>
                </c:pt>
                <c:pt idx="24">
                  <c:v>2119.0514564741884</c:v>
                </c:pt>
                <c:pt idx="25">
                  <c:v>2062.71162053227</c:v>
                </c:pt>
                <c:pt idx="26">
                  <c:v>2023.748328091046</c:v>
                </c:pt>
                <c:pt idx="27">
                  <c:v>2054.1411087050865</c:v>
                </c:pt>
                <c:pt idx="28">
                  <c:v>1907.5245381837694</c:v>
                </c:pt>
                <c:pt idx="29">
                  <c:v>1859.2286412218273</c:v>
                </c:pt>
                <c:pt idx="30">
                  <c:v>1850.0034881809461</c:v>
                </c:pt>
                <c:pt idx="31">
                  <c:v>1777.7760136731815</c:v>
                </c:pt>
              </c:numCache>
            </c:numRef>
          </c:val>
          <c:smooth val="0"/>
          <c:extLst>
            <c:ext xmlns:c16="http://schemas.microsoft.com/office/drawing/2014/chart" uri="{C3380CC4-5D6E-409C-BE32-E72D297353CC}">
              <c16:uniqueId val="{00000008-A65F-4226-AC3B-747B466089ED}"/>
            </c:ext>
          </c:extLst>
        </c:ser>
        <c:dLbls>
          <c:showLegendKey val="0"/>
          <c:showVal val="0"/>
          <c:showCatName val="0"/>
          <c:showSerName val="0"/>
          <c:showPercent val="0"/>
          <c:showBubbleSize val="0"/>
        </c:dLbls>
        <c:marker val="1"/>
        <c:smooth val="0"/>
        <c:axId val="138055040"/>
        <c:axId val="138065024"/>
      </c:lineChart>
      <c:catAx>
        <c:axId val="13805504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8065024"/>
        <c:crosses val="autoZero"/>
        <c:auto val="1"/>
        <c:lblAlgn val="ctr"/>
        <c:lblOffset val="100"/>
        <c:tickLblSkip val="1"/>
        <c:noMultiLvlLbl val="0"/>
      </c:catAx>
      <c:valAx>
        <c:axId val="1380650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8055040"/>
        <c:crosses val="autoZero"/>
        <c:crossBetween val="between"/>
      </c:valAx>
    </c:plotArea>
    <c:legend>
      <c:legendPos val="r"/>
      <c:legendEntry>
        <c:idx val="8"/>
        <c:delete val="1"/>
      </c:legendEntry>
      <c:layout>
        <c:manualLayout>
          <c:xMode val="edge"/>
          <c:yMode val="edge"/>
          <c:x val="0.84991584385285179"/>
          <c:y val="0.3565776500159703"/>
          <c:w val="0.15008410945967904"/>
          <c:h val="0.45252191931408203"/>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ja-JP" altLang="ja-JP" sz="1200" b="1" i="0" baseline="0">
                <a:effectLst/>
              </a:rPr>
              <a:t>森林等の吸収源対策による吸収量の推移</a:t>
            </a:r>
            <a:endParaRPr lang="ja-JP" altLang="ja-JP" sz="1200">
              <a:effectLst/>
            </a:endParaRPr>
          </a:p>
        </c:rich>
      </c:tx>
      <c:layout>
        <c:manualLayout>
          <c:xMode val="edge"/>
          <c:yMode val="edge"/>
          <c:x val="0.2096832739668146"/>
          <c:y val="2.4349754505263797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1460858630913133"/>
          <c:y val="0.27803113521902934"/>
          <c:w val="0.81212565706366691"/>
          <c:h val="0.69283530790466474"/>
        </c:manualLayout>
      </c:layout>
      <c:barChart>
        <c:barDir val="col"/>
        <c:grouping val="clustered"/>
        <c:varyColors val="0"/>
        <c:ser>
          <c:idx val="1"/>
          <c:order val="1"/>
          <c:spPr>
            <a:solidFill>
              <a:srgbClr val="009C8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'13.NDC-LULUCF'!$AY$4:$BF$4</c:f>
              <c:numCache>
                <c:formatCode>General</c:formatCode>
                <c:ptCount val="8"/>
                <c:pt idx="0">
                  <c:v>2014</c:v>
                </c:pt>
                <c:pt idx="1">
                  <c:v>2015</c:v>
                </c:pt>
                <c:pt idx="2">
                  <c:v>2016</c:v>
                </c:pt>
                <c:pt idx="3">
                  <c:v>2017</c:v>
                </c:pt>
                <c:pt idx="4">
                  <c:v>2018</c:v>
                </c:pt>
                <c:pt idx="5">
                  <c:v>2019</c:v>
                </c:pt>
                <c:pt idx="6">
                  <c:v>2020</c:v>
                </c:pt>
                <c:pt idx="7">
                  <c:v>2021</c:v>
                </c:pt>
              </c:numCache>
            </c:numRef>
          </c:cat>
          <c:val>
            <c:numRef>
              <c:f>'13.NDC-LULUCF'!$AY$6:$BF$6</c:f>
              <c:numCache>
                <c:formatCode>\+#,##0.0_ ;\−#,##0.0_ ;#,##0.0_ ;@</c:formatCode>
                <c:ptCount val="8"/>
                <c:pt idx="0">
                  <c:v>-57.531397597359977</c:v>
                </c:pt>
                <c:pt idx="1">
                  <c:v>-54.574351462800436</c:v>
                </c:pt>
                <c:pt idx="2">
                  <c:v>-52.964467357462951</c:v>
                </c:pt>
                <c:pt idx="3">
                  <c:v>-53.810677685116154</c:v>
                </c:pt>
                <c:pt idx="4">
                  <c:v>-53.343010818678835</c:v>
                </c:pt>
                <c:pt idx="5">
                  <c:v>-48.452401950388854</c:v>
                </c:pt>
                <c:pt idx="6">
                  <c:v>-46.006864078006501</c:v>
                </c:pt>
                <c:pt idx="7">
                  <c:v>-47.64327158837429</c:v>
                </c:pt>
              </c:numCache>
            </c:numRef>
          </c:val>
          <c:extLst>
            <c:ext xmlns:c16="http://schemas.microsoft.com/office/drawing/2014/chart" uri="{C3380CC4-5D6E-409C-BE32-E72D297353CC}">
              <c16:uniqueId val="{00000001-96EC-4A41-95FC-A3833E4E6526}"/>
            </c:ext>
          </c:extLst>
        </c:ser>
        <c:dLbls>
          <c:dLblPos val="outEnd"/>
          <c:showLegendKey val="0"/>
          <c:showVal val="1"/>
          <c:showCatName val="0"/>
          <c:showSerName val="0"/>
          <c:showPercent val="0"/>
          <c:showBubbleSize val="0"/>
        </c:dLbls>
        <c:gapWidth val="219"/>
        <c:overlap val="-27"/>
        <c:axId val="1168094143"/>
        <c:axId val="1168094623"/>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'13.NDC-LULUCF'!$AY$4:$BF$4</c15:sqref>
                        </c15:formulaRef>
                      </c:ext>
                    </c:extLst>
                    <c:numCache>
                      <c:formatCode>General</c:formatCode>
                      <c:ptCount val="8"/>
                      <c:pt idx="0">
                        <c:v>2014</c:v>
                      </c:pt>
                      <c:pt idx="1">
                        <c:v>2015</c:v>
                      </c:pt>
                      <c:pt idx="2">
                        <c:v>2016</c:v>
                      </c:pt>
                      <c:pt idx="3">
                        <c:v>2017</c:v>
                      </c:pt>
                      <c:pt idx="4">
                        <c:v>2018</c:v>
                      </c:pt>
                      <c:pt idx="5">
                        <c:v>2019</c:v>
                      </c:pt>
                      <c:pt idx="6">
                        <c:v>2020</c:v>
                      </c:pt>
                      <c:pt idx="7">
                        <c:v>2021</c:v>
                      </c:pt>
                    </c:numCache>
                  </c:numRef>
                </c:cat>
                <c:val>
                  <c:numRef>
                    <c:extLst>
                      <c:ext uri="{02D57815-91ED-43cb-92C2-25804820EDAC}">
                        <c15:formulaRef>
                          <c15:sqref>'13.NDC-LULUCF'!$AY$5:$BF$5</c15:sqref>
                        </c15:formulaRef>
                      </c:ext>
                    </c:extLst>
                    <c:numCache>
                      <c:formatCode>General</c:formatCode>
                      <c:ptCount val="8"/>
                    </c:numCache>
                  </c:numRef>
                </c:val>
                <c:extLst>
                  <c:ext xmlns:c16="http://schemas.microsoft.com/office/drawing/2014/chart" uri="{C3380CC4-5D6E-409C-BE32-E72D297353CC}">
                    <c16:uniqueId val="{00000000-96EC-4A41-95FC-A3833E4E6526}"/>
                  </c:ext>
                </c:extLst>
              </c15:ser>
            </c15:filteredBarSeries>
          </c:ext>
        </c:extLst>
      </c:barChart>
      <c:catAx>
        <c:axId val="11680941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（年度）</a:t>
                </a:r>
              </a:p>
            </c:rich>
          </c:tx>
          <c:layout>
            <c:manualLayout>
              <c:xMode val="edge"/>
              <c:yMode val="edge"/>
              <c:x val="0.51385739337561598"/>
              <c:y val="0.1426409897120689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68094623"/>
        <c:crosses val="autoZero"/>
        <c:auto val="1"/>
        <c:lblAlgn val="ctr"/>
        <c:lblOffset val="100"/>
        <c:noMultiLvlLbl val="0"/>
      </c:catAx>
      <c:valAx>
        <c:axId val="11680946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（百万トン</a:t>
                </a:r>
                <a:r>
                  <a:rPr lang="en-US" altLang="ja-JP"/>
                  <a:t>CO</a:t>
                </a:r>
                <a:r>
                  <a:rPr lang="en-US" altLang="ja-JP" baseline="-25000"/>
                  <a:t>2</a:t>
                </a:r>
                <a:r>
                  <a:rPr lang="ja-JP" altLang="en-US"/>
                  <a:t>換算）</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0.0_ ;#,##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68094143"/>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altLang="ja-JP" sz="1200" b="1"/>
              <a:t>Trends</a:t>
            </a:r>
            <a:r>
              <a:rPr lang="en-US" altLang="ja-JP" sz="1200" b="1" baseline="0"/>
              <a:t> in Removals by Measures for Forest and Other Carbon Sinks </a:t>
            </a:r>
            <a:endParaRPr lang="ja-JP" altLang="en-US" sz="1200" b="1"/>
          </a:p>
        </c:rich>
      </c:tx>
      <c:layout>
        <c:manualLayout>
          <c:xMode val="edge"/>
          <c:yMode val="edge"/>
          <c:x val="0.11479630490539772"/>
          <c:y val="2.370202407919894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4266464398372222"/>
          <c:y val="0.34578089687313235"/>
          <c:w val="0.77344992229272924"/>
          <c:h val="0.61291983853152643"/>
        </c:manualLayout>
      </c:layout>
      <c:barChart>
        <c:barDir val="col"/>
        <c:grouping val="clustered"/>
        <c:varyColors val="0"/>
        <c:ser>
          <c:idx val="1"/>
          <c:order val="1"/>
          <c:spPr>
            <a:solidFill>
              <a:srgbClr val="009C8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'13.NDC-LULUCF'!$BM$4:$BT$4</c:f>
              <c:numCache>
                <c:formatCode>General</c:formatCode>
                <c:ptCount val="8"/>
                <c:pt idx="0">
                  <c:v>2014</c:v>
                </c:pt>
                <c:pt idx="1">
                  <c:v>2015</c:v>
                </c:pt>
                <c:pt idx="2">
                  <c:v>2016</c:v>
                </c:pt>
                <c:pt idx="3">
                  <c:v>2017</c:v>
                </c:pt>
                <c:pt idx="4">
                  <c:v>2018</c:v>
                </c:pt>
                <c:pt idx="5">
                  <c:v>2019</c:v>
                </c:pt>
                <c:pt idx="6">
                  <c:v>2020</c:v>
                </c:pt>
                <c:pt idx="7">
                  <c:v>2021</c:v>
                </c:pt>
              </c:numCache>
            </c:numRef>
          </c:cat>
          <c:val>
            <c:numRef>
              <c:f>'13.NDC-LULUCF'!$BM$6:$BT$6</c:f>
              <c:numCache>
                <c:formatCode>\+#,##0.0_ ;\−#,##0.0_ ;#,##0.0_ ;@</c:formatCode>
                <c:ptCount val="8"/>
                <c:pt idx="0">
                  <c:v>-57.531397597359977</c:v>
                </c:pt>
                <c:pt idx="1">
                  <c:v>-54.574351462800436</c:v>
                </c:pt>
                <c:pt idx="2">
                  <c:v>-52.964467357462951</c:v>
                </c:pt>
                <c:pt idx="3">
                  <c:v>-53.810677685116154</c:v>
                </c:pt>
                <c:pt idx="4">
                  <c:v>-53.343010818678835</c:v>
                </c:pt>
                <c:pt idx="5">
                  <c:v>-48.452401950388854</c:v>
                </c:pt>
                <c:pt idx="6">
                  <c:v>-46.006864078006501</c:v>
                </c:pt>
                <c:pt idx="7">
                  <c:v>-47.64327158837429</c:v>
                </c:pt>
              </c:numCache>
            </c:numRef>
          </c:val>
          <c:extLst>
            <c:ext xmlns:c16="http://schemas.microsoft.com/office/drawing/2014/chart" uri="{C3380CC4-5D6E-409C-BE32-E72D297353CC}">
              <c16:uniqueId val="{00000001-1AEE-40FD-A008-ABCB43AB2315}"/>
            </c:ext>
          </c:extLst>
        </c:ser>
        <c:dLbls>
          <c:dLblPos val="outEnd"/>
          <c:showLegendKey val="0"/>
          <c:showVal val="1"/>
          <c:showCatName val="0"/>
          <c:showSerName val="0"/>
          <c:showPercent val="0"/>
          <c:showBubbleSize val="0"/>
        </c:dLbls>
        <c:gapWidth val="219"/>
        <c:overlap val="-27"/>
        <c:axId val="1800432992"/>
        <c:axId val="1800431072"/>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'13.NDC-LULUCF'!$BM$4:$BT$4</c15:sqref>
                        </c15:formulaRef>
                      </c:ext>
                    </c:extLst>
                    <c:numCache>
                      <c:formatCode>General</c:formatCode>
                      <c:ptCount val="8"/>
                      <c:pt idx="0">
                        <c:v>2014</c:v>
                      </c:pt>
                      <c:pt idx="1">
                        <c:v>2015</c:v>
                      </c:pt>
                      <c:pt idx="2">
                        <c:v>2016</c:v>
                      </c:pt>
                      <c:pt idx="3">
                        <c:v>2017</c:v>
                      </c:pt>
                      <c:pt idx="4">
                        <c:v>2018</c:v>
                      </c:pt>
                      <c:pt idx="5">
                        <c:v>2019</c:v>
                      </c:pt>
                      <c:pt idx="6">
                        <c:v>2020</c:v>
                      </c:pt>
                      <c:pt idx="7">
                        <c:v>2021</c:v>
                      </c:pt>
                    </c:numCache>
                  </c:numRef>
                </c:cat>
                <c:val>
                  <c:numRef>
                    <c:extLst>
                      <c:ext uri="{02D57815-91ED-43cb-92C2-25804820EDAC}">
                        <c15:formulaRef>
                          <c15:sqref>'13.NDC-LULUCF'!$BM$5:$BT$5</c15:sqref>
                        </c15:formulaRef>
                      </c:ext>
                    </c:extLst>
                    <c:numCache>
                      <c:formatCode>General</c:formatCode>
                      <c:ptCount val="8"/>
                    </c:numCache>
                  </c:numRef>
                </c:val>
                <c:extLst>
                  <c:ext xmlns:c16="http://schemas.microsoft.com/office/drawing/2014/chart" uri="{C3380CC4-5D6E-409C-BE32-E72D297353CC}">
                    <c16:uniqueId val="{00000000-1AEE-40FD-A008-ABCB43AB2315}"/>
                  </c:ext>
                </c:extLst>
              </c15:ser>
            </c15:filteredBarSeries>
          </c:ext>
        </c:extLst>
      </c:barChart>
      <c:catAx>
        <c:axId val="1800432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[fiscal year]</a:t>
                </a:r>
                <a:endParaRPr lang="ja-JP" altLang="en-US"/>
              </a:p>
            </c:rich>
          </c:tx>
          <c:layout>
            <c:manualLayout>
              <c:xMode val="edge"/>
              <c:yMode val="edge"/>
              <c:x val="0.45545993090022269"/>
              <c:y val="0.1860754563198954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00431072"/>
        <c:crosses val="autoZero"/>
        <c:auto val="1"/>
        <c:lblAlgn val="ctr"/>
        <c:lblOffset val="100"/>
        <c:noMultiLvlLbl val="0"/>
      </c:catAx>
      <c:valAx>
        <c:axId val="1800431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[Mt-CO2 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0.0_ ;#,##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0043299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91364421416299E-2"/>
          <c:y val="0"/>
          <c:w val="0.8773747841105356"/>
          <c:h val="0"/>
        </c:manualLayout>
      </c:layout>
      <c:lineChart>
        <c:grouping val="standard"/>
        <c:varyColors val="0"/>
        <c:ser>
          <c:idx val="1"/>
          <c:order val="0"/>
          <c:spPr>
            <a:ln w="12700">
              <a:solidFill>
                <a:srgbClr val="000000"/>
              </a:solidFill>
              <a:prstDash val="solid"/>
            </a:ln>
          </c:spPr>
          <c:marker>
            <c:symbol val="squar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C0C2-4791-85D0-71C666065225}"/>
            </c:ext>
          </c:extLst>
        </c:ser>
        <c:ser>
          <c:idx val="2"/>
          <c:order val="1"/>
          <c:spPr>
            <a:ln w="12700">
              <a:solidFill>
                <a:srgbClr val="000000"/>
              </a:solidFill>
              <a:prstDash val="solid"/>
            </a:ln>
          </c:spPr>
          <c:marker>
            <c:symbol val="circl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C0C2-4791-85D0-71C666065225}"/>
            </c:ext>
          </c:extLst>
        </c:ser>
        <c:ser>
          <c:idx val="3"/>
          <c:order val="2"/>
          <c:spPr>
            <a:ln w="12700">
              <a:solidFill>
                <a:srgbClr val="000000"/>
              </a:solidFill>
              <a:prstDash val="solid"/>
            </a:ln>
          </c:spPr>
          <c:marker>
            <c:symbol val="triangl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C0C2-4791-85D0-71C666065225}"/>
            </c:ext>
          </c:extLst>
        </c:ser>
        <c:dLbls>
          <c:showLegendKey val="0"/>
          <c:showVal val="0"/>
          <c:showCatName val="0"/>
          <c:showSerName val="0"/>
          <c:showPercent val="0"/>
          <c:showBubbleSize val="0"/>
        </c:dLbls>
        <c:marker val="1"/>
        <c:smooth val="0"/>
        <c:axId val="181657984"/>
        <c:axId val="181659904"/>
      </c:lineChart>
      <c:catAx>
        <c:axId val="18165798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400" b="0" i="0" u="none" strike="noStrike" baseline="0">
                <a:solidFill>
                  <a:srgbClr val="000000"/>
                </a:solidFill>
                <a:latin typeface="Arial"/>
                <a:ea typeface="Arial"/>
                <a:cs typeface="Arial"/>
              </a:defRPr>
            </a:pPr>
            <a:endParaRPr lang="ja-JP"/>
          </a:p>
        </c:txPr>
        <c:crossAx val="181659904"/>
        <c:crosses val="autoZero"/>
        <c:auto val="1"/>
        <c:lblAlgn val="ctr"/>
        <c:lblOffset val="100"/>
        <c:tickLblSkip val="1"/>
        <c:tickMarkSkip val="1"/>
        <c:noMultiLvlLbl val="0"/>
      </c:catAx>
      <c:valAx>
        <c:axId val="181659904"/>
        <c:scaling>
          <c:orientation val="minMax"/>
          <c:min val="150"/>
        </c:scaling>
        <c:delete val="0"/>
        <c:axPos val="l"/>
        <c:majorGridlines>
          <c:spPr>
            <a:ln w="3175">
              <a:solidFill>
                <a:srgbClr val="000000"/>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ja-JP"/>
          </a:p>
        </c:txPr>
        <c:crossAx val="181657984"/>
        <c:crosses val="autoZero"/>
        <c:crossBetween val="between"/>
        <c:majorUnit val="50"/>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Century"/>
          <a:ea typeface="Century"/>
          <a:cs typeface="Century"/>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600" b="1" i="0" baseline="0">
                <a:latin typeface="+mn-ea"/>
              </a:rPr>
              <a:t>CO</a:t>
            </a:r>
            <a:r>
              <a:rPr lang="en-US" altLang="ja-JP" sz="1600" b="1" i="0" baseline="-25000">
                <a:latin typeface="+mn-ea"/>
              </a:rPr>
              <a:t>2 </a:t>
            </a:r>
            <a:r>
              <a:rPr lang="ja-JP" altLang="en-US" sz="1600" b="1" i="0" baseline="0">
                <a:latin typeface="+mn-ea"/>
              </a:rPr>
              <a:t>の</a:t>
            </a:r>
            <a:r>
              <a:rPr lang="ja-JP" altLang="ja-JP" sz="1600" b="1" i="0" u="none" strike="noStrike" baseline="0">
                <a:effectLst/>
              </a:rPr>
              <a:t>部門別</a:t>
            </a:r>
            <a:r>
              <a:rPr lang="ja-JP" altLang="ja-JP" sz="1600" b="1" i="0" baseline="0">
                <a:latin typeface="+mn-ea"/>
              </a:rPr>
              <a:t>排出量</a:t>
            </a:r>
            <a:r>
              <a:rPr lang="ja-JP" altLang="en-US" sz="1600" b="1" i="0" baseline="0">
                <a:latin typeface="+mn-ea"/>
              </a:rPr>
              <a:t>（電気・熱配分前）の推移</a:t>
            </a:r>
            <a:endParaRPr lang="en-US" altLang="ja-JP" sz="1600" b="1" i="0" baseline="0">
              <a:latin typeface="+mn-ea"/>
            </a:endParaRPr>
          </a:p>
          <a:p>
            <a:pPr>
              <a:defRPr>
                <a:latin typeface="(日本語用のフォントを使用)"/>
              </a:defRPr>
            </a:pPr>
            <a:r>
              <a:rPr lang="ja-JP" altLang="en-US" sz="1600" b="1" i="0" baseline="0">
                <a:latin typeface="+mn-ea"/>
              </a:rPr>
              <a:t>（</a:t>
            </a:r>
            <a:r>
              <a:rPr lang="en-US" altLang="ja-JP" sz="1600" b="1" i="0" baseline="0">
                <a:latin typeface="+mn-ea"/>
              </a:rPr>
              <a:t>2021</a:t>
            </a:r>
            <a:r>
              <a:rPr lang="ja-JP" altLang="ja-JP" sz="1600" b="1" i="0" baseline="0">
                <a:latin typeface="+mn-ea"/>
              </a:rPr>
              <a:t>年度</a:t>
            </a:r>
            <a:r>
              <a:rPr lang="ja-JP" altLang="en-US" sz="1600" b="1" i="0" baseline="0">
                <a:latin typeface="+mn-ea"/>
              </a:rPr>
              <a:t>）</a:t>
            </a:r>
            <a:endParaRPr lang="ja-JP" altLang="ja-JP" sz="1600">
              <a:latin typeface="+mn-ea"/>
            </a:endParaRPr>
          </a:p>
        </c:rich>
      </c:tx>
      <c:layout>
        <c:manualLayout>
          <c:xMode val="edge"/>
          <c:yMode val="edge"/>
          <c:x val="0.21201615664322593"/>
          <c:y val="4.3100300588267838E-2"/>
        </c:manualLayout>
      </c:layout>
      <c:overlay val="0"/>
    </c:title>
    <c:autoTitleDeleted val="0"/>
    <c:plotArea>
      <c:layout>
        <c:manualLayout>
          <c:layoutTarget val="inner"/>
          <c:xMode val="edge"/>
          <c:yMode val="edge"/>
          <c:x val="8.9801908677127631E-2"/>
          <c:y val="0.14191390818771735"/>
          <c:w val="0.62890070000248632"/>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7E96-4A23-B204-1EA9500DE5B3}"/>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96-4A23-B204-1EA9500DE5B3}"/>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96-4A23-B204-1EA9500DE5B3}"/>
                </c:ext>
              </c:extLst>
            </c:dLbl>
            <c:dLbl>
              <c:idx val="23"/>
              <c:delete val="1"/>
              <c:extLst>
                <c:ext xmlns:c15="http://schemas.microsoft.com/office/drawing/2012/chart" uri="{CE6537A1-D6FC-4f65-9D91-7224C49458BB}"/>
                <c:ext xmlns:c16="http://schemas.microsoft.com/office/drawing/2014/chart" uri="{C3380CC4-5D6E-409C-BE32-E72D297353CC}">
                  <c16:uniqueId val="{00000004-7E96-4A23-B204-1EA9500DE5B3}"/>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96-4A23-B204-1EA9500DE5B3}"/>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val>
          <c:smooth val="0"/>
          <c:extLst>
            <c:ext xmlns:c16="http://schemas.microsoft.com/office/drawing/2014/chart" uri="{C3380CC4-5D6E-409C-BE32-E72D297353CC}">
              <c16:uniqueId val="{00000006-7E96-4A23-B204-1EA9500DE5B3}"/>
            </c:ext>
          </c:extLst>
        </c:ser>
        <c:ser>
          <c:idx val="2"/>
          <c:order val="1"/>
          <c:tx>
            <c:strRef>
              <c:f>'2.CO2-Sector'!$T$72</c:f>
              <c:strCache>
                <c:ptCount val="1"/>
                <c:pt idx="0">
                  <c:v>エネルギー転換部門</c:v>
                </c:pt>
              </c:strCache>
            </c:strRef>
          </c:tx>
          <c:spPr>
            <a:ln w="19050">
              <a:solidFill>
                <a:srgbClr val="4572A7"/>
              </a:solidFill>
            </a:ln>
          </c:spPr>
          <c:marker>
            <c:symbol val="diamond"/>
            <c:size val="5"/>
            <c:spPr>
              <a:solidFill>
                <a:srgbClr val="4572A7"/>
              </a:solidFill>
              <a:ln>
                <a:solidFill>
                  <a:srgbClr val="4572A7"/>
                </a:solidFill>
              </a:ln>
            </c:spPr>
          </c:marker>
          <c:dLbls>
            <c:dLbl>
              <c:idx val="0"/>
              <c:layout>
                <c:manualLayout>
                  <c:x val="-1.3378269554577115E-2"/>
                  <c:y val="3.0687801799758128E-2"/>
                </c:manualLayout>
              </c:layout>
              <c:numFmt formatCode="#,##0_ " sourceLinked="0"/>
              <c:spPr>
                <a:noFill/>
                <a:ln>
                  <a:noFill/>
                </a:ln>
                <a:effectLst/>
              </c:spPr>
              <c:txPr>
                <a:bodyPr wrap="square" lIns="38100" tIns="19050" rIns="38100" bIns="19050" anchor="ctr">
                  <a:spAutoFit/>
                </a:bodyPr>
                <a:lstStyle/>
                <a:p>
                  <a:pPr>
                    <a:defRPr>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08-7E96-4A23-B204-1EA9500DE5B3}"/>
                </c:ext>
              </c:extLst>
            </c:dLbl>
            <c:dLbl>
              <c:idx val="23"/>
              <c:layout>
                <c:manualLayout>
                  <c:x val="-1.8046709003803899E-2"/>
                  <c:y val="-2.0892687559354226E-2"/>
                </c:manualLayout>
              </c:layout>
              <c:numFmt formatCode="#,##0_ " sourceLinked="0"/>
              <c:spPr>
                <a:noFill/>
                <a:ln>
                  <a:noFill/>
                </a:ln>
                <a:effectLst/>
              </c:spPr>
              <c:txPr>
                <a:bodyPr wrap="square" lIns="38100" tIns="19050" rIns="38100" bIns="19050" anchor="ctr">
                  <a:spAutoFit/>
                </a:bodyPr>
                <a:lstStyle/>
                <a:p>
                  <a:pPr>
                    <a:defRPr>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0A-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0B-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0C-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0D-7E96-4A23-B204-1EA9500DE5B3}"/>
                </c:ext>
              </c:extLst>
            </c:dLbl>
            <c:dLbl>
              <c:idx val="29"/>
              <c:delete val="1"/>
              <c:extLst>
                <c:ext xmlns:c15="http://schemas.microsoft.com/office/drawing/2012/chart" uri="{CE6537A1-D6FC-4f65-9D91-7224C49458BB}"/>
                <c:ext xmlns:c16="http://schemas.microsoft.com/office/drawing/2014/chart" uri="{C3380CC4-5D6E-409C-BE32-E72D297353CC}">
                  <c16:uniqueId val="{00000003-676C-42D3-9ACC-66DDDED64275}"/>
                </c:ext>
              </c:extLst>
            </c:dLbl>
            <c:dLbl>
              <c:idx val="30"/>
              <c:layout>
                <c:manualLayout>
                  <c:x val="-2.957460802729724E-2"/>
                  <c:y val="-7.4179179622309507E-2"/>
                </c:manualLayout>
              </c:layout>
              <c:numFmt formatCode="#,##0_ " sourceLinked="0"/>
              <c:spPr>
                <a:noFill/>
                <a:ln>
                  <a:noFill/>
                </a:ln>
                <a:effectLst/>
              </c:spPr>
              <c:txPr>
                <a:bodyPr wrap="square" lIns="38100" tIns="19050" rIns="38100" bIns="19050" anchor="ctr">
                  <a:noAutofit/>
                </a:bodyPr>
                <a:lstStyle/>
                <a:p>
                  <a:pPr>
                    <a:defRPr>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4.028478620797412E-2"/>
                      <c:h val="3.938443065231316E-2"/>
                    </c:manualLayout>
                  </c15:layout>
                </c:ext>
                <c:ext xmlns:c16="http://schemas.microsoft.com/office/drawing/2014/chart" uri="{C3380CC4-5D6E-409C-BE32-E72D297353CC}">
                  <c16:uniqueId val="{00000003-8409-4617-85E3-C69B59CEFE01}"/>
                </c:ext>
              </c:extLst>
            </c:dLbl>
            <c:dLbl>
              <c:idx val="31"/>
              <c:layout>
                <c:manualLayout>
                  <c:x val="1.237506146725178E-2"/>
                  <c:y val="-2.1729378141016071E-2"/>
                </c:manualLayout>
              </c:layout>
              <c:tx>
                <c:rich>
                  <a:bodyPr wrap="square" lIns="38100" tIns="19050" rIns="38100" bIns="19050" anchor="ctr">
                    <a:noAutofit/>
                  </a:bodyPr>
                  <a:lstStyle/>
                  <a:p>
                    <a:pPr>
                      <a:defRPr sz="1200">
                        <a:solidFill>
                          <a:srgbClr val="4572A7"/>
                        </a:solidFill>
                      </a:defRPr>
                    </a:pPr>
                    <a:fld id="{ADE609D6-705E-4EA2-B337-B8EAE04A4C82}" type="VALUE">
                      <a:rPr lang="ja-JP" altLang="en-US" sz="1200"/>
                      <a:pPr>
                        <a:defRPr sz="1200">
                          <a:solidFill>
                            <a:srgbClr val="4572A7"/>
                          </a:solidFill>
                        </a:defRPr>
                      </a:pPr>
                      <a:t>[値]</a:t>
                    </a:fld>
                    <a:endParaRPr lang="ja-JP" altLang="en-US"/>
                  </a:p>
                </c:rich>
              </c:tx>
              <c:numFmt formatCode="###&quot; 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012409684920295"/>
                      <c:h val="4.5792549516130543E-2"/>
                    </c:manualLayout>
                  </c15:layout>
                  <c15:dlblFieldTable/>
                  <c15:showDataLabelsRange val="0"/>
                </c:ext>
                <c:ext xmlns:c16="http://schemas.microsoft.com/office/drawing/2014/chart" uri="{C3380CC4-5D6E-409C-BE32-E72D297353CC}">
                  <c16:uniqueId val="{00000002-EB13-4F2C-9285-F4CC814D61E7}"/>
                </c:ext>
              </c:extLst>
            </c:dLbl>
            <c:numFmt formatCode="#,##0.0_ " sourceLinked="0"/>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572A7"/>
                      </a:solidFill>
                    </a:ln>
                  </c:spPr>
                </c15:leaderLines>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'2.CO2-Sector'!$AA$72:$BF$72</c:f>
              <c:numCache>
                <c:formatCode>#,##0_ </c:formatCode>
                <c:ptCount val="32"/>
                <c:pt idx="0">
                  <c:v>348.41179447028634</c:v>
                </c:pt>
                <c:pt idx="1">
                  <c:v>349.74258710949579</c:v>
                </c:pt>
                <c:pt idx="2">
                  <c:v>355.12614215324686</c:v>
                </c:pt>
                <c:pt idx="3">
                  <c:v>338.72492179417719</c:v>
                </c:pt>
                <c:pt idx="4">
                  <c:v>372.71652054267736</c:v>
                </c:pt>
                <c:pt idx="5">
                  <c:v>360.59531972801585</c:v>
                </c:pt>
                <c:pt idx="6">
                  <c:v>362.4691212051091</c:v>
                </c:pt>
                <c:pt idx="7">
                  <c:v>357.64184247294844</c:v>
                </c:pt>
                <c:pt idx="8">
                  <c:v>344.51684317773794</c:v>
                </c:pt>
                <c:pt idx="9">
                  <c:v>366.22601919401677</c:v>
                </c:pt>
                <c:pt idx="10">
                  <c:v>374.92024083416112</c:v>
                </c:pt>
                <c:pt idx="11">
                  <c:v>365.84175823433213</c:v>
                </c:pt>
                <c:pt idx="12">
                  <c:v>391.42328482875729</c:v>
                </c:pt>
                <c:pt idx="13">
                  <c:v>407.74666526328861</c:v>
                </c:pt>
                <c:pt idx="14">
                  <c:v>403.77988285122586</c:v>
                </c:pt>
                <c:pt idx="15">
                  <c:v>423.92684168544571</c:v>
                </c:pt>
                <c:pt idx="16">
                  <c:v>414.87062379360515</c:v>
                </c:pt>
                <c:pt idx="17">
                  <c:v>467.18903156868345</c:v>
                </c:pt>
                <c:pt idx="18">
                  <c:v>436.55715700427135</c:v>
                </c:pt>
                <c:pt idx="19">
                  <c:v>397.6822033693656</c:v>
                </c:pt>
                <c:pt idx="20">
                  <c:v>422.04719202207656</c:v>
                </c:pt>
                <c:pt idx="21">
                  <c:v>479.3617387524933</c:v>
                </c:pt>
                <c:pt idx="22">
                  <c:v>524.90688612501947</c:v>
                </c:pt>
                <c:pt idx="23">
                  <c:v>526.34278703944426</c:v>
                </c:pt>
                <c:pt idx="24">
                  <c:v>498.94627998727378</c:v>
                </c:pt>
                <c:pt idx="25">
                  <c:v>473.53365368045343</c:v>
                </c:pt>
                <c:pt idx="26">
                  <c:v>505.16988492765591</c:v>
                </c:pt>
                <c:pt idx="27">
                  <c:v>491.74845963269621</c:v>
                </c:pt>
                <c:pt idx="28">
                  <c:v>454.33959228448896</c:v>
                </c:pt>
                <c:pt idx="29">
                  <c:v>433.12330504119552</c:v>
                </c:pt>
                <c:pt idx="30">
                  <c:v>421.91078702546645</c:v>
                </c:pt>
                <c:pt idx="31">
                  <c:v>429.68240178151746</c:v>
                </c:pt>
              </c:numCache>
            </c:numRef>
          </c:val>
          <c:smooth val="0"/>
          <c:extLst>
            <c:ext xmlns:c16="http://schemas.microsoft.com/office/drawing/2014/chart" uri="{C3380CC4-5D6E-409C-BE32-E72D297353CC}">
              <c16:uniqueId val="{0000000E-7E96-4A23-B204-1EA9500DE5B3}"/>
            </c:ext>
          </c:extLst>
        </c:ser>
        <c:ser>
          <c:idx val="3"/>
          <c:order val="2"/>
          <c:tx>
            <c:strRef>
              <c:f>'2.CO2-Sector'!$T$73</c:f>
              <c:strCache>
                <c:ptCount val="1"/>
                <c:pt idx="0">
                  <c:v>産業部門</c:v>
                </c:pt>
              </c:strCache>
            </c:strRef>
          </c:tx>
          <c:spPr>
            <a:ln w="19050">
              <a:solidFill>
                <a:srgbClr val="A8423F"/>
              </a:solidFill>
            </a:ln>
          </c:spPr>
          <c:marker>
            <c:symbol val="square"/>
            <c:size val="5"/>
            <c:spPr>
              <a:solidFill>
                <a:srgbClr val="A8423F"/>
              </a:solidFill>
              <a:ln>
                <a:solidFill>
                  <a:srgbClr val="A8423F"/>
                </a:solidFill>
              </a:ln>
            </c:spPr>
          </c:marker>
          <c:dLbls>
            <c:dLbl>
              <c:idx val="0"/>
              <c:layout>
                <c:manualLayout>
                  <c:x val="-1.1896106340922651E-2"/>
                  <c:y val="-2.4916352750676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10-7E96-4A23-B204-1EA9500DE5B3}"/>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12-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13-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14-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15-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16-7E96-4A23-B204-1EA9500DE5B3}"/>
                </c:ext>
              </c:extLst>
            </c:dLbl>
            <c:dLbl>
              <c:idx val="29"/>
              <c:delete val="1"/>
              <c:extLst>
                <c:ext xmlns:c15="http://schemas.microsoft.com/office/drawing/2012/chart" uri="{CE6537A1-D6FC-4f65-9D91-7224C49458BB}"/>
                <c:ext xmlns:c16="http://schemas.microsoft.com/office/drawing/2014/chart" uri="{C3380CC4-5D6E-409C-BE32-E72D297353CC}">
                  <c16:uniqueId val="{00000004-676C-42D3-9ACC-66DDDED64275}"/>
                </c:ext>
              </c:extLst>
            </c:dLbl>
            <c:dLbl>
              <c:idx val="30"/>
              <c:layout>
                <c:manualLayout>
                  <c:x val="-3.0171259312806228E-2"/>
                  <c:y val="-8.0805687607967996E-2"/>
                </c:manualLayout>
              </c:layout>
              <c:spPr>
                <a:noFill/>
                <a:ln>
                  <a:noFill/>
                </a:ln>
                <a:effectLst/>
              </c:spPr>
              <c:txPr>
                <a:bodyPr wrap="square" lIns="38100" tIns="19050" rIns="38100" bIns="19050" anchor="ctr">
                  <a:noAutofit/>
                </a:bodyPr>
                <a:lstStyle/>
                <a:p>
                  <a:pPr>
                    <a:defRPr>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4.1613002040746097E-2"/>
                      <c:h val="4.332287371754448E-2"/>
                    </c:manualLayout>
                  </c15:layout>
                </c:ext>
                <c:ext xmlns:c16="http://schemas.microsoft.com/office/drawing/2014/chart" uri="{C3380CC4-5D6E-409C-BE32-E72D297353CC}">
                  <c16:uniqueId val="{00000004-8409-4617-85E3-C69B59CEFE01}"/>
                </c:ext>
              </c:extLst>
            </c:dLbl>
            <c:dLbl>
              <c:idx val="31"/>
              <c:layout>
                <c:manualLayout>
                  <c:x val="1.9649910891509356E-2"/>
                  <c:y val="-6.0028598914439985E-2"/>
                </c:manualLayout>
              </c:layout>
              <c:tx>
                <c:rich>
                  <a:bodyPr wrap="square" lIns="38100" tIns="19050" rIns="38100" bIns="19050" anchor="ctr">
                    <a:noAutofit/>
                  </a:bodyPr>
                  <a:lstStyle/>
                  <a:p>
                    <a:pPr>
                      <a:defRPr sz="1200">
                        <a:solidFill>
                          <a:srgbClr val="A8423F"/>
                        </a:solidFill>
                      </a:defRPr>
                    </a:pPr>
                    <a:fld id="{B06C93F4-3439-4717-BCAA-C2F74B575A4F}" type="VALUE">
                      <a:rPr lang="ja-JP" altLang="en-US" sz="1200"/>
                      <a:pPr>
                        <a:defRPr sz="1200">
                          <a:solidFill>
                            <a:srgbClr val="A8423F"/>
                          </a:solidFill>
                        </a:defRPr>
                      </a:pPr>
                      <a:t>[値]</a:t>
                    </a:fld>
                    <a:endParaRPr lang="ja-JP" altLang="en-US"/>
                  </a:p>
                </c:rich>
              </c:tx>
              <c:numFmt formatCode="###&quot; 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9.5963615880360689E-2"/>
                      <c:h val="5.2479693507566427E-2"/>
                    </c:manualLayout>
                  </c15:layout>
                  <c15:dlblFieldTable/>
                  <c15:showDataLabelsRange val="0"/>
                </c:ext>
                <c:ext xmlns:c16="http://schemas.microsoft.com/office/drawing/2014/chart" uri="{C3380CC4-5D6E-409C-BE32-E72D297353CC}">
                  <c16:uniqueId val="{00000003-EB13-4F2C-9285-F4CC814D61E7}"/>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A8423F"/>
                      </a:solidFill>
                    </a:ln>
                  </c:spPr>
                </c15:leaderLines>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'2.CO2-Sector'!$AA$73:$BF$73</c:f>
              <c:numCache>
                <c:formatCode>#,##0_ </c:formatCode>
                <c:ptCount val="32"/>
                <c:pt idx="0">
                  <c:v>378.2106228736983</c:v>
                </c:pt>
                <c:pt idx="1">
                  <c:v>375.6789443250982</c:v>
                </c:pt>
                <c:pt idx="2">
                  <c:v>370.18773217414036</c:v>
                </c:pt>
                <c:pt idx="3">
                  <c:v>372.0671330010062</c:v>
                </c:pt>
                <c:pt idx="4">
                  <c:v>378.90513913332182</c:v>
                </c:pt>
                <c:pt idx="5">
                  <c:v>386.03485994918594</c:v>
                </c:pt>
                <c:pt idx="6">
                  <c:v>391.16923936445664</c:v>
                </c:pt>
                <c:pt idx="7">
                  <c:v>386.58106399160681</c:v>
                </c:pt>
                <c:pt idx="8">
                  <c:v>362.7294815531244</c:v>
                </c:pt>
                <c:pt idx="9">
                  <c:v>367.53889369023744</c:v>
                </c:pt>
                <c:pt idx="10">
                  <c:v>377.61413855366294</c:v>
                </c:pt>
                <c:pt idx="11">
                  <c:v>371.7507442924981</c:v>
                </c:pt>
                <c:pt idx="12">
                  <c:v>376.88365375390265</c:v>
                </c:pt>
                <c:pt idx="13">
                  <c:v>376.60593045852943</c:v>
                </c:pt>
                <c:pt idx="14">
                  <c:v>377.33183089076493</c:v>
                </c:pt>
                <c:pt idx="15">
                  <c:v>366.55008039215176</c:v>
                </c:pt>
                <c:pt idx="16">
                  <c:v>363.229399177858</c:v>
                </c:pt>
                <c:pt idx="17">
                  <c:v>359.6591867040533</c:v>
                </c:pt>
                <c:pt idx="18">
                  <c:v>328.88949920127169</c:v>
                </c:pt>
                <c:pt idx="19">
                  <c:v>315.03720450187677</c:v>
                </c:pt>
                <c:pt idx="20">
                  <c:v>329.65835592618498</c:v>
                </c:pt>
                <c:pt idx="21">
                  <c:v>327.28552861365836</c:v>
                </c:pt>
                <c:pt idx="22">
                  <c:v>325.39775640138629</c:v>
                </c:pt>
                <c:pt idx="23">
                  <c:v>330.1448815062983</c:v>
                </c:pt>
                <c:pt idx="24">
                  <c:v>320.80246193786184</c:v>
                </c:pt>
                <c:pt idx="25">
                  <c:v>312.31432486548317</c:v>
                </c:pt>
                <c:pt idx="26">
                  <c:v>298.62250169832089</c:v>
                </c:pt>
                <c:pt idx="27">
                  <c:v>293.97684585907058</c:v>
                </c:pt>
                <c:pt idx="28">
                  <c:v>288.04043702905165</c:v>
                </c:pt>
                <c:pt idx="29">
                  <c:v>280.46578374293739</c:v>
                </c:pt>
                <c:pt idx="30">
                  <c:v>253.07906857377114</c:v>
                </c:pt>
                <c:pt idx="31">
                  <c:v>269.37808734082529</c:v>
                </c:pt>
              </c:numCache>
            </c:numRef>
          </c:val>
          <c:smooth val="0"/>
          <c:extLst>
            <c:ext xmlns:c16="http://schemas.microsoft.com/office/drawing/2014/chart" uri="{C3380CC4-5D6E-409C-BE32-E72D297353CC}">
              <c16:uniqueId val="{00000017-7E96-4A23-B204-1EA9500DE5B3}"/>
            </c:ext>
          </c:extLst>
        </c:ser>
        <c:ser>
          <c:idx val="4"/>
          <c:order val="3"/>
          <c:tx>
            <c:strRef>
              <c:f>'2.CO2-Sector'!$T$74</c:f>
              <c:strCache>
                <c:ptCount val="1"/>
                <c:pt idx="0">
                  <c:v>運輸部門</c:v>
                </c:pt>
              </c:strCache>
            </c:strRef>
          </c:tx>
          <c:spPr>
            <a:ln w="19050">
              <a:solidFill>
                <a:srgbClr val="669900"/>
              </a:solidFill>
            </a:ln>
          </c:spPr>
          <c:marker>
            <c:symbol val="star"/>
            <c:size val="5"/>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19-7E96-4A23-B204-1EA9500DE5B3}"/>
                </c:ext>
              </c:extLst>
            </c:dLbl>
            <c:dLbl>
              <c:idx val="23"/>
              <c:layout>
                <c:manualLayout>
                  <c:x val="-2.212905235776606E-2"/>
                  <c:y val="-2.2909202288992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1B-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1C-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1D-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1E-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1F-7E96-4A23-B204-1EA9500DE5B3}"/>
                </c:ext>
              </c:extLst>
            </c:dLbl>
            <c:dLbl>
              <c:idx val="29"/>
              <c:delete val="1"/>
              <c:extLst>
                <c:ext xmlns:c15="http://schemas.microsoft.com/office/drawing/2012/chart" uri="{CE6537A1-D6FC-4f65-9D91-7224C49458BB}"/>
                <c:ext xmlns:c16="http://schemas.microsoft.com/office/drawing/2014/chart" uri="{C3380CC4-5D6E-409C-BE32-E72D297353CC}">
                  <c16:uniqueId val="{00000005-676C-42D3-9ACC-66DDDED64275}"/>
                </c:ext>
              </c:extLst>
            </c:dLbl>
            <c:dLbl>
              <c:idx val="30"/>
              <c:layout>
                <c:manualLayout>
                  <c:x val="-2.4262295298410921E-2"/>
                  <c:y val="-6.5645944727545688E-2"/>
                </c:manualLayout>
              </c:layout>
              <c:spPr>
                <a:noFill/>
                <a:ln>
                  <a:noFill/>
                </a:ln>
                <a:effectLst/>
              </c:spPr>
              <c:txPr>
                <a:bodyPr wrap="square" lIns="38100" tIns="19050" rIns="38100" bIns="19050" anchor="ctr">
                  <a:noAutofit/>
                </a:bodyPr>
                <a:lstStyle/>
                <a:p>
                  <a:pPr>
                    <a:defRPr>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3.4961513703261421E-2"/>
                      <c:h val="3.1750039923042414E-2"/>
                    </c:manualLayout>
                  </c15:layout>
                </c:ext>
                <c:ext xmlns:c16="http://schemas.microsoft.com/office/drawing/2014/chart" uri="{C3380CC4-5D6E-409C-BE32-E72D297353CC}">
                  <c16:uniqueId val="{0000000A-8409-4617-85E3-C69B59CEFE01}"/>
                </c:ext>
              </c:extLst>
            </c:dLbl>
            <c:dLbl>
              <c:idx val="31"/>
              <c:layout>
                <c:manualLayout>
                  <c:x val="2.1709276992197005E-2"/>
                  <c:y val="-6.9867716574154332E-2"/>
                </c:manualLayout>
              </c:layout>
              <c:tx>
                <c:rich>
                  <a:bodyPr wrap="square" lIns="38100" tIns="19050" rIns="38100" bIns="19050" anchor="ctr">
                    <a:noAutofit/>
                  </a:bodyPr>
                  <a:lstStyle/>
                  <a:p>
                    <a:pPr>
                      <a:defRPr sz="1200">
                        <a:solidFill>
                          <a:srgbClr val="669900"/>
                        </a:solidFill>
                      </a:defRPr>
                    </a:pPr>
                    <a:fld id="{085F205B-F524-407C-93EF-8E061F012F0B}" type="VALUE">
                      <a:rPr lang="ja-JP" altLang="en-US" sz="1200"/>
                      <a:pPr>
                        <a:defRPr sz="1200">
                          <a:solidFill>
                            <a:srgbClr val="669900"/>
                          </a:solidFill>
                        </a:defRPr>
                      </a:pPr>
                      <a:t>[値]</a:t>
                    </a:fld>
                    <a:endParaRPr lang="ja-JP" altLang="en-US"/>
                  </a:p>
                </c:rich>
              </c:tx>
              <c:numFmt formatCode="###&quot; 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9.8571282045722811E-2"/>
                      <c:h val="4.3726567583399364E-2"/>
                    </c:manualLayout>
                  </c15:layout>
                  <c15:dlblFieldTable/>
                  <c15:showDataLabelsRange val="0"/>
                </c:ext>
                <c:ext xmlns:c16="http://schemas.microsoft.com/office/drawing/2014/chart" uri="{C3380CC4-5D6E-409C-BE32-E72D297353CC}">
                  <c16:uniqueId val="{00000004-EB13-4F2C-9285-F4CC814D61E7}"/>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669900"/>
                      </a:solidFill>
                    </a:ln>
                  </c:spPr>
                </c15:leaderLines>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'2.CO2-Sector'!$AA$74:$BF$74</c:f>
              <c:numCache>
                <c:formatCode>#,##0_ </c:formatCode>
                <c:ptCount val="32"/>
                <c:pt idx="0">
                  <c:v>201.75075122950022</c:v>
                </c:pt>
                <c:pt idx="1">
                  <c:v>213.51771428380647</c:v>
                </c:pt>
                <c:pt idx="2">
                  <c:v>220.07255047809497</c:v>
                </c:pt>
                <c:pt idx="3">
                  <c:v>223.84734779942889</c:v>
                </c:pt>
                <c:pt idx="4">
                  <c:v>233.06813668133549</c:v>
                </c:pt>
                <c:pt idx="5">
                  <c:v>242.39401897470776</c:v>
                </c:pt>
                <c:pt idx="6">
                  <c:v>249.10497197450201</c:v>
                </c:pt>
                <c:pt idx="7">
                  <c:v>250.79147647310356</c:v>
                </c:pt>
                <c:pt idx="8">
                  <c:v>248.89516616030875</c:v>
                </c:pt>
                <c:pt idx="9">
                  <c:v>252.99392199342316</c:v>
                </c:pt>
                <c:pt idx="10">
                  <c:v>252.57234663611644</c:v>
                </c:pt>
                <c:pt idx="11">
                  <c:v>256.71357182647694</c:v>
                </c:pt>
                <c:pt idx="12">
                  <c:v>253.07547839250034</c:v>
                </c:pt>
                <c:pt idx="13">
                  <c:v>249.07213560618075</c:v>
                </c:pt>
                <c:pt idx="14">
                  <c:v>243.13466039097506</c:v>
                </c:pt>
                <c:pt idx="15">
                  <c:v>237.61098837208439</c:v>
                </c:pt>
                <c:pt idx="16">
                  <c:v>234.90081465119985</c:v>
                </c:pt>
                <c:pt idx="17">
                  <c:v>232.12346635207331</c:v>
                </c:pt>
                <c:pt idx="18">
                  <c:v>224.48231637104553</c:v>
                </c:pt>
                <c:pt idx="19">
                  <c:v>221.19548797517453</c:v>
                </c:pt>
                <c:pt idx="20">
                  <c:v>221.62963127802303</c:v>
                </c:pt>
                <c:pt idx="21">
                  <c:v>216.84275329127169</c:v>
                </c:pt>
                <c:pt idx="22">
                  <c:v>217.73668489174946</c:v>
                </c:pt>
                <c:pt idx="23">
                  <c:v>214.84791333662378</c:v>
                </c:pt>
                <c:pt idx="24">
                  <c:v>209.89713073271031</c:v>
                </c:pt>
                <c:pt idx="25">
                  <c:v>208.63712677399468</c:v>
                </c:pt>
                <c:pt idx="26">
                  <c:v>206.84874279200304</c:v>
                </c:pt>
                <c:pt idx="27">
                  <c:v>205.04097771791268</c:v>
                </c:pt>
                <c:pt idx="28">
                  <c:v>202.77971301699401</c:v>
                </c:pt>
                <c:pt idx="29">
                  <c:v>198.79011589027772</c:v>
                </c:pt>
                <c:pt idx="30">
                  <c:v>176.35813492886513</c:v>
                </c:pt>
                <c:pt idx="31">
                  <c:v>177.71753089442541</c:v>
                </c:pt>
              </c:numCache>
            </c:numRef>
          </c:val>
          <c:smooth val="0"/>
          <c:extLst>
            <c:ext xmlns:c16="http://schemas.microsoft.com/office/drawing/2014/chart" uri="{C3380CC4-5D6E-409C-BE32-E72D297353CC}">
              <c16:uniqueId val="{00000020-7E96-4A23-B204-1EA9500DE5B3}"/>
            </c:ext>
          </c:extLst>
        </c:ser>
        <c:ser>
          <c:idx val="5"/>
          <c:order val="4"/>
          <c:tx>
            <c:strRef>
              <c:f>'2.CO2-Sector'!$T$75</c:f>
              <c:strCache>
                <c:ptCount val="1"/>
                <c:pt idx="0">
                  <c:v>業務その他部門</c:v>
                </c:pt>
              </c:strCache>
            </c:strRef>
          </c:tx>
          <c:spPr>
            <a:ln w="19050">
              <a:solidFill>
                <a:srgbClr val="6E548D"/>
              </a:solidFill>
            </a:ln>
          </c:spPr>
          <c:marker>
            <c:symbol val="triangle"/>
            <c:size val="5"/>
            <c:spPr>
              <a:solidFill>
                <a:srgbClr val="6E548D"/>
              </a:solidFill>
              <a:ln>
                <a:solidFill>
                  <a:srgbClr val="6E548D"/>
                </a:solidFill>
              </a:ln>
            </c:spPr>
          </c:marker>
          <c:dLbls>
            <c:dLbl>
              <c:idx val="0"/>
              <c:layout>
                <c:manualLayout>
                  <c:x val="-8.9758202032710205E-3"/>
                  <c:y val="-4.3766174292019497E-2"/>
                </c:manualLayout>
              </c:layout>
              <c:numFmt formatCode="#,##0.0_);[Red]\(#,##0.0\)" sourceLinked="0"/>
              <c:spPr>
                <a:noFill/>
                <a:ln>
                  <a:noFill/>
                </a:ln>
                <a:effectLst/>
              </c:spPr>
              <c:txPr>
                <a:bodyPr wrap="square" lIns="38100" tIns="19050" rIns="38100" bIns="19050" anchor="ctr">
                  <a:spAutoFit/>
                </a:bodyPr>
                <a:lstStyle/>
                <a:p>
                  <a:pPr>
                    <a:defRPr>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E96-4A23-B204-1EA9500DE5B3}"/>
                </c:ext>
              </c:extLst>
            </c:dLbl>
            <c:dLbl>
              <c:idx val="1"/>
              <c:delete val="1"/>
              <c:extLst>
                <c:ext xmlns:c15="http://schemas.microsoft.com/office/drawing/2012/chart" uri="{CE6537A1-D6FC-4f65-9D91-7224C49458BB}"/>
                <c:ext xmlns:c16="http://schemas.microsoft.com/office/drawing/2014/chart" uri="{C3380CC4-5D6E-409C-BE32-E72D297353CC}">
                  <c16:uniqueId val="{00000022-7E96-4A23-B204-1EA9500DE5B3}"/>
                </c:ext>
              </c:extLst>
            </c:dLbl>
            <c:dLbl>
              <c:idx val="2"/>
              <c:delete val="1"/>
              <c:extLst>
                <c:ext xmlns:c15="http://schemas.microsoft.com/office/drawing/2012/chart" uri="{CE6537A1-D6FC-4f65-9D91-7224C49458BB}"/>
                <c:ext xmlns:c16="http://schemas.microsoft.com/office/drawing/2014/chart" uri="{C3380CC4-5D6E-409C-BE32-E72D297353CC}">
                  <c16:uniqueId val="{00000023-7E96-4A23-B204-1EA9500DE5B3}"/>
                </c:ext>
              </c:extLst>
            </c:dLbl>
            <c:dLbl>
              <c:idx val="3"/>
              <c:delete val="1"/>
              <c:extLst>
                <c:ext xmlns:c15="http://schemas.microsoft.com/office/drawing/2012/chart" uri="{CE6537A1-D6FC-4f65-9D91-7224C49458BB}"/>
                <c:ext xmlns:c16="http://schemas.microsoft.com/office/drawing/2014/chart" uri="{C3380CC4-5D6E-409C-BE32-E72D297353CC}">
                  <c16:uniqueId val="{00000024-7E96-4A23-B204-1EA9500DE5B3}"/>
                </c:ext>
              </c:extLst>
            </c:dLbl>
            <c:dLbl>
              <c:idx val="4"/>
              <c:delete val="1"/>
              <c:extLst>
                <c:ext xmlns:c15="http://schemas.microsoft.com/office/drawing/2012/chart" uri="{CE6537A1-D6FC-4f65-9D91-7224C49458BB}"/>
                <c:ext xmlns:c16="http://schemas.microsoft.com/office/drawing/2014/chart" uri="{C3380CC4-5D6E-409C-BE32-E72D297353CC}">
                  <c16:uniqueId val="{00000025-7E96-4A23-B204-1EA9500DE5B3}"/>
                </c:ext>
              </c:extLst>
            </c:dLbl>
            <c:dLbl>
              <c:idx val="5"/>
              <c:delete val="1"/>
              <c:extLst>
                <c:ext xmlns:c15="http://schemas.microsoft.com/office/drawing/2012/chart" uri="{CE6537A1-D6FC-4f65-9D91-7224C49458BB}"/>
                <c:ext xmlns:c16="http://schemas.microsoft.com/office/drawing/2014/chart" uri="{C3380CC4-5D6E-409C-BE32-E72D297353CC}">
                  <c16:uniqueId val="{00000026-7E96-4A23-B204-1EA9500DE5B3}"/>
                </c:ext>
              </c:extLst>
            </c:dLbl>
            <c:dLbl>
              <c:idx val="6"/>
              <c:delete val="1"/>
              <c:extLst>
                <c:ext xmlns:c15="http://schemas.microsoft.com/office/drawing/2012/chart" uri="{CE6537A1-D6FC-4f65-9D91-7224C49458BB}"/>
                <c:ext xmlns:c16="http://schemas.microsoft.com/office/drawing/2014/chart" uri="{C3380CC4-5D6E-409C-BE32-E72D297353CC}">
                  <c16:uniqueId val="{00000027-7E96-4A23-B204-1EA9500DE5B3}"/>
                </c:ext>
              </c:extLst>
            </c:dLbl>
            <c:dLbl>
              <c:idx val="7"/>
              <c:delete val="1"/>
              <c:extLst>
                <c:ext xmlns:c15="http://schemas.microsoft.com/office/drawing/2012/chart" uri="{CE6537A1-D6FC-4f65-9D91-7224C49458BB}"/>
                <c:ext xmlns:c16="http://schemas.microsoft.com/office/drawing/2014/chart" uri="{C3380CC4-5D6E-409C-BE32-E72D297353CC}">
                  <c16:uniqueId val="{00000028-7E96-4A23-B204-1EA9500DE5B3}"/>
                </c:ext>
              </c:extLst>
            </c:dLbl>
            <c:dLbl>
              <c:idx val="8"/>
              <c:delete val="1"/>
              <c:extLst>
                <c:ext xmlns:c15="http://schemas.microsoft.com/office/drawing/2012/chart" uri="{CE6537A1-D6FC-4f65-9D91-7224C49458BB}"/>
                <c:ext xmlns:c16="http://schemas.microsoft.com/office/drawing/2014/chart" uri="{C3380CC4-5D6E-409C-BE32-E72D297353CC}">
                  <c16:uniqueId val="{00000029-7E96-4A23-B204-1EA9500DE5B3}"/>
                </c:ext>
              </c:extLst>
            </c:dLbl>
            <c:dLbl>
              <c:idx val="9"/>
              <c:delete val="1"/>
              <c:extLst>
                <c:ext xmlns:c15="http://schemas.microsoft.com/office/drawing/2012/chart" uri="{CE6537A1-D6FC-4f65-9D91-7224C49458BB}"/>
                <c:ext xmlns:c16="http://schemas.microsoft.com/office/drawing/2014/chart" uri="{C3380CC4-5D6E-409C-BE32-E72D297353CC}">
                  <c16:uniqueId val="{0000002A-7E96-4A23-B204-1EA9500DE5B3}"/>
                </c:ext>
              </c:extLst>
            </c:dLbl>
            <c:dLbl>
              <c:idx val="10"/>
              <c:delete val="1"/>
              <c:extLst>
                <c:ext xmlns:c15="http://schemas.microsoft.com/office/drawing/2012/chart" uri="{CE6537A1-D6FC-4f65-9D91-7224C49458BB}"/>
                <c:ext xmlns:c16="http://schemas.microsoft.com/office/drawing/2014/chart" uri="{C3380CC4-5D6E-409C-BE32-E72D297353CC}">
                  <c16:uniqueId val="{0000002B-7E96-4A23-B204-1EA9500DE5B3}"/>
                </c:ext>
              </c:extLst>
            </c:dLbl>
            <c:dLbl>
              <c:idx val="11"/>
              <c:delete val="1"/>
              <c:extLst>
                <c:ext xmlns:c15="http://schemas.microsoft.com/office/drawing/2012/chart" uri="{CE6537A1-D6FC-4f65-9D91-7224C49458BB}"/>
                <c:ext xmlns:c16="http://schemas.microsoft.com/office/drawing/2014/chart" uri="{C3380CC4-5D6E-409C-BE32-E72D297353CC}">
                  <c16:uniqueId val="{0000002C-7E96-4A23-B204-1EA9500DE5B3}"/>
                </c:ext>
              </c:extLst>
            </c:dLbl>
            <c:dLbl>
              <c:idx val="12"/>
              <c:delete val="1"/>
              <c:extLst>
                <c:ext xmlns:c15="http://schemas.microsoft.com/office/drawing/2012/chart" uri="{CE6537A1-D6FC-4f65-9D91-7224C49458BB}"/>
                <c:ext xmlns:c16="http://schemas.microsoft.com/office/drawing/2014/chart" uri="{C3380CC4-5D6E-409C-BE32-E72D297353CC}">
                  <c16:uniqueId val="{0000002D-7E96-4A23-B204-1EA9500DE5B3}"/>
                </c:ext>
              </c:extLst>
            </c:dLbl>
            <c:dLbl>
              <c:idx val="13"/>
              <c:delete val="1"/>
              <c:extLst>
                <c:ext xmlns:c15="http://schemas.microsoft.com/office/drawing/2012/chart" uri="{CE6537A1-D6FC-4f65-9D91-7224C49458BB}"/>
                <c:ext xmlns:c16="http://schemas.microsoft.com/office/drawing/2014/chart" uri="{C3380CC4-5D6E-409C-BE32-E72D297353CC}">
                  <c16:uniqueId val="{0000002E-7E96-4A23-B204-1EA9500DE5B3}"/>
                </c:ext>
              </c:extLst>
            </c:dLbl>
            <c:dLbl>
              <c:idx val="14"/>
              <c:delete val="1"/>
              <c:extLst>
                <c:ext xmlns:c15="http://schemas.microsoft.com/office/drawing/2012/chart" uri="{CE6537A1-D6FC-4f65-9D91-7224C49458BB}"/>
                <c:ext xmlns:c16="http://schemas.microsoft.com/office/drawing/2014/chart" uri="{C3380CC4-5D6E-409C-BE32-E72D297353CC}">
                  <c16:uniqueId val="{0000002F-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30-7E96-4A23-B204-1EA9500DE5B3}"/>
                </c:ext>
              </c:extLst>
            </c:dLbl>
            <c:dLbl>
              <c:idx val="16"/>
              <c:delete val="1"/>
              <c:extLst>
                <c:ext xmlns:c15="http://schemas.microsoft.com/office/drawing/2012/chart" uri="{CE6537A1-D6FC-4f65-9D91-7224C49458BB}"/>
                <c:ext xmlns:c16="http://schemas.microsoft.com/office/drawing/2014/chart" uri="{C3380CC4-5D6E-409C-BE32-E72D297353CC}">
                  <c16:uniqueId val="{00000031-7E96-4A23-B204-1EA9500DE5B3}"/>
                </c:ext>
              </c:extLst>
            </c:dLbl>
            <c:dLbl>
              <c:idx val="17"/>
              <c:delete val="1"/>
              <c:extLst>
                <c:ext xmlns:c15="http://schemas.microsoft.com/office/drawing/2012/chart" uri="{CE6537A1-D6FC-4f65-9D91-7224C49458BB}"/>
                <c:ext xmlns:c16="http://schemas.microsoft.com/office/drawing/2014/chart" uri="{C3380CC4-5D6E-409C-BE32-E72D297353CC}">
                  <c16:uniqueId val="{00000032-7E96-4A23-B204-1EA9500DE5B3}"/>
                </c:ext>
              </c:extLst>
            </c:dLbl>
            <c:dLbl>
              <c:idx val="18"/>
              <c:delete val="1"/>
              <c:extLst>
                <c:ext xmlns:c15="http://schemas.microsoft.com/office/drawing/2012/chart" uri="{CE6537A1-D6FC-4f65-9D91-7224C49458BB}"/>
                <c:ext xmlns:c16="http://schemas.microsoft.com/office/drawing/2014/chart" uri="{C3380CC4-5D6E-409C-BE32-E72D297353CC}">
                  <c16:uniqueId val="{00000033-7E96-4A23-B204-1EA9500DE5B3}"/>
                </c:ext>
              </c:extLst>
            </c:dLbl>
            <c:dLbl>
              <c:idx val="19"/>
              <c:delete val="1"/>
              <c:extLst>
                <c:ext xmlns:c15="http://schemas.microsoft.com/office/drawing/2012/chart" uri="{CE6537A1-D6FC-4f65-9D91-7224C49458BB}"/>
                <c:ext xmlns:c16="http://schemas.microsoft.com/office/drawing/2014/chart" uri="{C3380CC4-5D6E-409C-BE32-E72D297353CC}">
                  <c16:uniqueId val="{00000034-7E96-4A23-B204-1EA9500DE5B3}"/>
                </c:ext>
              </c:extLst>
            </c:dLbl>
            <c:dLbl>
              <c:idx val="20"/>
              <c:delete val="1"/>
              <c:extLst>
                <c:ext xmlns:c15="http://schemas.microsoft.com/office/drawing/2012/chart" uri="{CE6537A1-D6FC-4f65-9D91-7224C49458BB}"/>
                <c:ext xmlns:c16="http://schemas.microsoft.com/office/drawing/2014/chart" uri="{C3380CC4-5D6E-409C-BE32-E72D297353CC}">
                  <c16:uniqueId val="{00000035-7E96-4A23-B204-1EA9500DE5B3}"/>
                </c:ext>
              </c:extLst>
            </c:dLbl>
            <c:dLbl>
              <c:idx val="21"/>
              <c:delete val="1"/>
              <c:extLst>
                <c:ext xmlns:c15="http://schemas.microsoft.com/office/drawing/2012/chart" uri="{CE6537A1-D6FC-4f65-9D91-7224C49458BB}"/>
                <c:ext xmlns:c16="http://schemas.microsoft.com/office/drawing/2014/chart" uri="{C3380CC4-5D6E-409C-BE32-E72D297353CC}">
                  <c16:uniqueId val="{00000036-7E96-4A23-B204-1EA9500DE5B3}"/>
                </c:ext>
              </c:extLst>
            </c:dLbl>
            <c:dLbl>
              <c:idx val="22"/>
              <c:delete val="1"/>
              <c:extLst>
                <c:ext xmlns:c15="http://schemas.microsoft.com/office/drawing/2012/chart" uri="{CE6537A1-D6FC-4f65-9D91-7224C49458BB}"/>
                <c:ext xmlns:c16="http://schemas.microsoft.com/office/drawing/2014/chart" uri="{C3380CC4-5D6E-409C-BE32-E72D297353CC}">
                  <c16:uniqueId val="{00000037-7E96-4A23-B204-1EA9500DE5B3}"/>
                </c:ext>
              </c:extLst>
            </c:dLbl>
            <c:dLbl>
              <c:idx val="23"/>
              <c:layout>
                <c:manualLayout>
                  <c:x val="-2.1706366670761857E-2"/>
                  <c:y val="-1.5285451747374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39-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3A-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3B-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3C-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3D-7E96-4A23-B204-1EA9500DE5B3}"/>
                </c:ext>
              </c:extLst>
            </c:dLbl>
            <c:dLbl>
              <c:idx val="29"/>
              <c:delete val="1"/>
              <c:extLst>
                <c:ext xmlns:c15="http://schemas.microsoft.com/office/drawing/2012/chart" uri="{CE6537A1-D6FC-4f65-9D91-7224C49458BB}"/>
                <c:ext xmlns:c16="http://schemas.microsoft.com/office/drawing/2014/chart" uri="{C3380CC4-5D6E-409C-BE32-E72D297353CC}">
                  <c16:uniqueId val="{00000006-676C-42D3-9ACC-66DDDED64275}"/>
                </c:ext>
              </c:extLst>
            </c:dLbl>
            <c:dLbl>
              <c:idx val="30"/>
              <c:layout>
                <c:manualLayout>
                  <c:x val="-8.1314039720831559E-3"/>
                  <c:y val="-0.10924831418543045"/>
                </c:manualLayout>
              </c:layout>
              <c:numFmt formatCode="#,##0.0_);[Red]\(#,##0.0\)" sourceLinked="0"/>
              <c:spPr>
                <a:noFill/>
                <a:ln>
                  <a:noFill/>
                </a:ln>
                <a:effectLst/>
              </c:spPr>
              <c:txPr>
                <a:bodyPr wrap="square" lIns="38100" tIns="19050" rIns="38100" bIns="19050" anchor="ctr">
                  <a:noAutofit/>
                </a:bodyPr>
                <a:lstStyle/>
                <a:p>
                  <a:pPr>
                    <a:defRPr>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3.7535380852369196E-2"/>
                      <c:h val="4.2755300250182871E-2"/>
                    </c:manualLayout>
                  </c15:layout>
                </c:ext>
                <c:ext xmlns:c16="http://schemas.microsoft.com/office/drawing/2014/chart" uri="{C3380CC4-5D6E-409C-BE32-E72D297353CC}">
                  <c16:uniqueId val="{00000008-8409-4617-85E3-C69B59CEFE01}"/>
                </c:ext>
              </c:extLst>
            </c:dLbl>
            <c:dLbl>
              <c:idx val="31"/>
              <c:layout>
                <c:manualLayout>
                  <c:x val="1.6549233679494974E-2"/>
                  <c:y val="-0.13491195960192026"/>
                </c:manualLayout>
              </c:layout>
              <c:tx>
                <c:rich>
                  <a:bodyPr wrap="square" lIns="38100" tIns="19050" rIns="38100" bIns="19050" anchor="ctr">
                    <a:noAutofit/>
                  </a:bodyPr>
                  <a:lstStyle/>
                  <a:p>
                    <a:pPr>
                      <a:defRPr sz="1200">
                        <a:solidFill>
                          <a:srgbClr val="6E548D"/>
                        </a:solidFill>
                      </a:defRPr>
                    </a:pPr>
                    <a:fld id="{8C92A1BA-F2E1-4ABA-BCAF-776ECECC3D6F}" type="VALUE">
                      <a:rPr lang="ja-JP" altLang="en-US" sz="1200"/>
                      <a:pPr>
                        <a:defRPr sz="1200">
                          <a:solidFill>
                            <a:srgbClr val="6E548D"/>
                          </a:solidFill>
                        </a:defRPr>
                      </a:pPr>
                      <a:t>[値]</a:t>
                    </a:fld>
                    <a:endParaRPr lang="ja-JP" altLang="en-US"/>
                  </a:p>
                </c:rich>
              </c:tx>
              <c:numFmt formatCode="###.0&quot; 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0376746047215349"/>
                      <c:h val="7.4953282804998717E-2"/>
                    </c:manualLayout>
                  </c15:layout>
                  <c15:dlblFieldTable/>
                  <c15:showDataLabelsRange val="0"/>
                </c:ext>
                <c:ext xmlns:c16="http://schemas.microsoft.com/office/drawing/2014/chart" uri="{C3380CC4-5D6E-409C-BE32-E72D297353CC}">
                  <c16:uniqueId val="{00000005-EB13-4F2C-9285-F4CC814D61E7}"/>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E548D"/>
                      </a:solidFill>
                    </a:ln>
                  </c:spPr>
                </c15:leaderLines>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'2.CO2-Sector'!$AA$75:$BF$75</c:f>
              <c:numCache>
                <c:formatCode>#,##0.0_ </c:formatCode>
                <c:ptCount val="32"/>
                <c:pt idx="0">
                  <c:v>81.021562303552216</c:v>
                </c:pt>
                <c:pt idx="1">
                  <c:v>79.570688309552011</c:v>
                </c:pt>
                <c:pt idx="2">
                  <c:v>78.217640727621486</c:v>
                </c:pt>
                <c:pt idx="3">
                  <c:v>80.718973413412058</c:v>
                </c:pt>
                <c:pt idx="4">
                  <c:v>82.380703237059763</c:v>
                </c:pt>
                <c:pt idx="5">
                  <c:v>85.63975491811145</c:v>
                </c:pt>
                <c:pt idx="6">
                  <c:v>80.925933480305517</c:v>
                </c:pt>
                <c:pt idx="7">
                  <c:v>85.352162466595416</c:v>
                </c:pt>
                <c:pt idx="8">
                  <c:v>90.241013313465871</c:v>
                </c:pt>
                <c:pt idx="9">
                  <c:v>94.131013872844065</c:v>
                </c:pt>
                <c:pt idx="10">
                  <c:v>92.967192954715387</c:v>
                </c:pt>
                <c:pt idx="11">
                  <c:v>94.500930743491011</c:v>
                </c:pt>
                <c:pt idx="12">
                  <c:v>96.273495253799823</c:v>
                </c:pt>
                <c:pt idx="13">
                  <c:v>95.958619933713578</c:v>
                </c:pt>
                <c:pt idx="14" formatCode="#,##0_ ">
                  <c:v>101.18962706223171</c:v>
                </c:pt>
                <c:pt idx="15" formatCode="#,##0_ ">
                  <c:v>102.03772325188325</c:v>
                </c:pt>
                <c:pt idx="16" formatCode="#,##0_ ">
                  <c:v>99.59244014251702</c:v>
                </c:pt>
                <c:pt idx="17">
                  <c:v>90.11372921092169</c:v>
                </c:pt>
                <c:pt idx="18">
                  <c:v>95.289036705164662</c:v>
                </c:pt>
                <c:pt idx="19">
                  <c:v>91.865771941500753</c:v>
                </c:pt>
                <c:pt idx="20" formatCode="#,##0_ ">
                  <c:v>99.477537623764732</c:v>
                </c:pt>
                <c:pt idx="21" formatCode="#,##0_ ">
                  <c:v>101.95412222047406</c:v>
                </c:pt>
                <c:pt idx="22">
                  <c:v>96.647687905877589</c:v>
                </c:pt>
                <c:pt idx="23" formatCode="#,##0_ ">
                  <c:v>103.73878297810366</c:v>
                </c:pt>
                <c:pt idx="24">
                  <c:v>97.963427366346764</c:v>
                </c:pt>
                <c:pt idx="25">
                  <c:v>96.035988214780161</c:v>
                </c:pt>
                <c:pt idx="26">
                  <c:v>59.109169392782796</c:v>
                </c:pt>
                <c:pt idx="27">
                  <c:v>58.806384294222823</c:v>
                </c:pt>
                <c:pt idx="28">
                  <c:v>66.488765791498594</c:v>
                </c:pt>
                <c:pt idx="29">
                  <c:v>62.082587369027053</c:v>
                </c:pt>
                <c:pt idx="30">
                  <c:v>60.280890841907251</c:v>
                </c:pt>
                <c:pt idx="31">
                  <c:v>59.865119338103</c:v>
                </c:pt>
              </c:numCache>
            </c:numRef>
          </c:val>
          <c:smooth val="0"/>
          <c:extLst>
            <c:ext xmlns:c16="http://schemas.microsoft.com/office/drawing/2014/chart" uri="{C3380CC4-5D6E-409C-BE32-E72D297353CC}">
              <c16:uniqueId val="{0000003E-7E96-4A23-B204-1EA9500DE5B3}"/>
            </c:ext>
          </c:extLst>
        </c:ser>
        <c:ser>
          <c:idx val="6"/>
          <c:order val="5"/>
          <c:tx>
            <c:strRef>
              <c:f>'2.CO2-Sector'!$T$76</c:f>
              <c:strCache>
                <c:ptCount val="1"/>
                <c:pt idx="0">
                  <c:v>家庭部門</c:v>
                </c:pt>
              </c:strCache>
            </c:strRef>
          </c:tx>
          <c:spPr>
            <a:ln w="19050">
              <a:solidFill>
                <a:srgbClr val="3D96AE"/>
              </a:solidFill>
            </a:ln>
          </c:spPr>
          <c:marker>
            <c:symbol val="x"/>
            <c:size val="5"/>
            <c:spPr>
              <a:noFill/>
              <a:ln w="3175">
                <a:solidFill>
                  <a:srgbClr val="3D96AE"/>
                </a:solidFill>
              </a:ln>
            </c:spPr>
          </c:marker>
          <c:dLbls>
            <c:dLbl>
              <c:idx val="0"/>
              <c:layout>
                <c:manualLayout>
                  <c:x val="1.4568969679752772E-2"/>
                  <c:y val="1.1710033747026389E-2"/>
                </c:manualLayout>
              </c:layout>
              <c:tx>
                <c:rich>
                  <a:bodyPr wrap="square" lIns="38100" tIns="19050" rIns="38100" bIns="19050" anchor="ctr">
                    <a:spAutoFit/>
                  </a:bodyPr>
                  <a:lstStyle/>
                  <a:p>
                    <a:pPr>
                      <a:defRPr/>
                    </a:pPr>
                    <a:fld id="{67E5DD4F-46CE-48BB-B6B6-13E2123BC385}" type="VALUE">
                      <a:rPr lang="en-US" altLang="ja-JP">
                        <a:solidFill>
                          <a:srgbClr val="3D96AE"/>
                        </a:solidFill>
                      </a:rPr>
                      <a:pPr>
                        <a:defRPr/>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F-7E96-4A23-B204-1EA9500DE5B3}"/>
                </c:ext>
              </c:extLst>
            </c:dLbl>
            <c:dLbl>
              <c:idx val="23"/>
              <c:layout>
                <c:manualLayout>
                  <c:x val="5.297807156273638E-3"/>
                  <c:y val="-1.9516722911710648E-2"/>
                </c:manualLayout>
              </c:layout>
              <c:tx>
                <c:rich>
                  <a:bodyPr wrap="square" lIns="38100" tIns="19050" rIns="38100" bIns="19050" anchor="ctr">
                    <a:spAutoFit/>
                  </a:bodyPr>
                  <a:lstStyle/>
                  <a:p>
                    <a:pPr>
                      <a:defRPr/>
                    </a:pPr>
                    <a:fld id="{0D6AE7C3-5C3F-4F61-A7DC-90A9269F8035}" type="VALUE">
                      <a:rPr lang="en-US" altLang="ja-JP">
                        <a:solidFill>
                          <a:srgbClr val="3D96AE"/>
                        </a:solidFill>
                      </a:rPr>
                      <a:pPr>
                        <a:defRPr/>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D439-4719-AE75-101F3A329F59}"/>
                </c:ext>
              </c:extLst>
            </c:dLbl>
            <c:dLbl>
              <c:idx val="30"/>
              <c:layout>
                <c:manualLayout>
                  <c:x val="-4.2448556522261316E-2"/>
                  <c:y val="-9.2549500751790581E-2"/>
                </c:manualLayout>
              </c:layout>
              <c:numFmt formatCode="#,##0.0_);[Red]\(#,##0.0\)" sourceLinked="0"/>
              <c:spPr>
                <a:noFill/>
                <a:ln>
                  <a:noFill/>
                </a:ln>
                <a:effectLst/>
              </c:spPr>
              <c:txPr>
                <a:bodyPr wrap="square" lIns="38100" tIns="19050" rIns="38100" bIns="19050" anchor="ctr">
                  <a:spAutoFit/>
                </a:bodyPr>
                <a:lstStyle/>
                <a:p>
                  <a:pPr>
                    <a:defRPr>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409-4617-85E3-C69B59CEFE01}"/>
                </c:ext>
              </c:extLst>
            </c:dLbl>
            <c:dLbl>
              <c:idx val="31"/>
              <c:layout>
                <c:manualLayout>
                  <c:x val="1.6613996243354048E-2"/>
                  <c:y val="-7.7698071686306325E-2"/>
                </c:manualLayout>
              </c:layout>
              <c:tx>
                <c:rich>
                  <a:bodyPr wrap="square" lIns="38100" tIns="19050" rIns="38100" bIns="19050" anchor="ctr">
                    <a:noAutofit/>
                  </a:bodyPr>
                  <a:lstStyle/>
                  <a:p>
                    <a:pPr>
                      <a:defRPr sz="1200">
                        <a:solidFill>
                          <a:srgbClr val="3D96AE"/>
                        </a:solidFill>
                      </a:defRPr>
                    </a:pPr>
                    <a:fld id="{695AA28C-1666-480F-8F32-FD32BF34C1E2}" type="VALUE">
                      <a:rPr lang="ja-JP" altLang="en-US" sz="1200">
                        <a:solidFill>
                          <a:srgbClr val="3D96AE"/>
                        </a:solidFill>
                      </a:rPr>
                      <a:pPr>
                        <a:defRPr sz="1200">
                          <a:solidFill>
                            <a:srgbClr val="3D96AE"/>
                          </a:solidFill>
                        </a:defRPr>
                      </a:pPr>
                      <a:t>[値]</a:t>
                    </a:fld>
                    <a:endParaRPr lang="ja-JP" altLang="en-US"/>
                  </a:p>
                </c:rich>
              </c:tx>
              <c:numFmt formatCode="###.0&quot; 百万トン&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0727120903572296"/>
                      <c:h val="3.9969941173216297E-2"/>
                    </c:manualLayout>
                  </c15:layout>
                  <c15:dlblFieldTable/>
                  <c15:showDataLabelsRange val="0"/>
                </c:ext>
                <c:ext xmlns:c16="http://schemas.microsoft.com/office/drawing/2014/chart" uri="{C3380CC4-5D6E-409C-BE32-E72D297353CC}">
                  <c16:uniqueId val="{00000009-EB13-4F2C-9285-F4CC814D61E7}"/>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'2.CO2-Sector'!$AA$76:$BF$76</c:f>
              <c:numCache>
                <c:formatCode>#,##0.0_ </c:formatCode>
                <c:ptCount val="32"/>
                <c:pt idx="0">
                  <c:v>58.167167508504079</c:v>
                </c:pt>
                <c:pt idx="1">
                  <c:v>59.301332402088718</c:v>
                </c:pt>
                <c:pt idx="2">
                  <c:v>62.218053306693371</c:v>
                </c:pt>
                <c:pt idx="3">
                  <c:v>65.643249734996388</c:v>
                </c:pt>
                <c:pt idx="4">
                  <c:v>63.833413322368237</c:v>
                </c:pt>
                <c:pt idx="5">
                  <c:v>67.477227735701618</c:v>
                </c:pt>
                <c:pt idx="6">
                  <c:v>69.880366957828869</c:v>
                </c:pt>
                <c:pt idx="7">
                  <c:v>66.730205120783324</c:v>
                </c:pt>
                <c:pt idx="8">
                  <c:v>66.775264262267569</c:v>
                </c:pt>
                <c:pt idx="9">
                  <c:v>68.588834743351953</c:v>
                </c:pt>
                <c:pt idx="10">
                  <c:v>72.226242006261273</c:v>
                </c:pt>
                <c:pt idx="11">
                  <c:v>68.553135738847644</c:v>
                </c:pt>
                <c:pt idx="12">
                  <c:v>71.334893190037036</c:v>
                </c:pt>
                <c:pt idx="13">
                  <c:v>67.914862135508372</c:v>
                </c:pt>
                <c:pt idx="14">
                  <c:v>68.006409833997864</c:v>
                </c:pt>
                <c:pt idx="15">
                  <c:v>70.395478550084491</c:v>
                </c:pt>
                <c:pt idx="16">
                  <c:v>66.123070259378125</c:v>
                </c:pt>
                <c:pt idx="17">
                  <c:v>65.403902026637894</c:v>
                </c:pt>
                <c:pt idx="18">
                  <c:v>61.704132512039877</c:v>
                </c:pt>
                <c:pt idx="19">
                  <c:v>61.350897200800667</c:v>
                </c:pt>
                <c:pt idx="20">
                  <c:v>64.216941912273157</c:v>
                </c:pt>
                <c:pt idx="21">
                  <c:v>62.540928568696131</c:v>
                </c:pt>
                <c:pt idx="22">
                  <c:v>62.626438217539068</c:v>
                </c:pt>
                <c:pt idx="23">
                  <c:v>60.319274470584219</c:v>
                </c:pt>
                <c:pt idx="24">
                  <c:v>58.013755532842836</c:v>
                </c:pt>
                <c:pt idx="25">
                  <c:v>55.391509026581133</c:v>
                </c:pt>
                <c:pt idx="26">
                  <c:v>55.711740759276736</c:v>
                </c:pt>
                <c:pt idx="27">
                  <c:v>59.259947954539712</c:v>
                </c:pt>
                <c:pt idx="28">
                  <c:v>52.156305071909721</c:v>
                </c:pt>
                <c:pt idx="29">
                  <c:v>53.360723810031516</c:v>
                </c:pt>
                <c:pt idx="30">
                  <c:v>55.807026627280059</c:v>
                </c:pt>
                <c:pt idx="31">
                  <c:v>51.572981537305225</c:v>
                </c:pt>
              </c:numCache>
            </c:numRef>
          </c:val>
          <c:smooth val="0"/>
          <c:extLst>
            <c:ext xmlns:c16="http://schemas.microsoft.com/office/drawing/2014/chart" uri="{C3380CC4-5D6E-409C-BE32-E72D297353CC}">
              <c16:uniqueId val="{00000046-7E96-4A23-B204-1EA9500DE5B3}"/>
            </c:ext>
          </c:extLst>
        </c:ser>
        <c:ser>
          <c:idx val="8"/>
          <c:order val="6"/>
          <c:tx>
            <c:strRef>
              <c:f>'2.CO2-Sector'!$T$77</c:f>
              <c:strCache>
                <c:ptCount val="1"/>
                <c:pt idx="0">
                  <c:v>工業プロセス及び製品の使用</c:v>
                </c:pt>
              </c:strCache>
            </c:strRef>
          </c:tx>
          <c:spPr>
            <a:ln w="19050">
              <a:solidFill>
                <a:srgbClr val="F79646"/>
              </a:solidFill>
            </a:ln>
          </c:spPr>
          <c:marker>
            <c:symbol val="circle"/>
            <c:size val="5"/>
            <c:spPr>
              <a:solidFill>
                <a:srgbClr val="F79646"/>
              </a:solidFill>
              <a:ln>
                <a:solidFill>
                  <a:srgbClr val="F79646"/>
                </a:solidFill>
              </a:ln>
            </c:spPr>
          </c:marker>
          <c:dLbls>
            <c:dLbl>
              <c:idx val="0"/>
              <c:layout>
                <c:manualLayout>
                  <c:x val="3.1179211571578824E-2"/>
                  <c:y val="-5.2237046735635999E-2"/>
                </c:manualLayout>
              </c:layout>
              <c:numFmt formatCode="#,##0.0_);[Red]\(#,##0.0\)" sourceLinked="0"/>
              <c:spPr>
                <a:noFill/>
                <a:ln>
                  <a:noFill/>
                </a:ln>
                <a:effectLst/>
              </c:spPr>
              <c:txPr>
                <a:bodyPr wrap="square" lIns="38100" tIns="19050" rIns="38100" bIns="19050" anchor="ctr">
                  <a:noAutofit/>
                </a:bodyPr>
                <a:lstStyle/>
                <a:p>
                  <a:pPr>
                    <a:defRPr>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5509902581120779E-2"/>
                      <c:h val="3.978819859490617E-2"/>
                    </c:manualLayout>
                  </c15:layout>
                </c:ext>
                <c:ext xmlns:c16="http://schemas.microsoft.com/office/drawing/2014/chart" uri="{C3380CC4-5D6E-409C-BE32-E72D297353CC}">
                  <c16:uniqueId val="{00000047-7E96-4A23-B204-1EA9500DE5B3}"/>
                </c:ext>
              </c:extLst>
            </c:dLbl>
            <c:dLbl>
              <c:idx val="23"/>
              <c:layout>
                <c:manualLayout>
                  <c:x val="-4.241259634995697E-2"/>
                  <c:y val="-0.11112253428488883"/>
                </c:manualLayout>
              </c:layout>
              <c:numFmt formatCode="#,##0.0_);[Red]\(#,##0.0\)" sourceLinked="0"/>
              <c:spPr>
                <a:noFill/>
                <a:ln>
                  <a:noFill/>
                </a:ln>
                <a:effectLst/>
              </c:spPr>
              <c:txPr>
                <a:bodyPr wrap="square" lIns="38100" tIns="19050" rIns="38100" bIns="19050" anchor="ctr">
                  <a:spAutoFit/>
                </a:bodyPr>
                <a:lstStyle/>
                <a:p>
                  <a:pPr>
                    <a:defRPr>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7E96-4A23-B204-1EA9500DE5B3}"/>
                </c:ext>
              </c:extLst>
            </c:dLbl>
            <c:dLbl>
              <c:idx val="30"/>
              <c:layout>
                <c:manualLayout>
                  <c:x val="-7.0381134046336821E-2"/>
                  <c:y val="-8.4797763454675976E-2"/>
                </c:manualLayout>
              </c:layout>
              <c:numFmt formatCode="#,##0.0_);[Red]\(#,##0.0\)" sourceLinked="0"/>
              <c:spPr>
                <a:noFill/>
                <a:ln>
                  <a:noFill/>
                </a:ln>
                <a:effectLst/>
              </c:spPr>
              <c:txPr>
                <a:bodyPr wrap="square" lIns="38100" tIns="19050" rIns="38100" bIns="19050" anchor="ctr">
                  <a:spAutoFit/>
                </a:bodyPr>
                <a:lstStyle/>
                <a:p>
                  <a:pPr>
                    <a:defRPr>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09-4617-85E3-C69B59CEFE01}"/>
                </c:ext>
              </c:extLst>
            </c:dLbl>
            <c:dLbl>
              <c:idx val="31"/>
              <c:layout>
                <c:manualLayout>
                  <c:x val="1.9927785048357613E-2"/>
                  <c:y val="-2.9538175939415174E-2"/>
                </c:manualLayout>
              </c:layout>
              <c:tx>
                <c:rich>
                  <a:bodyPr wrap="square" lIns="38100" tIns="19050" rIns="38100" bIns="19050" anchor="ctr">
                    <a:noAutofit/>
                  </a:bodyPr>
                  <a:lstStyle/>
                  <a:p>
                    <a:pPr>
                      <a:defRPr sz="1200">
                        <a:solidFill>
                          <a:srgbClr val="F79646"/>
                        </a:solidFill>
                      </a:defRPr>
                    </a:pPr>
                    <a:fld id="{BD20934A-7A76-4F4B-B5DE-75A325DCEF0C}" type="VALUE">
                      <a:rPr lang="ja-JP" altLang="en-US" sz="1200">
                        <a:solidFill>
                          <a:srgbClr val="F79646"/>
                        </a:solidFill>
                      </a:rPr>
                      <a:pPr>
                        <a:defRPr sz="1200">
                          <a:solidFill>
                            <a:srgbClr val="F79646"/>
                          </a:solidFill>
                        </a:defRPr>
                      </a:pPr>
                      <a:t>[値]</a:t>
                    </a:fld>
                    <a:endParaRPr lang="ja-JP" altLang="en-US"/>
                  </a:p>
                </c:rich>
              </c:tx>
              <c:numFmt formatCode="###.0&quot; 百万トン&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0061662095222243"/>
                      <c:h val="4.56958710605418E-2"/>
                    </c:manualLayout>
                  </c15:layout>
                  <c15:dlblFieldTable/>
                  <c15:showDataLabelsRange val="0"/>
                </c:ext>
                <c:ext xmlns:c16="http://schemas.microsoft.com/office/drawing/2014/chart" uri="{C3380CC4-5D6E-409C-BE32-E72D297353CC}">
                  <c16:uniqueId val="{00000007-EB13-4F2C-9285-F4CC814D61E7}"/>
                </c:ext>
              </c:extLst>
            </c:dLbl>
            <c:spPr>
              <a:noFill/>
              <a:ln>
                <a:noFill/>
              </a:ln>
              <a:effectLst/>
            </c:spPr>
            <c:txPr>
              <a:bodyPr wrap="square" lIns="38100" tIns="19050" rIns="38100" bIns="19050" anchor="ctr">
                <a:spAutoFit/>
              </a:bodyPr>
              <a:lstStyle/>
              <a:p>
                <a:pPr>
                  <a:defRPr>
                    <a:solidFill>
                      <a:srgbClr val="F79646"/>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'2.CO2-Sector'!$AA$77:$BF$77</c:f>
              <c:numCache>
                <c:formatCode>#,##0.0_ </c:formatCode>
                <c:ptCount val="32"/>
                <c:pt idx="0">
                  <c:v>64.586430195730898</c:v>
                </c:pt>
                <c:pt idx="1">
                  <c:v>65.879145113264073</c:v>
                </c:pt>
                <c:pt idx="2">
                  <c:v>65.838964131392416</c:v>
                </c:pt>
                <c:pt idx="3">
                  <c:v>64.559325065492061</c:v>
                </c:pt>
                <c:pt idx="4">
                  <c:v>66.238622985958912</c:v>
                </c:pt>
                <c:pt idx="5">
                  <c:v>66.536485934140458</c:v>
                </c:pt>
                <c:pt idx="6">
                  <c:v>67.098564949597602</c:v>
                </c:pt>
                <c:pt idx="7">
                  <c:v>64.534251484688454</c:v>
                </c:pt>
                <c:pt idx="8">
                  <c:v>58.508907150785674</c:v>
                </c:pt>
                <c:pt idx="9">
                  <c:v>58.901657163758387</c:v>
                </c:pt>
                <c:pt idx="10">
                  <c:v>59.416310095449944</c:v>
                </c:pt>
                <c:pt idx="11">
                  <c:v>58.121059040844429</c:v>
                </c:pt>
                <c:pt idx="12">
                  <c:v>55.790678584331033</c:v>
                </c:pt>
                <c:pt idx="13">
                  <c:v>55.151709804744087</c:v>
                </c:pt>
                <c:pt idx="14">
                  <c:v>55.146530783155406</c:v>
                </c:pt>
                <c:pt idx="15">
                  <c:v>56.175322935878107</c:v>
                </c:pt>
                <c:pt idx="16">
                  <c:v>56.482386409614776</c:v>
                </c:pt>
                <c:pt idx="17">
                  <c:v>55.665285431644342</c:v>
                </c:pt>
                <c:pt idx="18">
                  <c:v>51.341551967057001</c:v>
                </c:pt>
                <c:pt idx="19">
                  <c:v>45.91757110026299</c:v>
                </c:pt>
                <c:pt idx="20">
                  <c:v>46.966787342752582</c:v>
                </c:pt>
                <c:pt idx="21">
                  <c:v>46.726420539065373</c:v>
                </c:pt>
                <c:pt idx="22">
                  <c:v>46.878691416485658</c:v>
                </c:pt>
                <c:pt idx="23">
                  <c:v>48.588118623730047</c:v>
                </c:pt>
                <c:pt idx="24">
                  <c:v>48.010045483454569</c:v>
                </c:pt>
                <c:pt idx="25">
                  <c:v>46.515254488674579</c:v>
                </c:pt>
                <c:pt idx="26">
                  <c:v>46.104330032549505</c:v>
                </c:pt>
                <c:pt idx="27">
                  <c:v>46.833879579685181</c:v>
                </c:pt>
                <c:pt idx="28">
                  <c:v>46.030801873025915</c:v>
                </c:pt>
                <c:pt idx="29">
                  <c:v>44.388833968588564</c:v>
                </c:pt>
                <c:pt idx="30">
                  <c:v>41.509930956563579</c:v>
                </c:pt>
                <c:pt idx="31">
                  <c:v>43.04191823473834</c:v>
                </c:pt>
              </c:numCache>
            </c:numRef>
          </c:val>
          <c:smooth val="0"/>
          <c:extLst>
            <c:ext xmlns:c16="http://schemas.microsoft.com/office/drawing/2014/chart" uri="{C3380CC4-5D6E-409C-BE32-E72D297353CC}">
              <c16:uniqueId val="{0000004F-7E96-4A23-B204-1EA9500DE5B3}"/>
            </c:ext>
          </c:extLst>
        </c:ser>
        <c:ser>
          <c:idx val="9"/>
          <c:order val="7"/>
          <c:tx>
            <c:strRef>
              <c:f>'2.CO2-Sector'!$T$78</c:f>
              <c:strCache>
                <c:ptCount val="1"/>
                <c:pt idx="0">
                  <c:v>廃棄物</c:v>
                </c:pt>
              </c:strCache>
            </c:strRef>
          </c:tx>
          <c:spPr>
            <a:ln w="19050">
              <a:solidFill>
                <a:srgbClr val="8EA5CB"/>
              </a:solidFill>
            </a:ln>
          </c:spPr>
          <c:marker>
            <c:symbol val="plus"/>
            <c:size val="5"/>
            <c:spPr>
              <a:noFill/>
              <a:ln>
                <a:solidFill>
                  <a:srgbClr val="8EA5CB"/>
                </a:solidFill>
              </a:ln>
            </c:spPr>
          </c:marker>
          <c:dLbls>
            <c:dLbl>
              <c:idx val="0"/>
              <c:layout>
                <c:manualLayout>
                  <c:x val="-1.9753428165464288E-2"/>
                  <c:y val="-1.5952277786908654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7E96-4A23-B204-1EA9500DE5B3}"/>
                </c:ext>
              </c:extLst>
            </c:dLbl>
            <c:dLbl>
              <c:idx val="15"/>
              <c:delete val="1"/>
              <c:extLst>
                <c:ext xmlns:c15="http://schemas.microsoft.com/office/drawing/2012/chart" uri="{CE6537A1-D6FC-4f65-9D91-7224C49458BB}">
                  <c15:layout>
                    <c:manualLayout>
                      <c:w val="3.0744022341701701E-2"/>
                      <c:h val="2.7209371248967305E-2"/>
                    </c:manualLayout>
                  </c15:layout>
                </c:ext>
                <c:ext xmlns:c16="http://schemas.microsoft.com/office/drawing/2014/chart" uri="{C3380CC4-5D6E-409C-BE32-E72D297353CC}">
                  <c16:uniqueId val="{00000051-7E96-4A23-B204-1EA9500DE5B3}"/>
                </c:ext>
              </c:extLst>
            </c:dLbl>
            <c:dLbl>
              <c:idx val="23"/>
              <c:layout>
                <c:manualLayout>
                  <c:x val="-7.0747834495252987E-2"/>
                  <c:y val="-0.11551986710187422"/>
                </c:manualLayout>
              </c:layout>
              <c:numFmt formatCode="#,##0.0_);[Red]\(#,##0.0\)" sourceLinked="0"/>
              <c:spPr>
                <a:noFill/>
                <a:ln>
                  <a:noFill/>
                </a:ln>
                <a:effectLst/>
              </c:spPr>
              <c:txPr>
                <a:bodyPr wrap="square" lIns="38100" tIns="19050" rIns="38100" bIns="19050" anchor="ctr">
                  <a:no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2073536584306228E-2"/>
                      <c:h val="2.5264105367751914E-2"/>
                    </c:manualLayout>
                  </c15:layout>
                </c:ext>
                <c:ext xmlns:c16="http://schemas.microsoft.com/office/drawing/2014/chart" uri="{C3380CC4-5D6E-409C-BE32-E72D297353CC}">
                  <c16:uniqueId val="{00000052-7E96-4A23-B204-1EA9500DE5B3}"/>
                </c:ext>
              </c:extLst>
            </c:dLbl>
            <c:dLbl>
              <c:idx val="29"/>
              <c:delete val="1"/>
              <c:extLst>
                <c:ext xmlns:c15="http://schemas.microsoft.com/office/drawing/2012/chart" uri="{CE6537A1-D6FC-4f65-9D91-7224C49458BB}">
                  <c15:layout>
                    <c:manualLayout>
                      <c:w val="4.2834751439048649E-2"/>
                      <c:h val="3.3198128960441754E-2"/>
                    </c:manualLayout>
                  </c15:layout>
                </c:ext>
                <c:ext xmlns:c16="http://schemas.microsoft.com/office/drawing/2014/chart" uri="{C3380CC4-5D6E-409C-BE32-E72D297353CC}">
                  <c16:uniqueId val="{00000008-676C-42D3-9ACC-66DDDED64275}"/>
                </c:ext>
              </c:extLst>
            </c:dLbl>
            <c:dLbl>
              <c:idx val="30"/>
              <c:layout>
                <c:manualLayout>
                  <c:x val="-8.7854929268272E-2"/>
                  <c:y val="-7.7571005764490525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09-4617-85E3-C69B59CEFE01}"/>
                </c:ext>
              </c:extLst>
            </c:dLbl>
            <c:dLbl>
              <c:idx val="31"/>
              <c:layout>
                <c:manualLayout>
                  <c:x val="2.0634854586143656E-2"/>
                  <c:y val="1.4659748218906941E-2"/>
                </c:manualLayout>
              </c:layout>
              <c:tx>
                <c:rich>
                  <a:bodyPr wrap="square" lIns="38100" tIns="19050" rIns="38100" bIns="19050" anchor="ctr">
                    <a:noAutofit/>
                  </a:bodyPr>
                  <a:lstStyle/>
                  <a:p>
                    <a:pPr>
                      <a:defRPr sz="1200">
                        <a:solidFill>
                          <a:srgbClr val="8EA5CB"/>
                        </a:solidFill>
                      </a:defRPr>
                    </a:pPr>
                    <a:fld id="{4A56E162-989B-4245-9D86-208CF36BFBEE}" type="VALUE">
                      <a:rPr lang="ja-JP" altLang="en-US" sz="1200"/>
                      <a:pPr>
                        <a:defRPr sz="1200">
                          <a:solidFill>
                            <a:srgbClr val="8EA5CB"/>
                          </a:solidFill>
                        </a:defRPr>
                      </a:pPr>
                      <a:t>[値]</a:t>
                    </a:fld>
                    <a:endParaRPr lang="ja-JP" altLang="en-US"/>
                  </a:p>
                </c:rich>
              </c:tx>
              <c:numFmt formatCode="###.0&quot; 百万トン&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9.9263177226353916E-2"/>
                      <c:h val="4.7665062299838322E-2"/>
                    </c:manualLayout>
                  </c15:layout>
                  <c15:dlblFieldTable/>
                  <c15:showDataLabelsRange val="0"/>
                </c:ext>
                <c:ext xmlns:c16="http://schemas.microsoft.com/office/drawing/2014/chart" uri="{C3380CC4-5D6E-409C-BE32-E72D297353CC}">
                  <c16:uniqueId val="{00000008-EB13-4F2C-9285-F4CC814D61E7}"/>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'2.CO2-Sector'!$AA$78:$BF$78</c:f>
              <c:numCache>
                <c:formatCode>#,##0.0_ </c:formatCode>
                <c:ptCount val="32"/>
                <c:pt idx="0">
                  <c:v>23.733741615913473</c:v>
                </c:pt>
                <c:pt idx="1">
                  <c:v>23.905539656478865</c:v>
                </c:pt>
                <c:pt idx="2">
                  <c:v>25.733613026581146</c:v>
                </c:pt>
                <c:pt idx="3">
                  <c:v>24.825049493178803</c:v>
                </c:pt>
                <c:pt idx="4">
                  <c:v>28.443121329943569</c:v>
                </c:pt>
                <c:pt idx="5">
                  <c:v>28.971630345248823</c:v>
                </c:pt>
                <c:pt idx="6">
                  <c:v>29.416827947269649</c:v>
                </c:pt>
                <c:pt idx="7">
                  <c:v>31.025759163488694</c:v>
                </c:pt>
                <c:pt idx="8">
                  <c:v>31.204748352109814</c:v>
                </c:pt>
                <c:pt idx="9">
                  <c:v>31.100931039106683</c:v>
                </c:pt>
                <c:pt idx="10">
                  <c:v>32.506223118818262</c:v>
                </c:pt>
                <c:pt idx="11">
                  <c:v>32.186238828240839</c:v>
                </c:pt>
                <c:pt idx="12">
                  <c:v>32.541803138708467</c:v>
                </c:pt>
                <c:pt idx="13">
                  <c:v>33.417553878821465</c:v>
                </c:pt>
                <c:pt idx="14">
                  <c:v>32.741084880483868</c:v>
                </c:pt>
                <c:pt idx="15">
                  <c:v>32.056709947043359</c:v>
                </c:pt>
                <c:pt idx="16">
                  <c:v>30.529592469455867</c:v>
                </c:pt>
                <c:pt idx="17">
                  <c:v>31.124923434540829</c:v>
                </c:pt>
                <c:pt idx="18">
                  <c:v>32.334958322948602</c:v>
                </c:pt>
                <c:pt idx="19">
                  <c:v>28.725565129874283</c:v>
                </c:pt>
                <c:pt idx="20">
                  <c:v>29.468609836239377</c:v>
                </c:pt>
                <c:pt idx="21">
                  <c:v>28.710425771128694</c:v>
                </c:pt>
                <c:pt idx="22">
                  <c:v>30.387787402875546</c:v>
                </c:pt>
                <c:pt idx="23">
                  <c:v>29.908626161743804</c:v>
                </c:pt>
                <c:pt idx="24">
                  <c:v>29.16876131498335</c:v>
                </c:pt>
                <c:pt idx="25">
                  <c:v>29.602180490718986</c:v>
                </c:pt>
                <c:pt idx="26">
                  <c:v>29.779509825904771</c:v>
                </c:pt>
                <c:pt idx="27">
                  <c:v>30.110445136920493</c:v>
                </c:pt>
                <c:pt idx="28">
                  <c:v>30.79805502115439</c:v>
                </c:pt>
                <c:pt idx="29">
                  <c:v>31.321485425779677</c:v>
                </c:pt>
                <c:pt idx="30">
                  <c:v>29.798854229769212</c:v>
                </c:pt>
                <c:pt idx="31">
                  <c:v>29.885434226105197</c:v>
                </c:pt>
              </c:numCache>
            </c:numRef>
          </c:val>
          <c:smooth val="0"/>
          <c:extLst>
            <c:ext xmlns:c16="http://schemas.microsoft.com/office/drawing/2014/chart" uri="{C3380CC4-5D6E-409C-BE32-E72D297353CC}">
              <c16:uniqueId val="{00000054-7E96-4A23-B204-1EA9500DE5B3}"/>
            </c:ext>
          </c:extLst>
        </c:ser>
        <c:ser>
          <c:idx val="0"/>
          <c:order val="8"/>
          <c:tx>
            <c:strRef>
              <c:f>'2.CO2-Sector'!$T$79</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7E96-4A23-B204-1EA9500DE5B3}"/>
                </c:ext>
              </c:extLst>
            </c:dLbl>
            <c:dLbl>
              <c:idx val="23"/>
              <c:layout>
                <c:manualLayout>
                  <c:x val="1.7699681703991701E-3"/>
                  <c:y val="-1.5299574012945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7E96-4A23-B204-1EA9500DE5B3}"/>
                </c:ext>
              </c:extLst>
            </c:dLbl>
            <c:dLbl>
              <c:idx val="30"/>
              <c:layout>
                <c:manualLayout>
                  <c:x val="-4.0060671911373531E-2"/>
                  <c:y val="-1.5213045537306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09-4617-85E3-C69B59CEFE01}"/>
                </c:ext>
              </c:extLst>
            </c:dLbl>
            <c:dLbl>
              <c:idx val="31"/>
              <c:layout>
                <c:manualLayout>
                  <c:x val="1.7903230350053572E-2"/>
                  <c:y val="4.8329585883465052E-2"/>
                </c:manualLayout>
              </c:layout>
              <c:tx>
                <c:rich>
                  <a:bodyPr wrap="square" lIns="38100" tIns="19050" rIns="38100" bIns="19050" anchor="ctr">
                    <a:noAutofit/>
                  </a:bodyPr>
                  <a:lstStyle/>
                  <a:p>
                    <a:pPr>
                      <a:defRPr sz="1200">
                        <a:solidFill>
                          <a:srgbClr val="4A452A"/>
                        </a:solidFill>
                      </a:defRPr>
                    </a:pPr>
                    <a:fld id="{EAC5C88C-8E84-4E18-ADF7-07A74719BDE5}" type="VALUE">
                      <a:rPr lang="ja-JP" altLang="en-US" sz="1200"/>
                      <a:pPr>
                        <a:defRPr sz="1200">
                          <a:solidFill>
                            <a:srgbClr val="4A452A"/>
                          </a:solidFill>
                        </a:defRPr>
                      </a:pPr>
                      <a:t>[値]</a:t>
                    </a:fld>
                    <a:endParaRPr lang="ja-JP" altLang="en-US"/>
                  </a:p>
                </c:rich>
              </c:tx>
              <c:numFmt formatCode="###.0&quot; 百万トン&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9.5905973501600433E-2"/>
                      <c:h val="4.4602849037374527E-2"/>
                    </c:manualLayout>
                  </c15:layout>
                  <c15:dlblFieldTable/>
                  <c15:showDataLabelsRange val="0"/>
                </c:ext>
                <c:ext xmlns:c16="http://schemas.microsoft.com/office/drawing/2014/chart" uri="{C3380CC4-5D6E-409C-BE32-E72D297353CC}">
                  <c16:uniqueId val="{00000006-EB13-4F2C-9285-F4CC814D61E7}"/>
                </c:ext>
              </c:extLst>
            </c:dLbl>
            <c:numFmt formatCode="#,##0.0_);[Red]\(#,##0.0\)"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'2.CO2-Sector'!$AA$79:$BF$79</c:f>
              <c:numCache>
                <c:formatCode>#,##0.0_ </c:formatCode>
                <c:ptCount val="32"/>
                <c:pt idx="0">
                  <c:v>6.795038794666123</c:v>
                </c:pt>
                <c:pt idx="1">
                  <c:v>6.6028930628142124</c:v>
                </c:pt>
                <c:pt idx="2">
                  <c:v>6.3046705151774729</c:v>
                </c:pt>
                <c:pt idx="3">
                  <c:v>6.0920223963285363</c:v>
                </c:pt>
                <c:pt idx="4">
                  <c:v>5.8984322146254584</c:v>
                </c:pt>
                <c:pt idx="5">
                  <c:v>6.0821955227939961</c:v>
                </c:pt>
                <c:pt idx="6">
                  <c:v>6.1985638849455666</c:v>
                </c:pt>
                <c:pt idx="7">
                  <c:v>6.1409660132371222</c:v>
                </c:pt>
                <c:pt idx="8">
                  <c:v>5.6979782401725041</c:v>
                </c:pt>
                <c:pt idx="9">
                  <c:v>5.7169042349251029</c:v>
                </c:pt>
                <c:pt idx="10">
                  <c:v>5.7648577944419914</c:v>
                </c:pt>
                <c:pt idx="11">
                  <c:v>5.2890521116500606</c:v>
                </c:pt>
                <c:pt idx="12">
                  <c:v>5.0164083185472164</c:v>
                </c:pt>
                <c:pt idx="13">
                  <c:v>4.8373450753546585</c:v>
                </c:pt>
                <c:pt idx="14">
                  <c:v>4.6918438954442641</c:v>
                </c:pt>
                <c:pt idx="15">
                  <c:v>4.6315071087291484</c:v>
                </c:pt>
                <c:pt idx="16">
                  <c:v>4.5516526808420625</c:v>
                </c:pt>
                <c:pt idx="17">
                  <c:v>4.5664270824510673</c:v>
                </c:pt>
                <c:pt idx="18">
                  <c:v>4.1264933399276318</c:v>
                </c:pt>
                <c:pt idx="19">
                  <c:v>3.7838396897557924</c:v>
                </c:pt>
                <c:pt idx="20">
                  <c:v>3.6725191580444538</c:v>
                </c:pt>
                <c:pt idx="21">
                  <c:v>3.5519893143984334</c:v>
                </c:pt>
                <c:pt idx="22">
                  <c:v>3.5739329202364436</c:v>
                </c:pt>
                <c:pt idx="23">
                  <c:v>3.5806862867909794</c:v>
                </c:pt>
                <c:pt idx="24">
                  <c:v>3.4780606253204325</c:v>
                </c:pt>
                <c:pt idx="25">
                  <c:v>3.323763079362096</c:v>
                </c:pt>
                <c:pt idx="26">
                  <c:v>3.2559220911558597</c:v>
                </c:pt>
                <c:pt idx="27">
                  <c:v>3.136659827211278</c:v>
                </c:pt>
                <c:pt idx="28">
                  <c:v>3.0983226314501753</c:v>
                </c:pt>
                <c:pt idx="29">
                  <c:v>3.0133280158084377</c:v>
                </c:pt>
                <c:pt idx="30">
                  <c:v>2.9178864757561773</c:v>
                </c:pt>
                <c:pt idx="31">
                  <c:v>2.8574305795151811</c:v>
                </c:pt>
              </c:numCache>
            </c:numRef>
          </c:val>
          <c:smooth val="0"/>
          <c:extLst>
            <c:ext xmlns:c16="http://schemas.microsoft.com/office/drawing/2014/chart" uri="{C3380CC4-5D6E-409C-BE32-E72D297353CC}">
              <c16:uniqueId val="{00000059-7E96-4A23-B204-1EA9500DE5B3}"/>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'2.CO2-Sector'!$T$82</c:f>
              <c:strCache>
                <c:ptCount val="1"/>
                <c:pt idx="0">
                  <c:v>■前年度比</c:v>
                </c:pt>
              </c:strCache>
            </c:strRef>
          </c:tx>
          <c:spPr>
            <a:ln>
              <a:noFill/>
            </a:ln>
          </c:spPr>
          <c:marker>
            <c:symbol val="none"/>
          </c:marker>
          <c:dLbls>
            <c:dLbl>
              <c:idx val="0"/>
              <c:layout>
                <c:manualLayout>
                  <c:x val="0.73283924885205154"/>
                  <c:y val="4.835980196469742E-2"/>
                </c:manualLayout>
              </c:layout>
              <c:tx>
                <c:rich>
                  <a:bodyPr vertOverflow="overflow" horzOverflow="overflow" wrap="square" lIns="38100" tIns="19050" rIns="38100" bIns="19050" anchor="ctr">
                    <a:noAutofit/>
                  </a:bodyPr>
                  <a:lstStyle/>
                  <a:p>
                    <a:pPr>
                      <a:defRPr sz="1200">
                        <a:solidFill>
                          <a:srgbClr val="4572A7"/>
                        </a:solidFill>
                      </a:defRPr>
                    </a:pPr>
                    <a:fld id="{08F002F2-975A-4074-A644-C0D89E80A16A}" type="VALUE">
                      <a:rPr lang="en-US" altLang="ja-JP">
                        <a:solidFill>
                          <a:srgbClr val="4572A7"/>
                        </a:solidFill>
                      </a:rPr>
                      <a:pPr>
                        <a:defRPr sz="1200">
                          <a:solidFill>
                            <a:srgbClr val="4572A7"/>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6.092757740652241E-2"/>
                      <c:h val="3.6425349908965454E-2"/>
                    </c:manualLayout>
                  </c15:layout>
                  <c15:dlblFieldTable/>
                  <c15:showDataLabelsRange val="0"/>
                </c:ext>
                <c:ext xmlns:c16="http://schemas.microsoft.com/office/drawing/2014/chart" uri="{C3380CC4-5D6E-409C-BE32-E72D297353CC}">
                  <c16:uniqueId val="{0000005A-7E96-4A23-B204-1EA9500DE5B3}"/>
                </c:ext>
              </c:extLst>
            </c:dLbl>
            <c:dLbl>
              <c:idx val="1"/>
              <c:layout>
                <c:manualLayout>
                  <c:x val="0.71656762879058566"/>
                  <c:y val="0.27268393259983842"/>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7E96-4A23-B204-1EA9500DE5B3}"/>
                </c:ext>
              </c:extLst>
            </c:dLbl>
            <c:dLbl>
              <c:idx val="2"/>
              <c:layout>
                <c:manualLayout>
                  <c:x val="0.69985432209544185"/>
                  <c:y val="0.31643653281584316"/>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7E96-4A23-B204-1EA9500DE5B3}"/>
                </c:ext>
              </c:extLst>
            </c:dLbl>
            <c:dLbl>
              <c:idx val="3"/>
              <c:layout>
                <c:manualLayout>
                  <c:x val="0.6768528637109017"/>
                  <c:y val="0.37750698695281804"/>
                </c:manualLayout>
              </c:layout>
              <c:tx>
                <c:rich>
                  <a:bodyPr vertOverflow="overflow" horzOverflow="overflow" wrap="square" lIns="38100" tIns="19050" rIns="38100" bIns="19050" anchor="ctr">
                    <a:no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1748969816891874E-2"/>
                      <c:h val="3.5616516632344102E-2"/>
                    </c:manualLayout>
                  </c15:layout>
                  <c15:dlblFieldTable/>
                  <c15:showDataLabelsRange val="0"/>
                </c:ext>
                <c:ext xmlns:c16="http://schemas.microsoft.com/office/drawing/2014/chart" uri="{C3380CC4-5D6E-409C-BE32-E72D297353CC}">
                  <c16:uniqueId val="{0000005D-7E96-4A23-B204-1EA9500DE5B3}"/>
                </c:ext>
              </c:extLst>
            </c:dLbl>
            <c:dLbl>
              <c:idx val="4"/>
              <c:layout>
                <c:manualLayout>
                  <c:x val="0.66184426842961308"/>
                  <c:y val="0.37008666082171454"/>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7E96-4A23-B204-1EA9500DE5B3}"/>
                </c:ext>
              </c:extLst>
            </c:dLbl>
            <c:dLbl>
              <c:idx val="5"/>
              <c:layout>
                <c:manualLayout>
                  <c:x val="0.6376890888918445"/>
                  <c:y val="0.56165827268593183"/>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F-7E96-4A23-B204-1EA9500DE5B3}"/>
                </c:ext>
              </c:extLst>
            </c:dLbl>
            <c:dLbl>
              <c:idx val="6"/>
              <c:layout>
                <c:manualLayout>
                  <c:x val="0.61971790466096488"/>
                  <c:y val="0.58599038489486388"/>
                </c:manualLayout>
              </c:layout>
              <c:tx>
                <c:rich>
                  <a:bodyPr vertOverflow="overflow" horzOverflow="overflow" wrap="square" lIns="38100" tIns="19050" rIns="38100" bIns="19050" anchor="ctr">
                    <a:sp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0-7E96-4A23-B204-1EA9500DE5B3}"/>
                </c:ext>
              </c:extLst>
            </c:dLbl>
            <c:dLbl>
              <c:idx val="7"/>
              <c:layout>
                <c:manualLayout>
                  <c:x val="0.60033224108148364"/>
                  <c:y val="0.6239373088132415"/>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7E96-4A23-B204-1EA9500DE5B3}"/>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7E96-4A23-B204-1EA9500DE5B3}"/>
                </c:ext>
              </c:extLst>
            </c:dLbl>
            <c:numFmt formatCode="\(\+#,##0.0%\);[Black]\(\-#,##0.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'2.CO2-Sector'!$BF$84:$BF$91</c:f>
              <c:numCache>
                <c:formatCode>#,##0.0%;[Red]\-#,##0.0%</c:formatCode>
                <c:ptCount val="8"/>
                <c:pt idx="0">
                  <c:v>1.8420042802987036E-2</c:v>
                </c:pt>
                <c:pt idx="1">
                  <c:v>6.4402871635759418E-2</c:v>
                </c:pt>
                <c:pt idx="2">
                  <c:v>7.7081557145555202E-3</c:v>
                </c:pt>
                <c:pt idx="3">
                  <c:v>-6.8972355583571954E-3</c:v>
                </c:pt>
                <c:pt idx="4">
                  <c:v>-7.5869390395099656E-2</c:v>
                </c:pt>
                <c:pt idx="5">
                  <c:v>3.6906524363479409E-2</c:v>
                </c:pt>
                <c:pt idx="6">
                  <c:v>2.9054807164192731E-3</c:v>
                </c:pt>
                <c:pt idx="7">
                  <c:v>-2.071907071892809E-2</c:v>
                </c:pt>
              </c:numCache>
            </c:numRef>
          </c:val>
          <c:smooth val="0"/>
          <c:extLst>
            <c:ext xmlns:c16="http://schemas.microsoft.com/office/drawing/2014/chart" uri="{C3380CC4-5D6E-409C-BE32-E72D297353CC}">
              <c16:uniqueId val="{00000063-7E96-4A23-B204-1EA9500DE5B3}"/>
            </c:ext>
          </c:extLst>
        </c:ser>
        <c:ser>
          <c:idx val="10"/>
          <c:order val="10"/>
          <c:tx>
            <c:strRef>
              <c:f>'2.CO2-Sector'!$T$94</c:f>
              <c:strCache>
                <c:ptCount val="1"/>
                <c:pt idx="0">
                  <c:v>■2013年度比</c:v>
                </c:pt>
              </c:strCache>
            </c:strRef>
          </c:tx>
          <c:spPr>
            <a:ln>
              <a:noFill/>
            </a:ln>
          </c:spPr>
          <c:marker>
            <c:symbol val="none"/>
          </c:marker>
          <c:dLbls>
            <c:dLbl>
              <c:idx val="0"/>
              <c:layout>
                <c:manualLayout>
                  <c:x val="0.72828263444641839"/>
                  <c:y val="-0.2197993164758599"/>
                </c:manualLayout>
              </c:layout>
              <c:tx>
                <c:rich>
                  <a:bodyPr wrap="square" lIns="38100" tIns="19050" rIns="38100" bIns="19050" anchor="ctr">
                    <a:noAutofit/>
                  </a:bodyPr>
                  <a:lstStyle/>
                  <a:p>
                    <a:pPr>
                      <a:defRPr sz="1200" baseline="0">
                        <a:solidFill>
                          <a:srgbClr val="4572A7"/>
                        </a:solidFill>
                        <a:latin typeface="Calibri" panose="020F0502020204030204" pitchFamily="34" charset="0"/>
                        <a:ea typeface="ＭＳ Ｐゴシック" panose="020B0600070205080204" pitchFamily="50" charset="-128"/>
                      </a:defRPr>
                    </a:pPr>
                    <a:fld id="{12F51AF5-743E-4FAD-8592-4653544EF7F3}" type="VALUE">
                      <a:rPr lang="en-US" altLang="ja-JP" sz="1200" baseline="0">
                        <a:solidFill>
                          <a:srgbClr val="4572A7"/>
                        </a:solidFill>
                        <a:latin typeface="Calibri" panose="020F0502020204030204" pitchFamily="34" charset="0"/>
                        <a:ea typeface="ＭＳ Ｐゴシック" panose="020B0600070205080204" pitchFamily="50" charset="-128"/>
                      </a:rPr>
                      <a:pPr>
                        <a:defRPr sz="1200" baseline="0">
                          <a:solidFill>
                            <a:srgbClr val="4572A7"/>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934895222982951E-2"/>
                      <c:h val="2.8144889415718414E-2"/>
                    </c:manualLayout>
                  </c15:layout>
                  <c15:dlblFieldTable/>
                  <c15:showDataLabelsRange val="0"/>
                </c:ext>
                <c:ext xmlns:c16="http://schemas.microsoft.com/office/drawing/2014/chart" uri="{C3380CC4-5D6E-409C-BE32-E72D297353CC}">
                  <c16:uniqueId val="{00000064-7E96-4A23-B204-1EA9500DE5B3}"/>
                </c:ext>
              </c:extLst>
            </c:dLbl>
            <c:dLbl>
              <c:idx val="1"/>
              <c:layout>
                <c:manualLayout>
                  <c:x val="0.71198589356527597"/>
                  <c:y val="-5.2598417495363689E-2"/>
                </c:manualLayout>
              </c:layout>
              <c:tx>
                <c:rich>
                  <a:bodyPr wrap="square" lIns="38100" tIns="19050" rIns="38100" bIns="19050" anchor="ctr" anchorCtr="0">
                    <a:noAutofit/>
                  </a:bodyPr>
                  <a:lstStyle/>
                  <a:p>
                    <a:pPr algn="l">
                      <a:defRPr sz="1200" baseline="0">
                        <a:solidFill>
                          <a:srgbClr val="A8423F"/>
                        </a:solidFill>
                        <a:latin typeface="Calibri" panose="020F0502020204030204" pitchFamily="34" charset="0"/>
                        <a:ea typeface="ＭＳ Ｐゴシック" panose="020B0600070205080204" pitchFamily="50" charset="-128"/>
                      </a:defRPr>
                    </a:pPr>
                    <a:fld id="{B4885629-DD54-4200-A2F4-A22D00B6614B}" type="VALUE">
                      <a:rPr lang="en-US" altLang="ja-JP" sz="1200" baseline="0">
                        <a:solidFill>
                          <a:srgbClr val="A8423F"/>
                        </a:solidFill>
                        <a:latin typeface="Calibri" panose="020F0502020204030204" pitchFamily="34" charset="0"/>
                        <a:ea typeface="ＭＳ Ｐゴシック" panose="020B0600070205080204" pitchFamily="50" charset="-128"/>
                      </a:rPr>
                      <a:pPr algn="l">
                        <a:defRPr sz="1200" baseline="0">
                          <a:solidFill>
                            <a:srgbClr val="A8423F"/>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9293497389995101E-2"/>
                      <c:h val="3.2417866177029853E-2"/>
                    </c:manualLayout>
                  </c15:layout>
                  <c15:dlblFieldTable/>
                  <c15:showDataLabelsRange val="0"/>
                </c:ext>
                <c:ext xmlns:c16="http://schemas.microsoft.com/office/drawing/2014/chart" uri="{C3380CC4-5D6E-409C-BE32-E72D297353CC}">
                  <c16:uniqueId val="{00000065-7E96-4A23-B204-1EA9500DE5B3}"/>
                </c:ext>
              </c:extLst>
            </c:dLbl>
            <c:dLbl>
              <c:idx val="2"/>
              <c:layout>
                <c:manualLayout>
                  <c:x val="0.69345686024242226"/>
                  <c:y val="7.3566794795243071E-2"/>
                </c:manualLayout>
              </c:layout>
              <c:tx>
                <c:rich>
                  <a:bodyPr wrap="square" lIns="38100" tIns="19050" rIns="38100" bIns="19050" anchor="ctr">
                    <a:spAutoFit/>
                  </a:bodyPr>
                  <a:lstStyle/>
                  <a:p>
                    <a:pPr>
                      <a:defRPr sz="1200" baseline="0">
                        <a:solidFill>
                          <a:srgbClr val="86A44A"/>
                        </a:solidFill>
                        <a:latin typeface="Calibri" panose="020F0502020204030204" pitchFamily="34" charset="0"/>
                        <a:ea typeface="ＭＳ Ｐゴシック" panose="020B0600070205080204" pitchFamily="50" charset="-128"/>
                      </a:defRPr>
                    </a:pPr>
                    <a:fld id="{FBE84D81-9128-430A-8F42-35F3823043D9}" type="VALUE">
                      <a:rPr lang="en-US" altLang="ja-JP" sz="1200" baseline="0">
                        <a:solidFill>
                          <a:srgbClr val="86A44A"/>
                        </a:solidFill>
                        <a:latin typeface="Calibri" panose="020F0502020204030204" pitchFamily="34" charset="0"/>
                        <a:ea typeface="ＭＳ Ｐゴシック" panose="020B0600070205080204" pitchFamily="50" charset="-128"/>
                      </a:rPr>
                      <a:pPr>
                        <a:defRPr sz="1200" baseline="0">
                          <a:solidFill>
                            <a:srgbClr val="86A44A"/>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7E96-4A23-B204-1EA9500DE5B3}"/>
                </c:ext>
              </c:extLst>
            </c:dLbl>
            <c:dLbl>
              <c:idx val="3"/>
              <c:layout>
                <c:manualLayout>
                  <c:x val="0.6715088002088051"/>
                  <c:y val="-0.13847822914252531"/>
                </c:manualLayout>
              </c:layout>
              <c:tx>
                <c:rich>
                  <a:bodyPr wrap="square" lIns="38100" tIns="19050" rIns="38100" bIns="19050" anchor="ctr">
                    <a:noAutofit/>
                  </a:bodyPr>
                  <a:lstStyle/>
                  <a:p>
                    <a:pPr>
                      <a:defRPr sz="1200" baseline="0">
                        <a:solidFill>
                          <a:srgbClr val="6E548D"/>
                        </a:solidFill>
                        <a:latin typeface="Calibri" panose="020F0502020204030204" pitchFamily="34" charset="0"/>
                        <a:ea typeface="ＭＳ Ｐゴシック" panose="020B0600070205080204" pitchFamily="50" charset="-128"/>
                      </a:defRPr>
                    </a:pPr>
                    <a:fld id="{0D642081-1A91-44F2-9ACB-52CEF261F025}" type="VALUE">
                      <a:rPr lang="en-US" altLang="ja-JP" sz="1200" baseline="0">
                        <a:solidFill>
                          <a:srgbClr val="6E548D"/>
                        </a:solidFill>
                        <a:latin typeface="Calibri" panose="020F0502020204030204" pitchFamily="34" charset="0"/>
                        <a:ea typeface="ＭＳ Ｐゴシック" panose="020B0600070205080204" pitchFamily="50" charset="-128"/>
                      </a:rPr>
                      <a:pPr>
                        <a:defRPr sz="1200" baseline="0">
                          <a:solidFill>
                            <a:srgbClr val="6E548D"/>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8364903567323165E-2"/>
                      <c:h val="3.8385372220463052E-2"/>
                    </c:manualLayout>
                  </c15:layout>
                  <c15:dlblFieldTable/>
                  <c15:showDataLabelsRange val="0"/>
                </c:ext>
                <c:ext xmlns:c16="http://schemas.microsoft.com/office/drawing/2014/chart" uri="{C3380CC4-5D6E-409C-BE32-E72D297353CC}">
                  <c16:uniqueId val="{00000067-7E96-4A23-B204-1EA9500DE5B3}"/>
                </c:ext>
              </c:extLst>
            </c:dLbl>
            <c:dLbl>
              <c:idx val="4"/>
              <c:layout>
                <c:manualLayout>
                  <c:x val="0.65013786222449965"/>
                  <c:y val="0.26193864276644113"/>
                </c:manualLayout>
              </c:layout>
              <c:tx>
                <c:rich>
                  <a:bodyPr wrap="square" lIns="38100" tIns="19050" rIns="38100" bIns="19050" anchor="ctr">
                    <a:noAutofit/>
                  </a:bodyPr>
                  <a:lstStyle/>
                  <a:p>
                    <a:pPr>
                      <a:defRPr sz="1200" baseline="0">
                        <a:solidFill>
                          <a:srgbClr val="3D96AE"/>
                        </a:solidFill>
                        <a:latin typeface="Calibri" panose="020F0502020204030204" pitchFamily="34" charset="0"/>
                        <a:ea typeface="ＭＳ Ｐゴシック" panose="020B0600070205080204" pitchFamily="50" charset="-128"/>
                      </a:defRPr>
                    </a:pPr>
                    <a:fld id="{D23DD246-43AB-4774-8344-D09B721D98F0}" type="VALUE">
                      <a:rPr lang="en-US" altLang="ja-JP" sz="1200" baseline="0">
                        <a:solidFill>
                          <a:srgbClr val="3D96AE"/>
                        </a:solidFill>
                        <a:latin typeface="Calibri" panose="020F0502020204030204" pitchFamily="34" charset="0"/>
                        <a:ea typeface="ＭＳ Ｐゴシック" panose="020B0600070205080204" pitchFamily="50" charset="-128"/>
                      </a:rPr>
                      <a:pPr>
                        <a:defRPr sz="1200" baseline="0">
                          <a:solidFill>
                            <a:srgbClr val="3D96AE"/>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8293568778302611E-2"/>
                      <c:h val="4.1922793421645323E-2"/>
                    </c:manualLayout>
                  </c15:layout>
                  <c15:dlblFieldTable/>
                  <c15:showDataLabelsRange val="0"/>
                </c:ext>
                <c:ext xmlns:c16="http://schemas.microsoft.com/office/drawing/2014/chart" uri="{C3380CC4-5D6E-409C-BE32-E72D297353CC}">
                  <c16:uniqueId val="{00000068-7E96-4A23-B204-1EA9500DE5B3}"/>
                </c:ext>
              </c:extLst>
            </c:dLbl>
            <c:dLbl>
              <c:idx val="5"/>
              <c:layout>
                <c:manualLayout>
                  <c:x val="0.627998498171079"/>
                  <c:y val="0.35906678331964881"/>
                </c:manualLayout>
              </c:layout>
              <c:tx>
                <c:rich>
                  <a:bodyPr wrap="square" lIns="38100" tIns="19050" rIns="38100" bIns="19050" anchor="ctr">
                    <a:noAutofit/>
                  </a:bodyPr>
                  <a:lstStyle/>
                  <a:p>
                    <a:pPr>
                      <a:defRPr sz="1200" baseline="0">
                        <a:solidFill>
                          <a:srgbClr val="F79646"/>
                        </a:solidFill>
                        <a:latin typeface="Calibri" panose="020F0502020204030204" pitchFamily="34" charset="0"/>
                        <a:ea typeface="ＭＳ Ｐゴシック" panose="020B0600070205080204" pitchFamily="50" charset="-128"/>
                      </a:defRPr>
                    </a:pPr>
                    <a:fld id="{01DB3C14-8B65-4522-B00A-980EBDE72F03}" type="VALUE">
                      <a:rPr lang="en-US" altLang="ja-JP" sz="1200" baseline="0">
                        <a:solidFill>
                          <a:srgbClr val="F79646"/>
                        </a:solidFill>
                        <a:latin typeface="Calibri" panose="020F0502020204030204" pitchFamily="34" charset="0"/>
                        <a:ea typeface="ＭＳ Ｐゴシック" panose="020B0600070205080204" pitchFamily="50" charset="-128"/>
                      </a:rPr>
                      <a:pPr>
                        <a:defRPr sz="1200" baseline="0">
                          <a:solidFill>
                            <a:srgbClr val="F79646"/>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428972711429521E-2"/>
                      <c:h val="3.2321308982750541E-2"/>
                    </c:manualLayout>
                  </c15:layout>
                  <c15:dlblFieldTable/>
                  <c15:showDataLabelsRange val="0"/>
                </c:ext>
                <c:ext xmlns:c16="http://schemas.microsoft.com/office/drawing/2014/chart" uri="{C3380CC4-5D6E-409C-BE32-E72D297353CC}">
                  <c16:uniqueId val="{00000069-7E96-4A23-B204-1EA9500DE5B3}"/>
                </c:ext>
              </c:extLst>
            </c:dLbl>
            <c:dLbl>
              <c:idx val="6"/>
              <c:layout>
                <c:manualLayout>
                  <c:x val="0.61461024787682161"/>
                  <c:y val="0.55925718768401644"/>
                </c:manualLayout>
              </c:layout>
              <c:tx>
                <c:rich>
                  <a:bodyPr wrap="square" lIns="38100" tIns="19050" rIns="38100" bIns="19050" anchor="ctr">
                    <a:noAutofit/>
                  </a:bodyPr>
                  <a:lstStyle/>
                  <a:p>
                    <a:pPr>
                      <a:defRPr sz="1200" baseline="0">
                        <a:solidFill>
                          <a:schemeClr val="accent1">
                            <a:lumMod val="60000"/>
                            <a:lumOff val="40000"/>
                          </a:schemeClr>
                        </a:solidFill>
                        <a:latin typeface="Calibri" panose="020F0502020204030204" pitchFamily="34" charset="0"/>
                        <a:ea typeface="ＭＳ Ｐゴシック" panose="020B0600070205080204" pitchFamily="50" charset="-128"/>
                      </a:defRPr>
                    </a:pPr>
                    <a:fld id="{1160D11B-CF42-4580-86DA-4063DEF6A014}" type="VALUE">
                      <a:rPr lang="en-US" altLang="ja-JP">
                        <a:solidFill>
                          <a:srgbClr val="8EA5CB"/>
                        </a:solidFill>
                      </a:rPr>
                      <a:pPr>
                        <a:defRPr sz="1200" baseline="0">
                          <a:solidFill>
                            <a:schemeClr val="accent1">
                              <a:lumMod val="60000"/>
                              <a:lumOff val="40000"/>
                            </a:schemeClr>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4095744901111321E-2"/>
                      <c:h val="2.7259948924562828E-2"/>
                    </c:manualLayout>
                  </c15:layout>
                  <c15:dlblFieldTable/>
                  <c15:showDataLabelsRange val="0"/>
                </c:ext>
                <c:ext xmlns:c16="http://schemas.microsoft.com/office/drawing/2014/chart" uri="{C3380CC4-5D6E-409C-BE32-E72D297353CC}">
                  <c16:uniqueId val="{0000006A-7E96-4A23-B204-1EA9500DE5B3}"/>
                </c:ext>
              </c:extLst>
            </c:dLbl>
            <c:dLbl>
              <c:idx val="7"/>
              <c:layout>
                <c:manualLayout>
                  <c:x val="0.58591346388376631"/>
                  <c:y val="0.38212960999323797"/>
                </c:manualLayout>
              </c:layout>
              <c:tx>
                <c:rich>
                  <a:bodyPr wrap="square" lIns="38100" tIns="19050" rIns="38100" bIns="19050" anchor="ctr">
                    <a:noAutofit/>
                  </a:bodyPr>
                  <a:lstStyle/>
                  <a:p>
                    <a:pPr>
                      <a:defRPr sz="1200" baseline="0">
                        <a:solidFill>
                          <a:srgbClr val="4A452A"/>
                        </a:solidFill>
                        <a:latin typeface="Calibri" panose="020F0502020204030204" pitchFamily="34" charset="0"/>
                        <a:ea typeface="ＭＳ Ｐゴシック" panose="020B0600070205080204" pitchFamily="50" charset="-128"/>
                      </a:defRPr>
                    </a:pPr>
                    <a:fld id="{F4A2D953-3C75-4560-91FC-2F688FE59705}" type="VALUE">
                      <a:rPr lang="en-US" altLang="ja-JP" sz="1200" baseline="0">
                        <a:solidFill>
                          <a:srgbClr val="4A452A"/>
                        </a:solidFill>
                        <a:latin typeface="Calibri" panose="020F0502020204030204" pitchFamily="34" charset="0"/>
                        <a:ea typeface="ＭＳ Ｐゴシック" panose="020B0600070205080204" pitchFamily="50" charset="-128"/>
                      </a:rPr>
                      <a:pPr>
                        <a:defRPr sz="1200" baseline="0">
                          <a:solidFill>
                            <a:srgbClr val="4A452A"/>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8.0401902733784877E-2"/>
                      <c:h val="2.9890960579152023E-2"/>
                    </c:manualLayout>
                  </c15:layout>
                  <c15:dlblFieldTable/>
                  <c15:showDataLabelsRange val="0"/>
                </c:ext>
                <c:ext xmlns:c16="http://schemas.microsoft.com/office/drawing/2014/chart" uri="{C3380CC4-5D6E-409C-BE32-E72D297353CC}">
                  <c16:uniqueId val="{0000006B-7E96-4A23-B204-1EA9500DE5B3}"/>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7E96-4A23-B204-1EA9500DE5B3}"/>
                </c:ext>
              </c:extLst>
            </c:dLbl>
            <c:numFmt formatCode="&quot;〈&quot;\+#,##0.0%&quot;〉&quot;;[Black]&quot;〈&quot;\-#,##0.0%&quot;〉&quot;" sourceLinked="0"/>
            <c:spPr>
              <a:noFill/>
              <a:ln>
                <a:noFill/>
              </a:ln>
              <a:effectLst/>
            </c:spPr>
            <c:txPr>
              <a:bodyPr wrap="square" lIns="38100" tIns="19050" rIns="38100" bIns="19050" anchor="ctr">
                <a:spAutoFit/>
              </a:bodyPr>
              <a:lstStyle/>
              <a:p>
                <a:pPr>
                  <a:defRPr sz="1200" baseline="0">
                    <a:latin typeface="Calibri" panose="020F0502020204030204" pitchFamily="34" charset="0"/>
                    <a:ea typeface="ＭＳ Ｐゴシック" panose="020B060007020508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'2.CO2-Sector'!$BF$96:$BF$103</c:f>
              <c:numCache>
                <c:formatCode>#,##0.0%;[Red]\-#,##0.0%</c:formatCode>
                <c:ptCount val="8"/>
                <c:pt idx="0">
                  <c:v>-0.1836453118349336</c:v>
                </c:pt>
                <c:pt idx="1">
                  <c:v>-0.1840609913084893</c:v>
                </c:pt>
                <c:pt idx="2">
                  <c:v>-0.1728217038069273</c:v>
                </c:pt>
                <c:pt idx="3">
                  <c:v>-0.42292441052890661</c:v>
                </c:pt>
                <c:pt idx="4">
                  <c:v>-0.14499996908192725</c:v>
                </c:pt>
                <c:pt idx="5">
                  <c:v>-0.1141472554626346</c:v>
                </c:pt>
                <c:pt idx="6">
                  <c:v>-7.7542631056293221E-4</c:v>
                </c:pt>
                <c:pt idx="7">
                  <c:v>-0.20198801272925304</c:v>
                </c:pt>
              </c:numCache>
            </c:numRef>
          </c:val>
          <c:smooth val="0"/>
          <c:extLst>
            <c:ext xmlns:c16="http://schemas.microsoft.com/office/drawing/2014/chart" uri="{C3380CC4-5D6E-409C-BE32-E72D297353CC}">
              <c16:uniqueId val="{0000006D-7E96-4A23-B204-1EA9500DE5B3}"/>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rPr>
              <a:t>Trends in CO</a:t>
            </a:r>
            <a:r>
              <a:rPr lang="en-US" altLang="ja-JP" sz="1800" b="1" i="0" baseline="-25000">
                <a:effectLst/>
              </a:rPr>
              <a:t>2</a:t>
            </a:r>
            <a:r>
              <a:rPr lang="en-US" altLang="ja-JP" sz="1800" b="1" i="0" baseline="0">
                <a:effectLst/>
              </a:rPr>
              <a:t> emissions by sector</a:t>
            </a:r>
            <a:endParaRPr lang="en-US" altLang="ja-JP" sz="1800" b="1" i="0" baseline="0">
              <a:solidFill>
                <a:srgbClr val="FF0000"/>
              </a:solidFill>
              <a:effectLst/>
            </a:endParaRPr>
          </a:p>
          <a:p>
            <a:pPr>
              <a:defRPr>
                <a:latin typeface="(日本語用のフォントを使用)"/>
              </a:defRPr>
            </a:pPr>
            <a:r>
              <a:rPr lang="en-US" altLang="ja-JP" sz="1800" b="1" i="0" baseline="0">
                <a:effectLst/>
              </a:rPr>
              <a:t> (FY2021)</a:t>
            </a:r>
            <a:endParaRPr lang="ja-JP" altLang="ja-JP" sz="1600">
              <a:effectLst/>
            </a:endParaRPr>
          </a:p>
        </c:rich>
      </c:tx>
      <c:layout>
        <c:manualLayout>
          <c:xMode val="edge"/>
          <c:yMode val="edge"/>
          <c:x val="0.20192936673978185"/>
          <c:y val="2.1704129369223977E-2"/>
        </c:manualLayout>
      </c:layout>
      <c:overlay val="0"/>
    </c:title>
    <c:autoTitleDeleted val="0"/>
    <c:plotArea>
      <c:layout>
        <c:manualLayout>
          <c:layoutTarget val="inner"/>
          <c:xMode val="edge"/>
          <c:yMode val="edge"/>
          <c:x val="0.10706869717575355"/>
          <c:y val="0.14191385079769192"/>
          <c:w val="0.62890070000248632"/>
          <c:h val="0.74026244532389074"/>
        </c:manualLayout>
      </c:layout>
      <c:lineChart>
        <c:grouping val="standard"/>
        <c:varyColors val="0"/>
        <c:ser>
          <c:idx val="1"/>
          <c:order val="0"/>
          <c:dPt>
            <c:idx val="1"/>
            <c:bubble3D val="0"/>
            <c:spPr/>
            <c:extLst>
              <c:ext xmlns:c16="http://schemas.microsoft.com/office/drawing/2014/chart" uri="{C3380CC4-5D6E-409C-BE32-E72D297353CC}">
                <c16:uniqueId val="{00000001-38D7-4CAB-AFBF-446DCF49EBFC}"/>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D7-4CAB-AFBF-446DCF49EBFC}"/>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D7-4CAB-AFBF-446DCF49EBFC}"/>
                </c:ext>
              </c:extLst>
            </c:dLbl>
            <c:dLbl>
              <c:idx val="23"/>
              <c:delete val="1"/>
              <c:extLst>
                <c:ext xmlns:c15="http://schemas.microsoft.com/office/drawing/2012/chart" uri="{CE6537A1-D6FC-4f65-9D91-7224C49458BB}"/>
                <c:ext xmlns:c16="http://schemas.microsoft.com/office/drawing/2014/chart" uri="{C3380CC4-5D6E-409C-BE32-E72D297353CC}">
                  <c16:uniqueId val="{00000004-38D7-4CAB-AFBF-446DCF49EBFC}"/>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D7-4CAB-AFBF-446DCF49EBFC}"/>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val>
          <c:smooth val="0"/>
          <c:extLst>
            <c:ext xmlns:c16="http://schemas.microsoft.com/office/drawing/2014/chart" uri="{C3380CC4-5D6E-409C-BE32-E72D297353CC}">
              <c16:uniqueId val="{00000006-38D7-4CAB-AFBF-446DCF49EBFC}"/>
            </c:ext>
          </c:extLst>
        </c:ser>
        <c:ser>
          <c:idx val="2"/>
          <c:order val="1"/>
          <c:tx>
            <c:strRef>
              <c:f>'2.CO2-Sector'!$T$72</c:f>
              <c:strCache>
                <c:ptCount val="1"/>
                <c:pt idx="0">
                  <c:v>エネルギー転換部門</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1.8691167299865804E-2"/>
                  <c:y val="-1.9114434699457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08-38D7-4CAB-AFBF-446DCF49EBFC}"/>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0A-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0B-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0C-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0D-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3-DDD2-4B0A-B13C-850BE2A3D314}"/>
                </c:ext>
              </c:extLst>
            </c:dLbl>
            <c:dLbl>
              <c:idx val="30"/>
              <c:layout>
                <c:manualLayout>
                  <c:x val="-2.3188399298720845E-2"/>
                  <c:y val="-5.6548668575229229E-2"/>
                </c:manualLayout>
              </c:layout>
              <c:numFmt formatCode="#,##0_);[Red]\(#,##0\)" sourceLinked="0"/>
              <c:spPr>
                <a:noFill/>
                <a:ln>
                  <a:noFill/>
                </a:ln>
                <a:effectLst/>
              </c:spPr>
              <c:txPr>
                <a:bodyPr wrap="square" lIns="38100" tIns="19050" rIns="38100" bIns="19050" anchor="ctr">
                  <a:noAutofit/>
                </a:bodyPr>
                <a:lstStyle/>
                <a:p>
                  <a:pPr>
                    <a:defRPr sz="10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3.7358772033460601E-2"/>
                      <c:h val="4.145251264221287E-2"/>
                    </c:manualLayout>
                  </c15:layout>
                </c:ext>
                <c:ext xmlns:c16="http://schemas.microsoft.com/office/drawing/2014/chart" uri="{C3380CC4-5D6E-409C-BE32-E72D297353CC}">
                  <c16:uniqueId val="{00000003-B763-4A06-B1A4-7DBE4B359DF6}"/>
                </c:ext>
              </c:extLst>
            </c:dLbl>
            <c:dLbl>
              <c:idx val="31"/>
              <c:layout>
                <c:manualLayout>
                  <c:x val="2.8205603330919933E-2"/>
                  <c:y val="-8.1854813644049017E-3"/>
                </c:manualLayout>
              </c:layout>
              <c:numFmt formatCode="###&quot; Mt&quot;" sourceLinked="0"/>
              <c:spPr>
                <a:noFill/>
                <a:ln>
                  <a:noFill/>
                </a:ln>
                <a:effectLst/>
              </c:spPr>
              <c:txPr>
                <a:bodyPr wrap="square" lIns="38100" tIns="19050" rIns="38100" bIns="19050" anchor="ctr">
                  <a:no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6.3844962769696423E-2"/>
                      <c:h val="3.7542827598128097E-2"/>
                    </c:manualLayout>
                  </c15:layout>
                </c:ext>
                <c:ext xmlns:c16="http://schemas.microsoft.com/office/drawing/2014/chart" uri="{C3380CC4-5D6E-409C-BE32-E72D297353CC}">
                  <c16:uniqueId val="{00000002-E87E-4DEA-B7A7-D450915B3EC2}"/>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'2.CO2-Sector'!$AA$72:$BF$72</c:f>
              <c:numCache>
                <c:formatCode>#,##0_ </c:formatCode>
                <c:ptCount val="32"/>
                <c:pt idx="0">
                  <c:v>348.41179447028634</c:v>
                </c:pt>
                <c:pt idx="1">
                  <c:v>349.74258710949579</c:v>
                </c:pt>
                <c:pt idx="2">
                  <c:v>355.12614215324686</c:v>
                </c:pt>
                <c:pt idx="3">
                  <c:v>338.72492179417719</c:v>
                </c:pt>
                <c:pt idx="4">
                  <c:v>372.71652054267736</c:v>
                </c:pt>
                <c:pt idx="5">
                  <c:v>360.59531972801585</c:v>
                </c:pt>
                <c:pt idx="6">
                  <c:v>362.4691212051091</c:v>
                </c:pt>
                <c:pt idx="7">
                  <c:v>357.64184247294844</c:v>
                </c:pt>
                <c:pt idx="8">
                  <c:v>344.51684317773794</c:v>
                </c:pt>
                <c:pt idx="9">
                  <c:v>366.22601919401677</c:v>
                </c:pt>
                <c:pt idx="10">
                  <c:v>374.92024083416112</c:v>
                </c:pt>
                <c:pt idx="11">
                  <c:v>365.84175823433213</c:v>
                </c:pt>
                <c:pt idx="12">
                  <c:v>391.42328482875729</c:v>
                </c:pt>
                <c:pt idx="13">
                  <c:v>407.74666526328861</c:v>
                </c:pt>
                <c:pt idx="14">
                  <c:v>403.77988285122586</c:v>
                </c:pt>
                <c:pt idx="15">
                  <c:v>423.92684168544571</c:v>
                </c:pt>
                <c:pt idx="16">
                  <c:v>414.87062379360515</c:v>
                </c:pt>
                <c:pt idx="17">
                  <c:v>467.18903156868345</c:v>
                </c:pt>
                <c:pt idx="18">
                  <c:v>436.55715700427135</c:v>
                </c:pt>
                <c:pt idx="19">
                  <c:v>397.6822033693656</c:v>
                </c:pt>
                <c:pt idx="20">
                  <c:v>422.04719202207656</c:v>
                </c:pt>
                <c:pt idx="21">
                  <c:v>479.3617387524933</c:v>
                </c:pt>
                <c:pt idx="22">
                  <c:v>524.90688612501947</c:v>
                </c:pt>
                <c:pt idx="23">
                  <c:v>526.34278703944426</c:v>
                </c:pt>
                <c:pt idx="24">
                  <c:v>498.94627998727378</c:v>
                </c:pt>
                <c:pt idx="25">
                  <c:v>473.53365368045343</c:v>
                </c:pt>
                <c:pt idx="26">
                  <c:v>505.16988492765591</c:v>
                </c:pt>
                <c:pt idx="27">
                  <c:v>491.74845963269621</c:v>
                </c:pt>
                <c:pt idx="28">
                  <c:v>454.33959228448896</c:v>
                </c:pt>
                <c:pt idx="29">
                  <c:v>433.12330504119552</c:v>
                </c:pt>
                <c:pt idx="30">
                  <c:v>421.91078702546645</c:v>
                </c:pt>
                <c:pt idx="31">
                  <c:v>429.68240178151746</c:v>
                </c:pt>
              </c:numCache>
            </c:numRef>
          </c:val>
          <c:smooth val="0"/>
          <c:extLst>
            <c:ext xmlns:c16="http://schemas.microsoft.com/office/drawing/2014/chart" uri="{C3380CC4-5D6E-409C-BE32-E72D297353CC}">
              <c16:uniqueId val="{0000000E-38D7-4CAB-AFBF-446DCF49EBFC}"/>
            </c:ext>
          </c:extLst>
        </c:ser>
        <c:ser>
          <c:idx val="3"/>
          <c:order val="2"/>
          <c:tx>
            <c:strRef>
              <c:f>'2.CO2-Sector'!$T$73</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10-38D7-4CAB-AFBF-446DCF49EBFC}"/>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12-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13-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14-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15-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16-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4-DDD2-4B0A-B13C-850BE2A3D314}"/>
                </c:ext>
              </c:extLst>
            </c:dLbl>
            <c:dLbl>
              <c:idx val="30"/>
              <c:layout>
                <c:manualLayout>
                  <c:x val="-2.1117001913366688E-2"/>
                  <c:y val="-5.6257597141435391E-2"/>
                </c:manualLayout>
              </c:layout>
              <c:numFmt formatCode="#,##0_);[Red]\(#,##0\)" sourceLinked="0"/>
              <c:spPr>
                <a:noFill/>
                <a:ln>
                  <a:noFill/>
                </a:ln>
                <a:effectLst/>
              </c:spPr>
              <c:txPr>
                <a:bodyPr wrap="square" lIns="38100" tIns="19050" rIns="38100" bIns="19050" anchor="ctr">
                  <a:spAutoFit/>
                </a:bodyPr>
                <a:lstStyle/>
                <a:p>
                  <a:pPr>
                    <a:defRPr sz="10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63-4A06-B1A4-7DBE4B359DF6}"/>
                </c:ext>
              </c:extLst>
            </c:dLbl>
            <c:dLbl>
              <c:idx val="31"/>
              <c:layout>
                <c:manualLayout>
                  <c:x val="3.7995379098203504E-2"/>
                  <c:y val="-3.9362567063462091E-2"/>
                </c:manualLayout>
              </c:layout>
              <c:numFmt formatCode="###&quot; Mt&quot;" sourceLinked="0"/>
              <c:spPr>
                <a:noFill/>
                <a:ln>
                  <a:noFill/>
                </a:ln>
                <a:effectLst/>
              </c:spPr>
              <c:txPr>
                <a:bodyPr wrap="square" lIns="38100" tIns="19050" rIns="38100" bIns="19050" anchor="ctr">
                  <a:spAutoFit/>
                </a:bodyPr>
                <a:lstStyle/>
                <a:p>
                  <a:pPr>
                    <a:defRPr sz="12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BA-4CA5-AE1F-7217DBF69F79}"/>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'2.CO2-Sector'!$AA$73:$BF$73</c:f>
              <c:numCache>
                <c:formatCode>#,##0_ </c:formatCode>
                <c:ptCount val="32"/>
                <c:pt idx="0">
                  <c:v>378.2106228736983</c:v>
                </c:pt>
                <c:pt idx="1">
                  <c:v>375.6789443250982</c:v>
                </c:pt>
                <c:pt idx="2">
                  <c:v>370.18773217414036</c:v>
                </c:pt>
                <c:pt idx="3">
                  <c:v>372.0671330010062</c:v>
                </c:pt>
                <c:pt idx="4">
                  <c:v>378.90513913332182</c:v>
                </c:pt>
                <c:pt idx="5">
                  <c:v>386.03485994918594</c:v>
                </c:pt>
                <c:pt idx="6">
                  <c:v>391.16923936445664</c:v>
                </c:pt>
                <c:pt idx="7">
                  <c:v>386.58106399160681</c:v>
                </c:pt>
                <c:pt idx="8">
                  <c:v>362.7294815531244</c:v>
                </c:pt>
                <c:pt idx="9">
                  <c:v>367.53889369023744</c:v>
                </c:pt>
                <c:pt idx="10">
                  <c:v>377.61413855366294</c:v>
                </c:pt>
                <c:pt idx="11">
                  <c:v>371.7507442924981</c:v>
                </c:pt>
                <c:pt idx="12">
                  <c:v>376.88365375390265</c:v>
                </c:pt>
                <c:pt idx="13">
                  <c:v>376.60593045852943</c:v>
                </c:pt>
                <c:pt idx="14">
                  <c:v>377.33183089076493</c:v>
                </c:pt>
                <c:pt idx="15">
                  <c:v>366.55008039215176</c:v>
                </c:pt>
                <c:pt idx="16">
                  <c:v>363.229399177858</c:v>
                </c:pt>
                <c:pt idx="17">
                  <c:v>359.6591867040533</c:v>
                </c:pt>
                <c:pt idx="18">
                  <c:v>328.88949920127169</c:v>
                </c:pt>
                <c:pt idx="19">
                  <c:v>315.03720450187677</c:v>
                </c:pt>
                <c:pt idx="20">
                  <c:v>329.65835592618498</c:v>
                </c:pt>
                <c:pt idx="21">
                  <c:v>327.28552861365836</c:v>
                </c:pt>
                <c:pt idx="22">
                  <c:v>325.39775640138629</c:v>
                </c:pt>
                <c:pt idx="23">
                  <c:v>330.1448815062983</c:v>
                </c:pt>
                <c:pt idx="24">
                  <c:v>320.80246193786184</c:v>
                </c:pt>
                <c:pt idx="25">
                  <c:v>312.31432486548317</c:v>
                </c:pt>
                <c:pt idx="26">
                  <c:v>298.62250169832089</c:v>
                </c:pt>
                <c:pt idx="27">
                  <c:v>293.97684585907058</c:v>
                </c:pt>
                <c:pt idx="28">
                  <c:v>288.04043702905165</c:v>
                </c:pt>
                <c:pt idx="29">
                  <c:v>280.46578374293739</c:v>
                </c:pt>
                <c:pt idx="30">
                  <c:v>253.07906857377114</c:v>
                </c:pt>
                <c:pt idx="31">
                  <c:v>269.37808734082529</c:v>
                </c:pt>
              </c:numCache>
            </c:numRef>
          </c:val>
          <c:smooth val="0"/>
          <c:extLst>
            <c:ext xmlns:c16="http://schemas.microsoft.com/office/drawing/2014/chart" uri="{C3380CC4-5D6E-409C-BE32-E72D297353CC}">
              <c16:uniqueId val="{00000017-38D7-4CAB-AFBF-446DCF49EBFC}"/>
            </c:ext>
          </c:extLst>
        </c:ser>
        <c:ser>
          <c:idx val="4"/>
          <c:order val="3"/>
          <c:tx>
            <c:strRef>
              <c:f>'2.CO2-Sector'!$T$74</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19-38D7-4CAB-AFBF-446DCF49EBFC}"/>
                </c:ext>
              </c:extLst>
            </c:dLbl>
            <c:dLbl>
              <c:idx val="23"/>
              <c:layout>
                <c:manualLayout>
                  <c:x val="-2.212905235776606E-2"/>
                  <c:y val="-2.2909202288992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1B-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1C-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1D-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1E-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1F-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8-DDD2-4B0A-B13C-850BE2A3D314}"/>
                </c:ext>
              </c:extLst>
            </c:dLbl>
            <c:dLbl>
              <c:idx val="30"/>
              <c:layout>
                <c:manualLayout>
                  <c:x val="-2.0175490826132542E-2"/>
                  <c:y val="-5.4593364279362698E-2"/>
                </c:manualLayout>
              </c:layout>
              <c:numFmt formatCode="#,##0_);[Red]\(#,##0\)" sourceLinked="0"/>
              <c:spPr>
                <a:noFill/>
                <a:ln>
                  <a:noFill/>
                </a:ln>
                <a:effectLst/>
              </c:spPr>
              <c:txPr>
                <a:bodyPr wrap="square" lIns="38100" tIns="19050" rIns="38100" bIns="19050" anchor="ctr">
                  <a:spAutoFit/>
                </a:bodyPr>
                <a:lstStyle/>
                <a:p>
                  <a:pPr>
                    <a:defRPr sz="10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63-4A06-B1A4-7DBE4B359DF6}"/>
                </c:ext>
              </c:extLst>
            </c:dLbl>
            <c:dLbl>
              <c:idx val="31"/>
              <c:layout>
                <c:manualLayout>
                  <c:x val="3.8092147543098094E-2"/>
                  <c:y val="-6.322721965672623E-2"/>
                </c:manualLayout>
              </c:layout>
              <c:tx>
                <c:rich>
                  <a:bodyPr wrap="square" lIns="38100" tIns="19050" rIns="38100" bIns="19050" anchor="ctr">
                    <a:spAutoFit/>
                  </a:bodyPr>
                  <a:lstStyle/>
                  <a:p>
                    <a:pPr>
                      <a:defRPr>
                        <a:solidFill>
                          <a:srgbClr val="669900"/>
                        </a:solidFill>
                      </a:defRPr>
                    </a:pPr>
                    <a:fld id="{89054280-614B-4E8B-A3B7-C5B29C8C7835}" type="VALUE">
                      <a:rPr lang="en-US" altLang="ja-JP" sz="1200"/>
                      <a:pPr>
                        <a:defRPr>
                          <a:solidFill>
                            <a:srgbClr val="669900"/>
                          </a:solidFill>
                        </a:defRPr>
                      </a:pPr>
                      <a:t>[値]</a:t>
                    </a:fld>
                    <a:endParaRPr lang="ja-JP" altLang="en-US"/>
                  </a:p>
                </c:rich>
              </c:tx>
              <c:numFmt formatCode="###&quot; Mt&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F0BA-4CA5-AE1F-7217DBF69F79}"/>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'2.CO2-Sector'!$AA$74:$BF$74</c:f>
              <c:numCache>
                <c:formatCode>#,##0_ </c:formatCode>
                <c:ptCount val="32"/>
                <c:pt idx="0">
                  <c:v>201.75075122950022</c:v>
                </c:pt>
                <c:pt idx="1">
                  <c:v>213.51771428380647</c:v>
                </c:pt>
                <c:pt idx="2">
                  <c:v>220.07255047809497</c:v>
                </c:pt>
                <c:pt idx="3">
                  <c:v>223.84734779942889</c:v>
                </c:pt>
                <c:pt idx="4">
                  <c:v>233.06813668133549</c:v>
                </c:pt>
                <c:pt idx="5">
                  <c:v>242.39401897470776</c:v>
                </c:pt>
                <c:pt idx="6">
                  <c:v>249.10497197450201</c:v>
                </c:pt>
                <c:pt idx="7">
                  <c:v>250.79147647310356</c:v>
                </c:pt>
                <c:pt idx="8">
                  <c:v>248.89516616030875</c:v>
                </c:pt>
                <c:pt idx="9">
                  <c:v>252.99392199342316</c:v>
                </c:pt>
                <c:pt idx="10">
                  <c:v>252.57234663611644</c:v>
                </c:pt>
                <c:pt idx="11">
                  <c:v>256.71357182647694</c:v>
                </c:pt>
                <c:pt idx="12">
                  <c:v>253.07547839250034</c:v>
                </c:pt>
                <c:pt idx="13">
                  <c:v>249.07213560618075</c:v>
                </c:pt>
                <c:pt idx="14">
                  <c:v>243.13466039097506</c:v>
                </c:pt>
                <c:pt idx="15">
                  <c:v>237.61098837208439</c:v>
                </c:pt>
                <c:pt idx="16">
                  <c:v>234.90081465119985</c:v>
                </c:pt>
                <c:pt idx="17">
                  <c:v>232.12346635207331</c:v>
                </c:pt>
                <c:pt idx="18">
                  <c:v>224.48231637104553</c:v>
                </c:pt>
                <c:pt idx="19">
                  <c:v>221.19548797517453</c:v>
                </c:pt>
                <c:pt idx="20">
                  <c:v>221.62963127802303</c:v>
                </c:pt>
                <c:pt idx="21">
                  <c:v>216.84275329127169</c:v>
                </c:pt>
                <c:pt idx="22">
                  <c:v>217.73668489174946</c:v>
                </c:pt>
                <c:pt idx="23">
                  <c:v>214.84791333662378</c:v>
                </c:pt>
                <c:pt idx="24">
                  <c:v>209.89713073271031</c:v>
                </c:pt>
                <c:pt idx="25">
                  <c:v>208.63712677399468</c:v>
                </c:pt>
                <c:pt idx="26">
                  <c:v>206.84874279200304</c:v>
                </c:pt>
                <c:pt idx="27">
                  <c:v>205.04097771791268</c:v>
                </c:pt>
                <c:pt idx="28">
                  <c:v>202.77971301699401</c:v>
                </c:pt>
                <c:pt idx="29">
                  <c:v>198.79011589027772</c:v>
                </c:pt>
                <c:pt idx="30">
                  <c:v>176.35813492886513</c:v>
                </c:pt>
                <c:pt idx="31">
                  <c:v>177.71753089442541</c:v>
                </c:pt>
              </c:numCache>
            </c:numRef>
          </c:val>
          <c:smooth val="0"/>
          <c:extLst>
            <c:ext xmlns:c16="http://schemas.microsoft.com/office/drawing/2014/chart" uri="{C3380CC4-5D6E-409C-BE32-E72D297353CC}">
              <c16:uniqueId val="{00000020-38D7-4CAB-AFBF-446DCF49EBFC}"/>
            </c:ext>
          </c:extLst>
        </c:ser>
        <c:ser>
          <c:idx val="5"/>
          <c:order val="4"/>
          <c:tx>
            <c:strRef>
              <c:f>'2.CO2-Sector'!$T$75</c:f>
              <c:strCache>
                <c:ptCount val="1"/>
                <c:pt idx="0">
                  <c:v>業務その他部門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2.0910639033575221E-2"/>
                  <c:y val="-2.2476299678661618E-2"/>
                </c:manualLayout>
              </c:layout>
              <c:numFmt formatCode="#,##0.0_);[Red]\(#,##0.0\)" sourceLinked="0"/>
              <c:spPr>
                <a:noFill/>
                <a:ln>
                  <a:noFill/>
                </a:ln>
                <a:effectLst/>
              </c:spPr>
              <c:txPr>
                <a:bodyPr wrap="square" lIns="38100" tIns="19050" rIns="38100" bIns="19050" anchor="ctr">
                  <a:spAutoFit/>
                </a:bodyPr>
                <a:lstStyle/>
                <a:p>
                  <a:pPr>
                    <a:defRPr>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8D7-4CAB-AFBF-446DCF49EBFC}"/>
                </c:ext>
              </c:extLst>
            </c:dLbl>
            <c:dLbl>
              <c:idx val="1"/>
              <c:delete val="1"/>
              <c:extLst>
                <c:ext xmlns:c15="http://schemas.microsoft.com/office/drawing/2012/chart" uri="{CE6537A1-D6FC-4f65-9D91-7224C49458BB}"/>
                <c:ext xmlns:c16="http://schemas.microsoft.com/office/drawing/2014/chart" uri="{C3380CC4-5D6E-409C-BE32-E72D297353CC}">
                  <c16:uniqueId val="{00000022-38D7-4CAB-AFBF-446DCF49EBFC}"/>
                </c:ext>
              </c:extLst>
            </c:dLbl>
            <c:dLbl>
              <c:idx val="2"/>
              <c:delete val="1"/>
              <c:extLst>
                <c:ext xmlns:c15="http://schemas.microsoft.com/office/drawing/2012/chart" uri="{CE6537A1-D6FC-4f65-9D91-7224C49458BB}"/>
                <c:ext xmlns:c16="http://schemas.microsoft.com/office/drawing/2014/chart" uri="{C3380CC4-5D6E-409C-BE32-E72D297353CC}">
                  <c16:uniqueId val="{00000023-38D7-4CAB-AFBF-446DCF49EBFC}"/>
                </c:ext>
              </c:extLst>
            </c:dLbl>
            <c:dLbl>
              <c:idx val="3"/>
              <c:delete val="1"/>
              <c:extLst>
                <c:ext xmlns:c15="http://schemas.microsoft.com/office/drawing/2012/chart" uri="{CE6537A1-D6FC-4f65-9D91-7224C49458BB}"/>
                <c:ext xmlns:c16="http://schemas.microsoft.com/office/drawing/2014/chart" uri="{C3380CC4-5D6E-409C-BE32-E72D297353CC}">
                  <c16:uniqueId val="{00000024-38D7-4CAB-AFBF-446DCF49EBFC}"/>
                </c:ext>
              </c:extLst>
            </c:dLbl>
            <c:dLbl>
              <c:idx val="4"/>
              <c:delete val="1"/>
              <c:extLst>
                <c:ext xmlns:c15="http://schemas.microsoft.com/office/drawing/2012/chart" uri="{CE6537A1-D6FC-4f65-9D91-7224C49458BB}"/>
                <c:ext xmlns:c16="http://schemas.microsoft.com/office/drawing/2014/chart" uri="{C3380CC4-5D6E-409C-BE32-E72D297353CC}">
                  <c16:uniqueId val="{00000025-38D7-4CAB-AFBF-446DCF49EBFC}"/>
                </c:ext>
              </c:extLst>
            </c:dLbl>
            <c:dLbl>
              <c:idx val="5"/>
              <c:delete val="1"/>
              <c:extLst>
                <c:ext xmlns:c15="http://schemas.microsoft.com/office/drawing/2012/chart" uri="{CE6537A1-D6FC-4f65-9D91-7224C49458BB}"/>
                <c:ext xmlns:c16="http://schemas.microsoft.com/office/drawing/2014/chart" uri="{C3380CC4-5D6E-409C-BE32-E72D297353CC}">
                  <c16:uniqueId val="{00000026-38D7-4CAB-AFBF-446DCF49EBFC}"/>
                </c:ext>
              </c:extLst>
            </c:dLbl>
            <c:dLbl>
              <c:idx val="6"/>
              <c:delete val="1"/>
              <c:extLst>
                <c:ext xmlns:c15="http://schemas.microsoft.com/office/drawing/2012/chart" uri="{CE6537A1-D6FC-4f65-9D91-7224C49458BB}"/>
                <c:ext xmlns:c16="http://schemas.microsoft.com/office/drawing/2014/chart" uri="{C3380CC4-5D6E-409C-BE32-E72D297353CC}">
                  <c16:uniqueId val="{00000027-38D7-4CAB-AFBF-446DCF49EBFC}"/>
                </c:ext>
              </c:extLst>
            </c:dLbl>
            <c:dLbl>
              <c:idx val="7"/>
              <c:delete val="1"/>
              <c:extLst>
                <c:ext xmlns:c15="http://schemas.microsoft.com/office/drawing/2012/chart" uri="{CE6537A1-D6FC-4f65-9D91-7224C49458BB}"/>
                <c:ext xmlns:c16="http://schemas.microsoft.com/office/drawing/2014/chart" uri="{C3380CC4-5D6E-409C-BE32-E72D297353CC}">
                  <c16:uniqueId val="{00000028-38D7-4CAB-AFBF-446DCF49EBFC}"/>
                </c:ext>
              </c:extLst>
            </c:dLbl>
            <c:dLbl>
              <c:idx val="8"/>
              <c:delete val="1"/>
              <c:extLst>
                <c:ext xmlns:c15="http://schemas.microsoft.com/office/drawing/2012/chart" uri="{CE6537A1-D6FC-4f65-9D91-7224C49458BB}"/>
                <c:ext xmlns:c16="http://schemas.microsoft.com/office/drawing/2014/chart" uri="{C3380CC4-5D6E-409C-BE32-E72D297353CC}">
                  <c16:uniqueId val="{00000029-38D7-4CAB-AFBF-446DCF49EBFC}"/>
                </c:ext>
              </c:extLst>
            </c:dLbl>
            <c:dLbl>
              <c:idx val="9"/>
              <c:delete val="1"/>
              <c:extLst>
                <c:ext xmlns:c15="http://schemas.microsoft.com/office/drawing/2012/chart" uri="{CE6537A1-D6FC-4f65-9D91-7224C49458BB}"/>
                <c:ext xmlns:c16="http://schemas.microsoft.com/office/drawing/2014/chart" uri="{C3380CC4-5D6E-409C-BE32-E72D297353CC}">
                  <c16:uniqueId val="{0000002A-38D7-4CAB-AFBF-446DCF49EBFC}"/>
                </c:ext>
              </c:extLst>
            </c:dLbl>
            <c:dLbl>
              <c:idx val="10"/>
              <c:delete val="1"/>
              <c:extLst>
                <c:ext xmlns:c15="http://schemas.microsoft.com/office/drawing/2012/chart" uri="{CE6537A1-D6FC-4f65-9D91-7224C49458BB}"/>
                <c:ext xmlns:c16="http://schemas.microsoft.com/office/drawing/2014/chart" uri="{C3380CC4-5D6E-409C-BE32-E72D297353CC}">
                  <c16:uniqueId val="{0000002B-38D7-4CAB-AFBF-446DCF49EBFC}"/>
                </c:ext>
              </c:extLst>
            </c:dLbl>
            <c:dLbl>
              <c:idx val="11"/>
              <c:delete val="1"/>
              <c:extLst>
                <c:ext xmlns:c15="http://schemas.microsoft.com/office/drawing/2012/chart" uri="{CE6537A1-D6FC-4f65-9D91-7224C49458BB}"/>
                <c:ext xmlns:c16="http://schemas.microsoft.com/office/drawing/2014/chart" uri="{C3380CC4-5D6E-409C-BE32-E72D297353CC}">
                  <c16:uniqueId val="{0000002C-38D7-4CAB-AFBF-446DCF49EBFC}"/>
                </c:ext>
              </c:extLst>
            </c:dLbl>
            <c:dLbl>
              <c:idx val="12"/>
              <c:delete val="1"/>
              <c:extLst>
                <c:ext xmlns:c15="http://schemas.microsoft.com/office/drawing/2012/chart" uri="{CE6537A1-D6FC-4f65-9D91-7224C49458BB}"/>
                <c:ext xmlns:c16="http://schemas.microsoft.com/office/drawing/2014/chart" uri="{C3380CC4-5D6E-409C-BE32-E72D297353CC}">
                  <c16:uniqueId val="{0000002D-38D7-4CAB-AFBF-446DCF49EBFC}"/>
                </c:ext>
              </c:extLst>
            </c:dLbl>
            <c:dLbl>
              <c:idx val="13"/>
              <c:delete val="1"/>
              <c:extLst>
                <c:ext xmlns:c15="http://schemas.microsoft.com/office/drawing/2012/chart" uri="{CE6537A1-D6FC-4f65-9D91-7224C49458BB}"/>
                <c:ext xmlns:c16="http://schemas.microsoft.com/office/drawing/2014/chart" uri="{C3380CC4-5D6E-409C-BE32-E72D297353CC}">
                  <c16:uniqueId val="{0000002E-38D7-4CAB-AFBF-446DCF49EBFC}"/>
                </c:ext>
              </c:extLst>
            </c:dLbl>
            <c:dLbl>
              <c:idx val="14"/>
              <c:delete val="1"/>
              <c:extLst>
                <c:ext xmlns:c15="http://schemas.microsoft.com/office/drawing/2012/chart" uri="{CE6537A1-D6FC-4f65-9D91-7224C49458BB}"/>
                <c:ext xmlns:c16="http://schemas.microsoft.com/office/drawing/2014/chart" uri="{C3380CC4-5D6E-409C-BE32-E72D297353CC}">
                  <c16:uniqueId val="{0000002F-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30-38D7-4CAB-AFBF-446DCF49EBFC}"/>
                </c:ext>
              </c:extLst>
            </c:dLbl>
            <c:dLbl>
              <c:idx val="16"/>
              <c:delete val="1"/>
              <c:extLst>
                <c:ext xmlns:c15="http://schemas.microsoft.com/office/drawing/2012/chart" uri="{CE6537A1-D6FC-4f65-9D91-7224C49458BB}"/>
                <c:ext xmlns:c16="http://schemas.microsoft.com/office/drawing/2014/chart" uri="{C3380CC4-5D6E-409C-BE32-E72D297353CC}">
                  <c16:uniqueId val="{00000031-38D7-4CAB-AFBF-446DCF49EBFC}"/>
                </c:ext>
              </c:extLst>
            </c:dLbl>
            <c:dLbl>
              <c:idx val="17"/>
              <c:delete val="1"/>
              <c:extLst>
                <c:ext xmlns:c15="http://schemas.microsoft.com/office/drawing/2012/chart" uri="{CE6537A1-D6FC-4f65-9D91-7224C49458BB}"/>
                <c:ext xmlns:c16="http://schemas.microsoft.com/office/drawing/2014/chart" uri="{C3380CC4-5D6E-409C-BE32-E72D297353CC}">
                  <c16:uniqueId val="{00000032-38D7-4CAB-AFBF-446DCF49EBFC}"/>
                </c:ext>
              </c:extLst>
            </c:dLbl>
            <c:dLbl>
              <c:idx val="18"/>
              <c:delete val="1"/>
              <c:extLst>
                <c:ext xmlns:c15="http://schemas.microsoft.com/office/drawing/2012/chart" uri="{CE6537A1-D6FC-4f65-9D91-7224C49458BB}"/>
                <c:ext xmlns:c16="http://schemas.microsoft.com/office/drawing/2014/chart" uri="{C3380CC4-5D6E-409C-BE32-E72D297353CC}">
                  <c16:uniqueId val="{00000033-38D7-4CAB-AFBF-446DCF49EBFC}"/>
                </c:ext>
              </c:extLst>
            </c:dLbl>
            <c:dLbl>
              <c:idx val="19"/>
              <c:delete val="1"/>
              <c:extLst>
                <c:ext xmlns:c15="http://schemas.microsoft.com/office/drawing/2012/chart" uri="{CE6537A1-D6FC-4f65-9D91-7224C49458BB}"/>
                <c:ext xmlns:c16="http://schemas.microsoft.com/office/drawing/2014/chart" uri="{C3380CC4-5D6E-409C-BE32-E72D297353CC}">
                  <c16:uniqueId val="{00000034-38D7-4CAB-AFBF-446DCF49EBFC}"/>
                </c:ext>
              </c:extLst>
            </c:dLbl>
            <c:dLbl>
              <c:idx val="20"/>
              <c:delete val="1"/>
              <c:extLst>
                <c:ext xmlns:c15="http://schemas.microsoft.com/office/drawing/2012/chart" uri="{CE6537A1-D6FC-4f65-9D91-7224C49458BB}"/>
                <c:ext xmlns:c16="http://schemas.microsoft.com/office/drawing/2014/chart" uri="{C3380CC4-5D6E-409C-BE32-E72D297353CC}">
                  <c16:uniqueId val="{00000035-38D7-4CAB-AFBF-446DCF49EBFC}"/>
                </c:ext>
              </c:extLst>
            </c:dLbl>
            <c:dLbl>
              <c:idx val="21"/>
              <c:delete val="1"/>
              <c:extLst>
                <c:ext xmlns:c15="http://schemas.microsoft.com/office/drawing/2012/chart" uri="{CE6537A1-D6FC-4f65-9D91-7224C49458BB}"/>
                <c:ext xmlns:c16="http://schemas.microsoft.com/office/drawing/2014/chart" uri="{C3380CC4-5D6E-409C-BE32-E72D297353CC}">
                  <c16:uniqueId val="{00000036-38D7-4CAB-AFBF-446DCF49EBFC}"/>
                </c:ext>
              </c:extLst>
            </c:dLbl>
            <c:dLbl>
              <c:idx val="22"/>
              <c:delete val="1"/>
              <c:extLst>
                <c:ext xmlns:c15="http://schemas.microsoft.com/office/drawing/2012/chart" uri="{CE6537A1-D6FC-4f65-9D91-7224C49458BB}"/>
                <c:ext xmlns:c16="http://schemas.microsoft.com/office/drawing/2014/chart" uri="{C3380CC4-5D6E-409C-BE32-E72D297353CC}">
                  <c16:uniqueId val="{00000037-38D7-4CAB-AFBF-446DCF49EBFC}"/>
                </c:ext>
              </c:extLst>
            </c:dLbl>
            <c:dLbl>
              <c:idx val="23"/>
              <c:layout>
                <c:manualLayout>
                  <c:x val="-2.1706366670761857E-2"/>
                  <c:y val="-1.5285451747374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39-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3A-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3B-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3C-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3D-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B-DDD2-4B0A-B13C-850BE2A3D314}"/>
                </c:ext>
              </c:extLst>
            </c:dLbl>
            <c:dLbl>
              <c:idx val="30"/>
              <c:layout>
                <c:manualLayout>
                  <c:x val="1.0996044485538495E-2"/>
                  <c:y val="-0.11025934795573765"/>
                </c:manualLayout>
              </c:layout>
              <c:numFmt formatCode="#,##0.0_);[Red]\(#,##0.0\)" sourceLinked="0"/>
              <c:spPr>
                <a:noFill/>
                <a:ln>
                  <a:noFill/>
                </a:ln>
                <a:effectLst/>
              </c:spPr>
              <c:txPr>
                <a:bodyPr wrap="square" lIns="38100" tIns="19050" rIns="38100" bIns="19050" anchor="ctr">
                  <a:spAutoFit/>
                </a:bodyPr>
                <a:lstStyle/>
                <a:p>
                  <a:pPr>
                    <a:defRPr sz="10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763-4A06-B1A4-7DBE4B359DF6}"/>
                </c:ext>
              </c:extLst>
            </c:dLbl>
            <c:dLbl>
              <c:idx val="31"/>
              <c:layout>
                <c:manualLayout>
                  <c:x val="3.5466000021063725E-2"/>
                  <c:y val="-0.11706524689386218"/>
                </c:manualLayout>
              </c:layout>
              <c:numFmt formatCode="###.0&quot; Mt&quot;" sourceLinked="0"/>
              <c:spPr>
                <a:noFill/>
                <a:ln>
                  <a:noFill/>
                </a:ln>
                <a:effectLst/>
              </c:spPr>
              <c:txPr>
                <a:bodyPr wrap="square" lIns="38100" tIns="19050" rIns="38100" bIns="19050" anchor="ctr">
                  <a:no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6.5242057192862107E-2"/>
                      <c:h val="4.0352709034587729E-2"/>
                    </c:manualLayout>
                  </c15:layout>
                </c:ext>
                <c:ext xmlns:c16="http://schemas.microsoft.com/office/drawing/2014/chart" uri="{C3380CC4-5D6E-409C-BE32-E72D297353CC}">
                  <c16:uniqueId val="{00000003-F0BA-4CA5-AE1F-7217DBF69F79}"/>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'2.CO2-Sector'!$AA$75:$BF$75</c:f>
              <c:numCache>
                <c:formatCode>#,##0.0_ </c:formatCode>
                <c:ptCount val="32"/>
                <c:pt idx="0">
                  <c:v>81.021562303552216</c:v>
                </c:pt>
                <c:pt idx="1">
                  <c:v>79.570688309552011</c:v>
                </c:pt>
                <c:pt idx="2">
                  <c:v>78.217640727621486</c:v>
                </c:pt>
                <c:pt idx="3">
                  <c:v>80.718973413412058</c:v>
                </c:pt>
                <c:pt idx="4">
                  <c:v>82.380703237059763</c:v>
                </c:pt>
                <c:pt idx="5">
                  <c:v>85.63975491811145</c:v>
                </c:pt>
                <c:pt idx="6">
                  <c:v>80.925933480305517</c:v>
                </c:pt>
                <c:pt idx="7">
                  <c:v>85.352162466595416</c:v>
                </c:pt>
                <c:pt idx="8">
                  <c:v>90.241013313465871</c:v>
                </c:pt>
                <c:pt idx="9">
                  <c:v>94.131013872844065</c:v>
                </c:pt>
                <c:pt idx="10">
                  <c:v>92.967192954715387</c:v>
                </c:pt>
                <c:pt idx="11">
                  <c:v>94.500930743491011</c:v>
                </c:pt>
                <c:pt idx="12">
                  <c:v>96.273495253799823</c:v>
                </c:pt>
                <c:pt idx="13">
                  <c:v>95.958619933713578</c:v>
                </c:pt>
                <c:pt idx="14" formatCode="#,##0_ ">
                  <c:v>101.18962706223171</c:v>
                </c:pt>
                <c:pt idx="15" formatCode="#,##0_ ">
                  <c:v>102.03772325188325</c:v>
                </c:pt>
                <c:pt idx="16" formatCode="#,##0_ ">
                  <c:v>99.59244014251702</c:v>
                </c:pt>
                <c:pt idx="17">
                  <c:v>90.11372921092169</c:v>
                </c:pt>
                <c:pt idx="18">
                  <c:v>95.289036705164662</c:v>
                </c:pt>
                <c:pt idx="19">
                  <c:v>91.865771941500753</c:v>
                </c:pt>
                <c:pt idx="20" formatCode="#,##0_ ">
                  <c:v>99.477537623764732</c:v>
                </c:pt>
                <c:pt idx="21" formatCode="#,##0_ ">
                  <c:v>101.95412222047406</c:v>
                </c:pt>
                <c:pt idx="22">
                  <c:v>96.647687905877589</c:v>
                </c:pt>
                <c:pt idx="23" formatCode="#,##0_ ">
                  <c:v>103.73878297810366</c:v>
                </c:pt>
                <c:pt idx="24">
                  <c:v>97.963427366346764</c:v>
                </c:pt>
                <c:pt idx="25">
                  <c:v>96.035988214780161</c:v>
                </c:pt>
                <c:pt idx="26">
                  <c:v>59.109169392782796</c:v>
                </c:pt>
                <c:pt idx="27">
                  <c:v>58.806384294222823</c:v>
                </c:pt>
                <c:pt idx="28">
                  <c:v>66.488765791498594</c:v>
                </c:pt>
                <c:pt idx="29">
                  <c:v>62.082587369027053</c:v>
                </c:pt>
                <c:pt idx="30">
                  <c:v>60.280890841907251</c:v>
                </c:pt>
                <c:pt idx="31">
                  <c:v>59.865119338103</c:v>
                </c:pt>
              </c:numCache>
            </c:numRef>
          </c:val>
          <c:smooth val="0"/>
          <c:extLst>
            <c:ext xmlns:c16="http://schemas.microsoft.com/office/drawing/2014/chart" uri="{C3380CC4-5D6E-409C-BE32-E72D297353CC}">
              <c16:uniqueId val="{0000003E-38D7-4CAB-AFBF-446DCF49EBFC}"/>
            </c:ext>
          </c:extLst>
        </c:ser>
        <c:ser>
          <c:idx val="6"/>
          <c:order val="5"/>
          <c:tx>
            <c:strRef>
              <c:f>'2.CO2-Sector'!$T$76</c:f>
              <c:strCache>
                <c:ptCount val="1"/>
                <c:pt idx="0">
                  <c:v>家庭部門</c:v>
                </c:pt>
              </c:strCache>
            </c:strRef>
          </c:tx>
          <c:spPr>
            <a:ln w="19050">
              <a:solidFill>
                <a:srgbClr val="3D96AE"/>
              </a:solidFill>
            </a:ln>
          </c:spPr>
          <c:marker>
            <c:symbol val="x"/>
            <c:size val="7"/>
            <c:spPr>
              <a:noFill/>
            </c:spPr>
          </c:marker>
          <c:dLbls>
            <c:dLbl>
              <c:idx val="0"/>
              <c:layout>
                <c:manualLayout>
                  <c:x val="-2.2998061783439171E-2"/>
                  <c:y val="1.2770398481973434E-2"/>
                </c:manualLayout>
              </c:layout>
              <c:numFmt formatCode="#,##0.0_);[Red]\(#,##0.0\)" sourceLinked="0"/>
              <c:spPr>
                <a:noFill/>
                <a:ln>
                  <a:noFill/>
                </a:ln>
                <a:effectLst/>
              </c:spPr>
              <c:txPr>
                <a:bodyPr wrap="square" lIns="38100" tIns="19050" rIns="38100" bIns="19050" anchor="ctr">
                  <a:spAutoFit/>
                </a:bodyPr>
                <a:lstStyle/>
                <a:p>
                  <a:pPr>
                    <a:defRPr>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40-38D7-4CAB-AFBF-446DCF49EBFC}"/>
                </c:ext>
              </c:extLst>
            </c:dLbl>
            <c:dLbl>
              <c:idx val="23"/>
              <c:layout>
                <c:manualLayout>
                  <c:x val="4.3869056861159071E-3"/>
                  <c:y val="-2.2765264188649818E-2"/>
                </c:manualLayout>
              </c:layout>
              <c:numFmt formatCode="#,##0.0_);[Red]\(#,##0.0\)" sourceLinked="0"/>
              <c:spPr>
                <a:noFill/>
                <a:ln>
                  <a:noFill/>
                </a:ln>
                <a:effectLst/>
              </c:spPr>
              <c:txPr>
                <a:bodyPr wrap="square" lIns="38100" tIns="19050" rIns="38100" bIns="19050" anchor="ctr">
                  <a:spAutoFit/>
                </a:bodyPr>
                <a:lstStyle/>
                <a:p>
                  <a:pPr>
                    <a:defRPr>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42-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43-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44-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45-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6-DDD2-4B0A-B13C-850BE2A3D314}"/>
                </c:ext>
              </c:extLst>
            </c:dLbl>
            <c:dLbl>
              <c:idx val="30"/>
              <c:layout>
                <c:manualLayout>
                  <c:x val="-3.2681456736319538E-2"/>
                  <c:y val="-0.10282397414521605"/>
                </c:manualLayout>
              </c:layout>
              <c:numFmt formatCode="#,##0.0_);[Red]\(#,##0.0\)" sourceLinked="0"/>
              <c:spPr>
                <a:noFill/>
                <a:ln>
                  <a:noFill/>
                </a:ln>
                <a:effectLst/>
              </c:spPr>
              <c:txPr>
                <a:bodyPr wrap="square" lIns="38100" tIns="19050" rIns="38100" bIns="19050" anchor="ctr">
                  <a:spAutoFit/>
                </a:bodyPr>
                <a:lstStyle/>
                <a:p>
                  <a:pPr>
                    <a:defRPr sz="10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763-4A06-B1A4-7DBE4B359DF6}"/>
                </c:ext>
              </c:extLst>
            </c:dLbl>
            <c:dLbl>
              <c:idx val="31"/>
              <c:layout>
                <c:manualLayout>
                  <c:x val="3.612841548032332E-2"/>
                  <c:y val="-6.4524790323781805E-2"/>
                </c:manualLayout>
              </c:layout>
              <c:numFmt formatCode="###.0&quot; Mt&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BA-4CA5-AE1F-7217DBF69F79}"/>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'2.CO2-Sector'!$AA$76:$BF$76</c:f>
              <c:numCache>
                <c:formatCode>#,##0.0_ </c:formatCode>
                <c:ptCount val="32"/>
                <c:pt idx="0">
                  <c:v>58.167167508504079</c:v>
                </c:pt>
                <c:pt idx="1">
                  <c:v>59.301332402088718</c:v>
                </c:pt>
                <c:pt idx="2">
                  <c:v>62.218053306693371</c:v>
                </c:pt>
                <c:pt idx="3">
                  <c:v>65.643249734996388</c:v>
                </c:pt>
                <c:pt idx="4">
                  <c:v>63.833413322368237</c:v>
                </c:pt>
                <c:pt idx="5">
                  <c:v>67.477227735701618</c:v>
                </c:pt>
                <c:pt idx="6">
                  <c:v>69.880366957828869</c:v>
                </c:pt>
                <c:pt idx="7">
                  <c:v>66.730205120783324</c:v>
                </c:pt>
                <c:pt idx="8">
                  <c:v>66.775264262267569</c:v>
                </c:pt>
                <c:pt idx="9">
                  <c:v>68.588834743351953</c:v>
                </c:pt>
                <c:pt idx="10">
                  <c:v>72.226242006261273</c:v>
                </c:pt>
                <c:pt idx="11">
                  <c:v>68.553135738847644</c:v>
                </c:pt>
                <c:pt idx="12">
                  <c:v>71.334893190037036</c:v>
                </c:pt>
                <c:pt idx="13">
                  <c:v>67.914862135508372</c:v>
                </c:pt>
                <c:pt idx="14">
                  <c:v>68.006409833997864</c:v>
                </c:pt>
                <c:pt idx="15">
                  <c:v>70.395478550084491</c:v>
                </c:pt>
                <c:pt idx="16">
                  <c:v>66.123070259378125</c:v>
                </c:pt>
                <c:pt idx="17">
                  <c:v>65.403902026637894</c:v>
                </c:pt>
                <c:pt idx="18">
                  <c:v>61.704132512039877</c:v>
                </c:pt>
                <c:pt idx="19">
                  <c:v>61.350897200800667</c:v>
                </c:pt>
                <c:pt idx="20">
                  <c:v>64.216941912273157</c:v>
                </c:pt>
                <c:pt idx="21">
                  <c:v>62.540928568696131</c:v>
                </c:pt>
                <c:pt idx="22">
                  <c:v>62.626438217539068</c:v>
                </c:pt>
                <c:pt idx="23">
                  <c:v>60.319274470584219</c:v>
                </c:pt>
                <c:pt idx="24">
                  <c:v>58.013755532842836</c:v>
                </c:pt>
                <c:pt idx="25">
                  <c:v>55.391509026581133</c:v>
                </c:pt>
                <c:pt idx="26">
                  <c:v>55.711740759276736</c:v>
                </c:pt>
                <c:pt idx="27">
                  <c:v>59.259947954539712</c:v>
                </c:pt>
                <c:pt idx="28">
                  <c:v>52.156305071909721</c:v>
                </c:pt>
                <c:pt idx="29">
                  <c:v>53.360723810031516</c:v>
                </c:pt>
                <c:pt idx="30">
                  <c:v>55.807026627280059</c:v>
                </c:pt>
                <c:pt idx="31">
                  <c:v>51.572981537305225</c:v>
                </c:pt>
              </c:numCache>
            </c:numRef>
          </c:val>
          <c:smooth val="0"/>
          <c:extLst>
            <c:ext xmlns:c16="http://schemas.microsoft.com/office/drawing/2014/chart" uri="{C3380CC4-5D6E-409C-BE32-E72D297353CC}">
              <c16:uniqueId val="{00000046-38D7-4CAB-AFBF-446DCF49EBFC}"/>
            </c:ext>
          </c:extLst>
        </c:ser>
        <c:ser>
          <c:idx val="8"/>
          <c:order val="6"/>
          <c:tx>
            <c:strRef>
              <c:f>'2.CO2-Sector'!$T$77</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2.0983545214399293E-2"/>
                  <c:y val="-4.5851581192076309E-2"/>
                </c:manualLayout>
              </c:layout>
              <c:numFmt formatCode="#,##0.0_);[Red]\(#,##0.0\)" sourceLinked="0"/>
              <c:spPr>
                <a:noFill/>
                <a:ln>
                  <a:noFill/>
                </a:ln>
                <a:effectLst/>
              </c:spPr>
              <c:txPr>
                <a:bodyPr wrap="square" lIns="38100" tIns="19050" rIns="38100" bIns="19050" anchor="ctr">
                  <a:spAutoFit/>
                </a:bodyPr>
                <a:lstStyle/>
                <a:p>
                  <a:pPr>
                    <a:defRPr>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48-38D7-4CAB-AFBF-446DCF49EBFC}"/>
                </c:ext>
              </c:extLst>
            </c:dLbl>
            <c:dLbl>
              <c:idx val="23"/>
              <c:layout>
                <c:manualLayout>
                  <c:x val="-2.4255647602266971E-2"/>
                  <c:y val="1.1368913326061946E-2"/>
                </c:manualLayout>
              </c:layout>
              <c:numFmt formatCode="#,##0.0_);[Red]\(#,##0.0\)" sourceLinked="0"/>
              <c:spPr>
                <a:noFill/>
                <a:ln>
                  <a:noFill/>
                </a:ln>
                <a:effectLst/>
              </c:spPr>
              <c:txPr>
                <a:bodyPr wrap="square" lIns="38100" tIns="19050" rIns="38100" bIns="19050" anchor="ctr">
                  <a:spAutoFit/>
                </a:bodyPr>
                <a:lstStyle/>
                <a:p>
                  <a:pPr>
                    <a:defRPr>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4A-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4B-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4C-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4D-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4E-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7-DDD2-4B0A-B13C-850BE2A3D314}"/>
                </c:ext>
              </c:extLst>
            </c:dLbl>
            <c:dLbl>
              <c:idx val="30"/>
              <c:layout>
                <c:manualLayout>
                  <c:x val="-5.7843337935743457E-2"/>
                  <c:y val="-9.2737450969892915E-2"/>
                </c:manualLayout>
              </c:layout>
              <c:numFmt formatCode="#,##0.0_);[Red]\(#,##0.0\)" sourceLinked="0"/>
              <c:spPr>
                <a:noFill/>
                <a:ln>
                  <a:noFill/>
                </a:ln>
                <a:effectLst/>
              </c:spPr>
              <c:txPr>
                <a:bodyPr wrap="square" lIns="38100" tIns="19050" rIns="38100" bIns="19050" anchor="ctr">
                  <a:spAutoFit/>
                </a:bodyPr>
                <a:lstStyle/>
                <a:p>
                  <a:pPr>
                    <a:defRPr sz="10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763-4A06-B1A4-7DBE4B359DF6}"/>
                </c:ext>
              </c:extLst>
            </c:dLbl>
            <c:dLbl>
              <c:idx val="31"/>
              <c:layout>
                <c:manualLayout>
                  <c:x val="3.3497787725631167E-2"/>
                  <c:y val="-1.7893252671547975E-2"/>
                </c:manualLayout>
              </c:layout>
              <c:tx>
                <c:rich>
                  <a:bodyPr wrap="square" lIns="38100" tIns="19050" rIns="38100" bIns="19050" anchor="ctr">
                    <a:spAutoFit/>
                  </a:bodyPr>
                  <a:lstStyle/>
                  <a:p>
                    <a:pPr>
                      <a:defRPr>
                        <a:solidFill>
                          <a:srgbClr val="F79646"/>
                        </a:solidFill>
                      </a:defRPr>
                    </a:pPr>
                    <a:fld id="{428C691E-0227-4842-94DE-7ABC845FD4B1}" type="VALUE">
                      <a:rPr lang="en-US" altLang="ja-JP" sz="1200"/>
                      <a:pPr>
                        <a:defRPr>
                          <a:solidFill>
                            <a:srgbClr val="F79646"/>
                          </a:solidFill>
                        </a:defRPr>
                      </a:pPr>
                      <a:t>[値]</a:t>
                    </a:fld>
                    <a:endParaRPr lang="ja-JP" altLang="en-US"/>
                  </a:p>
                </c:rich>
              </c:tx>
              <c:numFmt formatCode="###.0&quot; Mt&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F0BA-4CA5-AE1F-7217DBF69F79}"/>
                </c:ext>
              </c:extLst>
            </c:dLbl>
            <c:numFmt formatCode="###&quot; Mt&quot;"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'2.CO2-Sector'!$AA$77:$BF$77</c:f>
              <c:numCache>
                <c:formatCode>#,##0.0_ </c:formatCode>
                <c:ptCount val="32"/>
                <c:pt idx="0">
                  <c:v>64.586430195730898</c:v>
                </c:pt>
                <c:pt idx="1">
                  <c:v>65.879145113264073</c:v>
                </c:pt>
                <c:pt idx="2">
                  <c:v>65.838964131392416</c:v>
                </c:pt>
                <c:pt idx="3">
                  <c:v>64.559325065492061</c:v>
                </c:pt>
                <c:pt idx="4">
                  <c:v>66.238622985958912</c:v>
                </c:pt>
                <c:pt idx="5">
                  <c:v>66.536485934140458</c:v>
                </c:pt>
                <c:pt idx="6">
                  <c:v>67.098564949597602</c:v>
                </c:pt>
                <c:pt idx="7">
                  <c:v>64.534251484688454</c:v>
                </c:pt>
                <c:pt idx="8">
                  <c:v>58.508907150785674</c:v>
                </c:pt>
                <c:pt idx="9">
                  <c:v>58.901657163758387</c:v>
                </c:pt>
                <c:pt idx="10">
                  <c:v>59.416310095449944</c:v>
                </c:pt>
                <c:pt idx="11">
                  <c:v>58.121059040844429</c:v>
                </c:pt>
                <c:pt idx="12">
                  <c:v>55.790678584331033</c:v>
                </c:pt>
                <c:pt idx="13">
                  <c:v>55.151709804744087</c:v>
                </c:pt>
                <c:pt idx="14">
                  <c:v>55.146530783155406</c:v>
                </c:pt>
                <c:pt idx="15">
                  <c:v>56.175322935878107</c:v>
                </c:pt>
                <c:pt idx="16">
                  <c:v>56.482386409614776</c:v>
                </c:pt>
                <c:pt idx="17">
                  <c:v>55.665285431644342</c:v>
                </c:pt>
                <c:pt idx="18">
                  <c:v>51.341551967057001</c:v>
                </c:pt>
                <c:pt idx="19">
                  <c:v>45.91757110026299</c:v>
                </c:pt>
                <c:pt idx="20">
                  <c:v>46.966787342752582</c:v>
                </c:pt>
                <c:pt idx="21">
                  <c:v>46.726420539065373</c:v>
                </c:pt>
                <c:pt idx="22">
                  <c:v>46.878691416485658</c:v>
                </c:pt>
                <c:pt idx="23">
                  <c:v>48.588118623730047</c:v>
                </c:pt>
                <c:pt idx="24">
                  <c:v>48.010045483454569</c:v>
                </c:pt>
                <c:pt idx="25">
                  <c:v>46.515254488674579</c:v>
                </c:pt>
                <c:pt idx="26">
                  <c:v>46.104330032549505</c:v>
                </c:pt>
                <c:pt idx="27">
                  <c:v>46.833879579685181</c:v>
                </c:pt>
                <c:pt idx="28">
                  <c:v>46.030801873025915</c:v>
                </c:pt>
                <c:pt idx="29">
                  <c:v>44.388833968588564</c:v>
                </c:pt>
                <c:pt idx="30">
                  <c:v>41.509930956563579</c:v>
                </c:pt>
                <c:pt idx="31">
                  <c:v>43.04191823473834</c:v>
                </c:pt>
              </c:numCache>
            </c:numRef>
          </c:val>
          <c:smooth val="0"/>
          <c:extLst>
            <c:ext xmlns:c16="http://schemas.microsoft.com/office/drawing/2014/chart" uri="{C3380CC4-5D6E-409C-BE32-E72D297353CC}">
              <c16:uniqueId val="{0000004F-38D7-4CAB-AFBF-446DCF49EBFC}"/>
            </c:ext>
          </c:extLst>
        </c:ser>
        <c:ser>
          <c:idx val="9"/>
          <c:order val="7"/>
          <c:tx>
            <c:strRef>
              <c:f>'2.CO2-Sector'!$T$78</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38D7-4CAB-AFBF-446DCF49EBFC}"/>
                </c:ext>
              </c:extLst>
            </c:dLbl>
            <c:dLbl>
              <c:idx val="23"/>
              <c:layout>
                <c:manualLayout>
                  <c:x val="-4.9379123021369549E-2"/>
                  <c:y val="2.0742051014083721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38D7-4CAB-AFBF-446DCF49EBFC}"/>
                </c:ext>
              </c:extLst>
            </c:dLbl>
            <c:dLbl>
              <c:idx val="30"/>
              <c:layout>
                <c:manualLayout>
                  <c:x val="-7.0319897917632837E-2"/>
                  <c:y val="-7.6238931489869002E-2"/>
                </c:manualLayout>
              </c:layout>
              <c:numFmt formatCode="#,##0.0_);[Red]\(#,##0.0\)" sourceLinked="0"/>
              <c:spPr>
                <a:noFill/>
                <a:ln>
                  <a:noFill/>
                </a:ln>
                <a:effectLst/>
              </c:spPr>
              <c:txPr>
                <a:bodyPr wrap="square" lIns="38100" tIns="19050" rIns="38100" bIns="19050" anchor="ctr">
                  <a:spAutoFit/>
                </a:bodyPr>
                <a:lstStyle/>
                <a:p>
                  <a:pPr>
                    <a:defRPr sz="10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63-4A06-B1A4-7DBE4B359DF6}"/>
                </c:ext>
              </c:extLst>
            </c:dLbl>
            <c:dLbl>
              <c:idx val="31"/>
              <c:layout>
                <c:manualLayout>
                  <c:x val="3.9522489229621413E-2"/>
                  <c:y val="2.3835769316760052E-2"/>
                </c:manualLayout>
              </c:layout>
              <c:numFmt formatCode="###.0&quot; Mt&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BA-4CA5-AE1F-7217DBF69F79}"/>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'2.CO2-Sector'!$AA$78:$BF$78</c:f>
              <c:numCache>
                <c:formatCode>#,##0.0_ </c:formatCode>
                <c:ptCount val="32"/>
                <c:pt idx="0">
                  <c:v>23.733741615913473</c:v>
                </c:pt>
                <c:pt idx="1">
                  <c:v>23.905539656478865</c:v>
                </c:pt>
                <c:pt idx="2">
                  <c:v>25.733613026581146</c:v>
                </c:pt>
                <c:pt idx="3">
                  <c:v>24.825049493178803</c:v>
                </c:pt>
                <c:pt idx="4">
                  <c:v>28.443121329943569</c:v>
                </c:pt>
                <c:pt idx="5">
                  <c:v>28.971630345248823</c:v>
                </c:pt>
                <c:pt idx="6">
                  <c:v>29.416827947269649</c:v>
                </c:pt>
                <c:pt idx="7">
                  <c:v>31.025759163488694</c:v>
                </c:pt>
                <c:pt idx="8">
                  <c:v>31.204748352109814</c:v>
                </c:pt>
                <c:pt idx="9">
                  <c:v>31.100931039106683</c:v>
                </c:pt>
                <c:pt idx="10">
                  <c:v>32.506223118818262</c:v>
                </c:pt>
                <c:pt idx="11">
                  <c:v>32.186238828240839</c:v>
                </c:pt>
                <c:pt idx="12">
                  <c:v>32.541803138708467</c:v>
                </c:pt>
                <c:pt idx="13">
                  <c:v>33.417553878821465</c:v>
                </c:pt>
                <c:pt idx="14">
                  <c:v>32.741084880483868</c:v>
                </c:pt>
                <c:pt idx="15">
                  <c:v>32.056709947043359</c:v>
                </c:pt>
                <c:pt idx="16">
                  <c:v>30.529592469455867</c:v>
                </c:pt>
                <c:pt idx="17">
                  <c:v>31.124923434540829</c:v>
                </c:pt>
                <c:pt idx="18">
                  <c:v>32.334958322948602</c:v>
                </c:pt>
                <c:pt idx="19">
                  <c:v>28.725565129874283</c:v>
                </c:pt>
                <c:pt idx="20">
                  <c:v>29.468609836239377</c:v>
                </c:pt>
                <c:pt idx="21">
                  <c:v>28.710425771128694</c:v>
                </c:pt>
                <c:pt idx="22">
                  <c:v>30.387787402875546</c:v>
                </c:pt>
                <c:pt idx="23">
                  <c:v>29.908626161743804</c:v>
                </c:pt>
                <c:pt idx="24">
                  <c:v>29.16876131498335</c:v>
                </c:pt>
                <c:pt idx="25">
                  <c:v>29.602180490718986</c:v>
                </c:pt>
                <c:pt idx="26">
                  <c:v>29.779509825904771</c:v>
                </c:pt>
                <c:pt idx="27">
                  <c:v>30.110445136920493</c:v>
                </c:pt>
                <c:pt idx="28">
                  <c:v>30.79805502115439</c:v>
                </c:pt>
                <c:pt idx="29">
                  <c:v>31.321485425779677</c:v>
                </c:pt>
                <c:pt idx="30">
                  <c:v>29.798854229769212</c:v>
                </c:pt>
                <c:pt idx="31">
                  <c:v>29.885434226105197</c:v>
                </c:pt>
              </c:numCache>
            </c:numRef>
          </c:val>
          <c:smooth val="0"/>
          <c:extLst>
            <c:ext xmlns:c16="http://schemas.microsoft.com/office/drawing/2014/chart" uri="{C3380CC4-5D6E-409C-BE32-E72D297353CC}">
              <c16:uniqueId val="{00000054-38D7-4CAB-AFBF-446DCF49EBFC}"/>
            </c:ext>
          </c:extLst>
        </c:ser>
        <c:ser>
          <c:idx val="0"/>
          <c:order val="8"/>
          <c:tx>
            <c:strRef>
              <c:f>'2.CO2-Sector'!$T$79</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38D7-4CAB-AFBF-446DCF49EBFC}"/>
                </c:ext>
              </c:extLst>
            </c:dLbl>
            <c:dLbl>
              <c:idx val="23"/>
              <c:layout>
                <c:manualLayout>
                  <c:x val="6.7435897064155714E-3"/>
                  <c:y val="-1.9036034965474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38D7-4CAB-AFBF-446DCF49EBFC}"/>
                </c:ext>
              </c:extLst>
            </c:dLbl>
            <c:dLbl>
              <c:idx val="29"/>
              <c:delete val="1"/>
              <c:extLst>
                <c:ext xmlns:c15="http://schemas.microsoft.com/office/drawing/2012/chart" uri="{CE6537A1-D6FC-4f65-9D91-7224C49458BB}">
                  <c15:layout>
                    <c:manualLayout>
                      <c:w val="3.480126276360939E-2"/>
                      <c:h val="3.5598182629776189E-2"/>
                    </c:manualLayout>
                  </c15:layout>
                </c:ext>
                <c:ext xmlns:c16="http://schemas.microsoft.com/office/drawing/2014/chart" uri="{C3380CC4-5D6E-409C-BE32-E72D297353CC}">
                  <c16:uniqueId val="{0000000A-DDD2-4B0A-B13C-850BE2A3D314}"/>
                </c:ext>
              </c:extLst>
            </c:dLbl>
            <c:dLbl>
              <c:idx val="30"/>
              <c:layout>
                <c:manualLayout>
                  <c:x val="-4.5158016718208821E-2"/>
                  <c:y val="-2.3077608633446555E-2"/>
                </c:manualLayout>
              </c:layout>
              <c:tx>
                <c:rich>
                  <a:bodyPr wrap="square" lIns="38100" tIns="19050" rIns="38100" bIns="19050" anchor="ctr">
                    <a:spAutoFit/>
                  </a:bodyPr>
                  <a:lstStyle/>
                  <a:p>
                    <a:pPr>
                      <a:defRPr sz="1200">
                        <a:solidFill>
                          <a:srgbClr val="4A452A"/>
                        </a:solidFill>
                      </a:defRPr>
                    </a:pPr>
                    <a:fld id="{681E6528-361B-442B-9100-B006A25FA5B5}" type="VALUE">
                      <a:rPr lang="en-US" altLang="ja-JP" sz="1000"/>
                      <a:pPr>
                        <a:defRPr sz="1200">
                          <a:solidFill>
                            <a:srgbClr val="4A452A"/>
                          </a:solidFill>
                        </a:defRPr>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B763-4A06-B1A4-7DBE4B359DF6}"/>
                </c:ext>
              </c:extLst>
            </c:dLbl>
            <c:dLbl>
              <c:idx val="31"/>
              <c:layout>
                <c:manualLayout>
                  <c:x val="4.3501065652071673E-2"/>
                  <c:y val="5.3641537525072829E-2"/>
                </c:manualLayout>
              </c:layout>
              <c:numFmt formatCode="###.0&quot; Mt&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BA-4CA5-AE1F-7217DBF69F79}"/>
                </c:ext>
              </c:extLst>
            </c:dLbl>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'2.CO2-Sector'!$AA$71:$BF$71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'2.CO2-Sector'!$AA$79:$BF$79</c:f>
              <c:numCache>
                <c:formatCode>#,##0.0_ </c:formatCode>
                <c:ptCount val="32"/>
                <c:pt idx="0">
                  <c:v>6.795038794666123</c:v>
                </c:pt>
                <c:pt idx="1">
                  <c:v>6.6028930628142124</c:v>
                </c:pt>
                <c:pt idx="2">
                  <c:v>6.3046705151774729</c:v>
                </c:pt>
                <c:pt idx="3">
                  <c:v>6.0920223963285363</c:v>
                </c:pt>
                <c:pt idx="4">
                  <c:v>5.8984322146254584</c:v>
                </c:pt>
                <c:pt idx="5">
                  <c:v>6.0821955227939961</c:v>
                </c:pt>
                <c:pt idx="6">
                  <c:v>6.1985638849455666</c:v>
                </c:pt>
                <c:pt idx="7">
                  <c:v>6.1409660132371222</c:v>
                </c:pt>
                <c:pt idx="8">
                  <c:v>5.6979782401725041</c:v>
                </c:pt>
                <c:pt idx="9">
                  <c:v>5.7169042349251029</c:v>
                </c:pt>
                <c:pt idx="10">
                  <c:v>5.7648577944419914</c:v>
                </c:pt>
                <c:pt idx="11">
                  <c:v>5.2890521116500606</c:v>
                </c:pt>
                <c:pt idx="12">
                  <c:v>5.0164083185472164</c:v>
                </c:pt>
                <c:pt idx="13">
                  <c:v>4.8373450753546585</c:v>
                </c:pt>
                <c:pt idx="14">
                  <c:v>4.6918438954442641</c:v>
                </c:pt>
                <c:pt idx="15">
                  <c:v>4.6315071087291484</c:v>
                </c:pt>
                <c:pt idx="16">
                  <c:v>4.5516526808420625</c:v>
                </c:pt>
                <c:pt idx="17">
                  <c:v>4.5664270824510673</c:v>
                </c:pt>
                <c:pt idx="18">
                  <c:v>4.1264933399276318</c:v>
                </c:pt>
                <c:pt idx="19">
                  <c:v>3.7838396897557924</c:v>
                </c:pt>
                <c:pt idx="20">
                  <c:v>3.6725191580444538</c:v>
                </c:pt>
                <c:pt idx="21">
                  <c:v>3.5519893143984334</c:v>
                </c:pt>
                <c:pt idx="22">
                  <c:v>3.5739329202364436</c:v>
                </c:pt>
                <c:pt idx="23">
                  <c:v>3.5806862867909794</c:v>
                </c:pt>
                <c:pt idx="24">
                  <c:v>3.4780606253204325</c:v>
                </c:pt>
                <c:pt idx="25">
                  <c:v>3.323763079362096</c:v>
                </c:pt>
                <c:pt idx="26">
                  <c:v>3.2559220911558597</c:v>
                </c:pt>
                <c:pt idx="27">
                  <c:v>3.136659827211278</c:v>
                </c:pt>
                <c:pt idx="28">
                  <c:v>3.0983226314501753</c:v>
                </c:pt>
                <c:pt idx="29">
                  <c:v>3.0133280158084377</c:v>
                </c:pt>
                <c:pt idx="30">
                  <c:v>2.9178864757561773</c:v>
                </c:pt>
                <c:pt idx="31">
                  <c:v>2.8574305795151811</c:v>
                </c:pt>
              </c:numCache>
            </c:numRef>
          </c:val>
          <c:smooth val="0"/>
          <c:extLst>
            <c:ext xmlns:c16="http://schemas.microsoft.com/office/drawing/2014/chart" uri="{C3380CC4-5D6E-409C-BE32-E72D297353CC}">
              <c16:uniqueId val="{00000059-38D7-4CAB-AFBF-446DCF49EBFC}"/>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'2.CO2-Sector'!$T$82</c:f>
              <c:strCache>
                <c:ptCount val="1"/>
                <c:pt idx="0">
                  <c:v>■前年度比</c:v>
                </c:pt>
              </c:strCache>
            </c:strRef>
          </c:tx>
          <c:spPr>
            <a:ln>
              <a:noFill/>
            </a:ln>
          </c:spPr>
          <c:marker>
            <c:symbol val="none"/>
          </c:marker>
          <c:dLbls>
            <c:dLbl>
              <c:idx val="0"/>
              <c:layout>
                <c:manualLayout>
                  <c:x val="0.72765230263538638"/>
                  <c:y val="7.1079576333098804E-2"/>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A-38D7-4CAB-AFBF-446DCF49EBFC}"/>
                </c:ext>
              </c:extLst>
            </c:dLbl>
            <c:dLbl>
              <c:idx val="1"/>
              <c:layout>
                <c:manualLayout>
                  <c:x val="0.70233730830942387"/>
                  <c:y val="0.3078659720237128"/>
                </c:manualLayout>
              </c:layout>
              <c:tx>
                <c:rich>
                  <a:bodyPr vertOverflow="overflow" horzOverflow="overflow" wrap="square" lIns="38100" tIns="19050" rIns="38100" bIns="19050" anchor="ctr">
                    <a:no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8.52656173894564E-2"/>
                      <c:h val="4.2322340602217713E-2"/>
                    </c:manualLayout>
                  </c15:layout>
                  <c15:dlblFieldTable/>
                  <c15:showDataLabelsRange val="0"/>
                </c:ext>
                <c:ext xmlns:c16="http://schemas.microsoft.com/office/drawing/2014/chart" uri="{C3380CC4-5D6E-409C-BE32-E72D297353CC}">
                  <c16:uniqueId val="{0000005B-38D7-4CAB-AFBF-446DCF49EBFC}"/>
                </c:ext>
              </c:extLst>
            </c:dLbl>
            <c:dLbl>
              <c:idx val="2"/>
              <c:layout>
                <c:manualLayout>
                  <c:x val="0.6824910957069884"/>
                  <c:y val="0.34051633942967519"/>
                </c:manualLayout>
              </c:layout>
              <c:tx>
                <c:rich>
                  <a:bodyPr vertOverflow="overflow" horzOverflow="overflow" wrap="square" lIns="38100" tIns="19050" rIns="38100" bIns="19050" anchor="ctr">
                    <a:no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5889505868828908E-2"/>
                      <c:h val="5.014171069038726E-2"/>
                    </c:manualLayout>
                  </c15:layout>
                  <c15:dlblFieldTable/>
                  <c15:showDataLabelsRange val="0"/>
                </c:ext>
                <c:ext xmlns:c16="http://schemas.microsoft.com/office/drawing/2014/chart" uri="{C3380CC4-5D6E-409C-BE32-E72D297353CC}">
                  <c16:uniqueId val="{0000005C-38D7-4CAB-AFBF-446DCF49EBFC}"/>
                </c:ext>
              </c:extLst>
            </c:dLbl>
            <c:dLbl>
              <c:idx val="3"/>
              <c:layout>
                <c:manualLayout>
                  <c:x val="0.67216769554394862"/>
                  <c:y val="0.41951982602825089"/>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38D7-4CAB-AFBF-446DCF49EBFC}"/>
                </c:ext>
              </c:extLst>
            </c:dLbl>
            <c:dLbl>
              <c:idx val="4"/>
              <c:layout>
                <c:manualLayout>
                  <c:x val="0.65139292858332354"/>
                  <c:y val="0.40072730428424491"/>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38D7-4CAB-AFBF-446DCF49EBFC}"/>
                </c:ext>
              </c:extLst>
            </c:dLbl>
            <c:dLbl>
              <c:idx val="5"/>
              <c:layout>
                <c:manualLayout>
                  <c:x val="0.63647578082906575"/>
                  <c:y val="0.60062135063058275"/>
                </c:manualLayout>
              </c:layout>
              <c:tx>
                <c:rich>
                  <a:bodyPr vertOverflow="overflow" horzOverflow="overflow" wrap="square" lIns="38100" tIns="19050" rIns="38100" bIns="19050" anchor="ctr">
                    <a:no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5.6978365683156548E-2"/>
                      <c:h val="3.8412655558132933E-2"/>
                    </c:manualLayout>
                  </c15:layout>
                  <c15:dlblFieldTable/>
                  <c15:showDataLabelsRange val="0"/>
                </c:ext>
                <c:ext xmlns:c16="http://schemas.microsoft.com/office/drawing/2014/chart" uri="{C3380CC4-5D6E-409C-BE32-E72D297353CC}">
                  <c16:uniqueId val="{0000005F-38D7-4CAB-AFBF-446DCF49EBFC}"/>
                </c:ext>
              </c:extLst>
            </c:dLbl>
            <c:dLbl>
              <c:idx val="6"/>
              <c:layout>
                <c:manualLayout>
                  <c:x val="0.60181067524874865"/>
                  <c:y val="0.61861293034632048"/>
                </c:manualLayout>
              </c:layout>
              <c:tx>
                <c:rich>
                  <a:bodyPr vertOverflow="overflow" horzOverflow="overflow" wrap="square" lIns="38100" tIns="19050" rIns="38100" bIns="19050" anchor="ctr">
                    <a:no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929408653390355E-2"/>
                      <c:h val="3.1780683152052201E-2"/>
                    </c:manualLayout>
                  </c15:layout>
                  <c15:dlblFieldTable/>
                  <c15:showDataLabelsRange val="0"/>
                </c:ext>
                <c:ext xmlns:c16="http://schemas.microsoft.com/office/drawing/2014/chart" uri="{C3380CC4-5D6E-409C-BE32-E72D297353CC}">
                  <c16:uniqueId val="{00000060-38D7-4CAB-AFBF-446DCF49EBFC}"/>
                </c:ext>
              </c:extLst>
            </c:dLbl>
            <c:dLbl>
              <c:idx val="7"/>
              <c:layout>
                <c:manualLayout>
                  <c:x val="0.59623355940096567"/>
                  <c:y val="0.66095661716418419"/>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38D7-4CAB-AFBF-446DCF49EBFC}"/>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38D7-4CAB-AFBF-446DCF49EBFC}"/>
                </c:ext>
              </c:extLst>
            </c:dLbl>
            <c:numFmt formatCode="\(\+#,##0.0%\);[Black]\(\-#,##0.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'2.CO2-Sector'!$BF$84:$BF$91</c:f>
              <c:numCache>
                <c:formatCode>#,##0.0%;[Red]\-#,##0.0%</c:formatCode>
                <c:ptCount val="8"/>
                <c:pt idx="0">
                  <c:v>1.8420042802987036E-2</c:v>
                </c:pt>
                <c:pt idx="1">
                  <c:v>6.4402871635759418E-2</c:v>
                </c:pt>
                <c:pt idx="2">
                  <c:v>7.7081557145555202E-3</c:v>
                </c:pt>
                <c:pt idx="3">
                  <c:v>-6.8972355583571954E-3</c:v>
                </c:pt>
                <c:pt idx="4">
                  <c:v>-7.5869390395099656E-2</c:v>
                </c:pt>
                <c:pt idx="5">
                  <c:v>3.6906524363479409E-2</c:v>
                </c:pt>
                <c:pt idx="6">
                  <c:v>2.9054807164192731E-3</c:v>
                </c:pt>
                <c:pt idx="7">
                  <c:v>-2.071907071892809E-2</c:v>
                </c:pt>
              </c:numCache>
            </c:numRef>
          </c:val>
          <c:smooth val="0"/>
          <c:extLst>
            <c:ext xmlns:c16="http://schemas.microsoft.com/office/drawing/2014/chart" uri="{C3380CC4-5D6E-409C-BE32-E72D297353CC}">
              <c16:uniqueId val="{00000063-38D7-4CAB-AFBF-446DCF49EBFC}"/>
            </c:ext>
          </c:extLst>
        </c:ser>
        <c:ser>
          <c:idx val="10"/>
          <c:order val="10"/>
          <c:tx>
            <c:strRef>
              <c:f>'2.CO2-Sector'!$T$94</c:f>
              <c:strCache>
                <c:ptCount val="1"/>
                <c:pt idx="0">
                  <c:v>■2013年度比</c:v>
                </c:pt>
              </c:strCache>
            </c:strRef>
          </c:tx>
          <c:spPr>
            <a:ln>
              <a:noFill/>
            </a:ln>
          </c:spPr>
          <c:marker>
            <c:symbol val="none"/>
          </c:marker>
          <c:dLbls>
            <c:dLbl>
              <c:idx val="0"/>
              <c:layout>
                <c:manualLayout>
                  <c:x val="0.72372233587764134"/>
                  <c:y val="-0.20695044274040528"/>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38D7-4CAB-AFBF-446DCF49EBFC}"/>
                </c:ext>
              </c:extLst>
            </c:dLbl>
            <c:dLbl>
              <c:idx val="1"/>
              <c:layout>
                <c:manualLayout>
                  <c:x val="0.70724463676470062"/>
                  <c:y val="-2.6680682212369924E-2"/>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5844406632502845E-2"/>
                      <c:h val="3.2431461606325623E-2"/>
                    </c:manualLayout>
                  </c15:layout>
                  <c15:dlblFieldTable/>
                  <c15:showDataLabelsRange val="0"/>
                </c:ext>
                <c:ext xmlns:c16="http://schemas.microsoft.com/office/drawing/2014/chart" uri="{C3380CC4-5D6E-409C-BE32-E72D297353CC}">
                  <c16:uniqueId val="{00000065-38D7-4CAB-AFBF-446DCF49EBFC}"/>
                </c:ext>
              </c:extLst>
            </c:dLbl>
            <c:dLbl>
              <c:idx val="2"/>
              <c:layout>
                <c:manualLayout>
                  <c:x val="0.68782502455838901"/>
                  <c:y val="8.441275766526736E-2"/>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38D7-4CAB-AFBF-446DCF49EBFC}"/>
                </c:ext>
              </c:extLst>
            </c:dLbl>
            <c:dLbl>
              <c:idx val="3"/>
              <c:layout>
                <c:manualLayout>
                  <c:x val="0.66424597829613075"/>
                  <c:y val="-0.12311282658376507"/>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192463337108978E-2"/>
                      <c:h val="4.5870863310974411E-2"/>
                    </c:manualLayout>
                  </c15:layout>
                  <c15:dlblFieldTable/>
                  <c15:showDataLabelsRange val="0"/>
                </c:ext>
                <c:ext xmlns:c16="http://schemas.microsoft.com/office/drawing/2014/chart" uri="{C3380CC4-5D6E-409C-BE32-E72D297353CC}">
                  <c16:uniqueId val="{00000067-38D7-4CAB-AFBF-446DCF49EBFC}"/>
                </c:ext>
              </c:extLst>
            </c:dLbl>
            <c:dLbl>
              <c:idx val="4"/>
              <c:layout>
                <c:manualLayout>
                  <c:x val="0.64363529015882648"/>
                  <c:y val="0.29073922599363478"/>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38D7-4CAB-AFBF-446DCF49EBFC}"/>
                </c:ext>
              </c:extLst>
            </c:dLbl>
            <c:dLbl>
              <c:idx val="5"/>
              <c:layout>
                <c:manualLayout>
                  <c:x val="0.62639043377185355"/>
                  <c:y val="0.39185303185010512"/>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65807831063785E-2"/>
                      <c:h val="3.2414027356742321E-2"/>
                    </c:manualLayout>
                  </c15:layout>
                  <c15:dlblFieldTable/>
                  <c15:showDataLabelsRange val="0"/>
                </c:ext>
                <c:ext xmlns:c16="http://schemas.microsoft.com/office/drawing/2014/chart" uri="{C3380CC4-5D6E-409C-BE32-E72D297353CC}">
                  <c16:uniqueId val="{00000069-38D7-4CAB-AFBF-446DCF49EBFC}"/>
                </c:ext>
              </c:extLst>
            </c:dLbl>
            <c:dLbl>
              <c:idx val="6"/>
              <c:layout>
                <c:manualLayout>
                  <c:x val="0.60296736056662925"/>
                  <c:y val="0.59174853994449661"/>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endParaRPr lang="ja-JP" altLang="en-US"/>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4220927080049E-2"/>
                      <c:h val="2.927315711715665E-2"/>
                    </c:manualLayout>
                  </c15:layout>
                  <c15:dlblFieldTable/>
                  <c15:showDataLabelsRange val="0"/>
                </c:ext>
                <c:ext xmlns:c16="http://schemas.microsoft.com/office/drawing/2014/chart" uri="{C3380CC4-5D6E-409C-BE32-E72D297353CC}">
                  <c16:uniqueId val="{0000006A-38D7-4CAB-AFBF-446DCF49EBFC}"/>
                </c:ext>
              </c:extLst>
            </c:dLbl>
            <c:dLbl>
              <c:idx val="7"/>
              <c:layout>
                <c:manualLayout>
                  <c:x val="0.58531551361885503"/>
                  <c:y val="0.41195599122828075"/>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0%;[Black]\&lt;\-##0.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38D7-4CAB-AFBF-446DCF49EBFC}"/>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38D7-4CAB-AFBF-446DCF49EBFC}"/>
                </c:ext>
              </c:extLst>
            </c:dLbl>
            <c:numFmt formatCode="&quot;&lt;&quot;##0.0%;[Black]\&lt;\-##0.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'2.CO2-Sector'!$AA$71:$BE$71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'2.CO2-Sector'!$BF$96:$BF$103</c:f>
              <c:numCache>
                <c:formatCode>#,##0.0%;[Red]\-#,##0.0%</c:formatCode>
                <c:ptCount val="8"/>
                <c:pt idx="0">
                  <c:v>-0.1836453118349336</c:v>
                </c:pt>
                <c:pt idx="1">
                  <c:v>-0.1840609913084893</c:v>
                </c:pt>
                <c:pt idx="2">
                  <c:v>-0.1728217038069273</c:v>
                </c:pt>
                <c:pt idx="3">
                  <c:v>-0.42292441052890661</c:v>
                </c:pt>
                <c:pt idx="4">
                  <c:v>-0.14499996908192725</c:v>
                </c:pt>
                <c:pt idx="5">
                  <c:v>-0.1141472554626346</c:v>
                </c:pt>
                <c:pt idx="6">
                  <c:v>-7.7542631056293221E-4</c:v>
                </c:pt>
                <c:pt idx="7">
                  <c:v>-0.20198801272925304</c:v>
                </c:pt>
              </c:numCache>
            </c:numRef>
          </c:val>
          <c:smooth val="0"/>
          <c:extLst>
            <c:ext xmlns:c16="http://schemas.microsoft.com/office/drawing/2014/chart" uri="{C3380CC4-5D6E-409C-BE32-E72D297353CC}">
              <c16:uniqueId val="{0000006D-38D7-4CAB-AFBF-446DCF49EBFC}"/>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600" b="1" i="0" baseline="0">
                <a:latin typeface="+mn-ea"/>
              </a:rPr>
              <a:t>CO</a:t>
            </a:r>
            <a:r>
              <a:rPr lang="en-US" altLang="ja-JP" sz="1600" b="1" i="0" baseline="-25000">
                <a:latin typeface="+mn-ea"/>
              </a:rPr>
              <a:t>2 </a:t>
            </a:r>
            <a:r>
              <a:rPr lang="ja-JP" altLang="en-US" sz="1600" b="1" i="0" baseline="0">
                <a:latin typeface="+mn-ea"/>
              </a:rPr>
              <a:t>の</a:t>
            </a:r>
            <a:r>
              <a:rPr lang="ja-JP" altLang="ja-JP" sz="1600" b="1" i="0" u="none" strike="noStrike" baseline="0">
                <a:effectLst/>
              </a:rPr>
              <a:t>部門別</a:t>
            </a:r>
            <a:r>
              <a:rPr lang="ja-JP" altLang="ja-JP" sz="1600" b="1" i="0" baseline="0">
                <a:latin typeface="+mn-ea"/>
              </a:rPr>
              <a:t>排出量</a:t>
            </a:r>
            <a:r>
              <a:rPr lang="ja-JP" altLang="en-US" sz="1600" b="1" i="0" baseline="0">
                <a:latin typeface="+mn-ea"/>
              </a:rPr>
              <a:t>（電気・熱配分後）の推移</a:t>
            </a:r>
            <a:endParaRPr lang="en-US" altLang="ja-JP" sz="1600" b="1" i="0" baseline="0">
              <a:latin typeface="+mn-ea"/>
            </a:endParaRPr>
          </a:p>
          <a:p>
            <a:pPr>
              <a:defRPr>
                <a:latin typeface="(日本語用のフォントを使用)"/>
              </a:defRPr>
            </a:pPr>
            <a:r>
              <a:rPr lang="ja-JP" altLang="en-US" sz="1600" b="1" i="0" baseline="0">
                <a:latin typeface="+mn-ea"/>
              </a:rPr>
              <a:t>（</a:t>
            </a:r>
            <a:r>
              <a:rPr lang="en-US" altLang="ja-JP" sz="1600" b="1" i="0" baseline="0">
                <a:latin typeface="+mn-ea"/>
              </a:rPr>
              <a:t>2021</a:t>
            </a:r>
            <a:r>
              <a:rPr lang="ja-JP" altLang="ja-JP" sz="1600" b="1" i="0" baseline="0">
                <a:latin typeface="+mn-ea"/>
              </a:rPr>
              <a:t>年度</a:t>
            </a:r>
            <a:r>
              <a:rPr lang="ja-JP" altLang="en-US" sz="1600" b="1" i="0" baseline="0">
                <a:latin typeface="+mn-ea"/>
              </a:rPr>
              <a:t>）</a:t>
            </a:r>
            <a:endParaRPr lang="ja-JP" altLang="ja-JP" sz="1600">
              <a:latin typeface="+mn-ea"/>
            </a:endParaRPr>
          </a:p>
        </c:rich>
      </c:tx>
      <c:layout>
        <c:manualLayout>
          <c:xMode val="edge"/>
          <c:yMode val="edge"/>
          <c:x val="0.22693292004993432"/>
          <c:y val="2.5576751905735211E-2"/>
        </c:manualLayout>
      </c:layout>
      <c:overlay val="0"/>
    </c:title>
    <c:autoTitleDeleted val="0"/>
    <c:plotArea>
      <c:layout>
        <c:manualLayout>
          <c:layoutTarget val="inner"/>
          <c:xMode val="edge"/>
          <c:yMode val="edge"/>
          <c:x val="9.2744814723875454E-2"/>
          <c:y val="0.1745220717336062"/>
          <c:w val="0.62890070000248632"/>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C815-4E68-9FD0-039C897DAEB1}"/>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15-4E68-9FD0-039C897DAEB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15-4E68-9FD0-039C897DAEB1}"/>
                </c:ext>
              </c:extLst>
            </c:dLbl>
            <c:dLbl>
              <c:idx val="23"/>
              <c:delete val="1"/>
              <c:extLst>
                <c:ext xmlns:c15="http://schemas.microsoft.com/office/drawing/2012/chart" uri="{CE6537A1-D6FC-4f65-9D91-7224C49458BB}"/>
                <c:ext xmlns:c16="http://schemas.microsoft.com/office/drawing/2014/chart" uri="{C3380CC4-5D6E-409C-BE32-E72D297353CC}">
                  <c16:uniqueId val="{00000004-C815-4E68-9FD0-039C897DAEB1}"/>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15-4E68-9FD0-039C897DAEB1}"/>
                </c:ext>
              </c:extLst>
            </c:dLbl>
            <c:numFmt formatCode="#,##0_);[Red]\(#,##0\)" sourceLinked="0"/>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val>
          <c:smooth val="0"/>
          <c:extLst>
            <c:ext xmlns:c16="http://schemas.microsoft.com/office/drawing/2014/chart" uri="{C3380CC4-5D6E-409C-BE32-E72D297353CC}">
              <c16:uniqueId val="{00000006-C815-4E68-9FD0-039C897DAEB1}"/>
            </c:ext>
          </c:extLst>
        </c:ser>
        <c:ser>
          <c:idx val="2"/>
          <c:order val="1"/>
          <c:tx>
            <c:strRef>
              <c:f>'3.Allocated_CO2-Sector'!$T$143</c:f>
              <c:strCache>
                <c:ptCount val="1"/>
                <c:pt idx="0">
                  <c:v>エネルギー転換部門
（電気熱配分統計誤差を除く）</c:v>
                </c:pt>
              </c:strCache>
            </c:strRef>
          </c:tx>
          <c:spPr>
            <a:ln w="19050">
              <a:solidFill>
                <a:srgbClr val="4572A7"/>
              </a:solidFill>
            </a:ln>
          </c:spPr>
          <c:marker>
            <c:symbol val="diamond"/>
            <c:size val="5"/>
            <c:spPr>
              <a:solidFill>
                <a:srgbClr val="4572A7"/>
              </a:solidFill>
              <a:ln>
                <a:solidFill>
                  <a:srgbClr val="416FA6"/>
                </a:solidFill>
              </a:ln>
            </c:spPr>
          </c:marker>
          <c:dLbls>
            <c:dLbl>
              <c:idx val="0"/>
              <c:layout>
                <c:manualLayout>
                  <c:x val="-1.8269833434355079E-2"/>
                  <c:y val="1.6452929242721744E-2"/>
                </c:manualLayout>
              </c:layout>
              <c:numFmt formatCode="#,##0.0_);[Red]\(#,##0.0\)" sourceLinked="0"/>
              <c:spPr>
                <a:noFill/>
                <a:ln>
                  <a:noFill/>
                </a:ln>
                <a:effectLst/>
              </c:spPr>
              <c:txPr>
                <a:bodyPr wrap="square" lIns="38100" tIns="19050" rIns="38100" bIns="19050" anchor="ctr">
                  <a:noAutofit/>
                </a:bodyPr>
                <a:lstStyle/>
                <a:p>
                  <a:pPr>
                    <a:defRPr>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3.4583185447336774E-2"/>
                      <c:h val="3.1138956466112217E-2"/>
                    </c:manualLayout>
                  </c15:layout>
                </c:ext>
                <c:ext xmlns:c16="http://schemas.microsoft.com/office/drawing/2014/chart" uri="{C3380CC4-5D6E-409C-BE32-E72D297353CC}">
                  <c16:uniqueId val="{00000007-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08-C815-4E68-9FD0-039C897DAEB1}"/>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0A-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0B-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0C-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0D-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A-4C9E-44E0-A260-039167894E33}"/>
                </c:ext>
              </c:extLst>
            </c:dLbl>
            <c:dLbl>
              <c:idx val="30"/>
              <c:layout>
                <c:manualLayout>
                  <c:x val="-2.0707832471851127E-2"/>
                  <c:y val="-2.201924928542031E-2"/>
                </c:manualLayout>
              </c:layout>
              <c:tx>
                <c:rich>
                  <a:bodyPr wrap="square" lIns="38100" tIns="19050" rIns="38100" bIns="19050" anchor="ctr">
                    <a:spAutoFit/>
                  </a:bodyPr>
                  <a:lstStyle/>
                  <a:p>
                    <a:pPr>
                      <a:defRPr sz="1000" baseline="0">
                        <a:solidFill>
                          <a:srgbClr val="4572A7"/>
                        </a:solidFill>
                      </a:defRPr>
                    </a:pPr>
                    <a:fld id="{C2C622D0-9826-4EFA-B7A4-D312B5658A5E}" type="VALUE">
                      <a:rPr lang="en-US" altLang="ja-JP" sz="1000" baseline="0"/>
                      <a:pPr>
                        <a:defRPr sz="1000" baseline="0">
                          <a:solidFill>
                            <a:srgbClr val="4572A7"/>
                          </a:solidFill>
                        </a:defRPr>
                      </a:pPr>
                      <a:t>[値]</a:t>
                    </a:fld>
                    <a:endParaRPr lang="ja-JP" altLang="en-US"/>
                  </a:p>
                </c:rich>
              </c:tx>
              <c:numFmt formatCode="#,##0.0_ "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90F-4E9A-9A26-C06E674C5B3F}"/>
                </c:ext>
              </c:extLst>
            </c:dLbl>
            <c:dLbl>
              <c:idx val="31"/>
              <c:layout>
                <c:manualLayout>
                  <c:x val="3.5430782612643159E-2"/>
                  <c:y val="-9.7508634480724943E-2"/>
                </c:manualLayout>
              </c:layout>
              <c:numFmt formatCode="###.0&quot; 百万トン&quot;" sourceLinked="0"/>
              <c:spPr>
                <a:noFill/>
                <a:ln>
                  <a:noFill/>
                </a:ln>
                <a:effectLst/>
              </c:spPr>
              <c:txPr>
                <a:bodyPr wrap="square" lIns="38100" tIns="19050" rIns="38100" bIns="19050" anchor="ctr">
                  <a:noAutofit/>
                </a:bodyPr>
                <a:lstStyle/>
                <a:p>
                  <a:pPr>
                    <a:defRPr sz="1200">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0.10320858355645476"/>
                      <c:h val="4.3372053093010655E-2"/>
                    </c:manualLayout>
                  </c15:layout>
                </c:ext>
                <c:ext xmlns:c16="http://schemas.microsoft.com/office/drawing/2014/chart" uri="{C3380CC4-5D6E-409C-BE32-E72D297353CC}">
                  <c16:uniqueId val="{0000001C-AE87-46AE-85A8-E8F70B098202}"/>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F81BD"/>
                      </a:solidFill>
                    </a:ln>
                  </c:spPr>
                </c15:leaderLines>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'3.Allocated_CO2-Sector'!$AA$143:$BF$143</c:f>
              <c:numCache>
                <c:formatCode>#,##0.0_ </c:formatCode>
                <c:ptCount val="32"/>
                <c:pt idx="0">
                  <c:v>96.219453145638141</c:v>
                </c:pt>
                <c:pt idx="1">
                  <c:v>95.407916797497606</c:v>
                </c:pt>
                <c:pt idx="2">
                  <c:v>94.327088152004706</c:v>
                </c:pt>
                <c:pt idx="3">
                  <c:v>94.434681949981893</c:v>
                </c:pt>
                <c:pt idx="4">
                  <c:v>94.57263840342398</c:v>
                </c:pt>
                <c:pt idx="5">
                  <c:v>93.224084648519153</c:v>
                </c:pt>
                <c:pt idx="6">
                  <c:v>93.517885270226657</c:v>
                </c:pt>
                <c:pt idx="7">
                  <c:v>95.885575031192502</c:v>
                </c:pt>
                <c:pt idx="8">
                  <c:v>91.592348013764351</c:v>
                </c:pt>
                <c:pt idx="9">
                  <c:v>95.231087237238967</c:v>
                </c:pt>
                <c:pt idx="10">
                  <c:v>95.275267029916193</c:v>
                </c:pt>
                <c:pt idx="11">
                  <c:v>93.032656881849448</c:v>
                </c:pt>
                <c:pt idx="12">
                  <c:v>95.529564217195784</c:v>
                </c:pt>
                <c:pt idx="13">
                  <c:v>96.842621817564648</c:v>
                </c:pt>
                <c:pt idx="14">
                  <c:v>96.955686351584419</c:v>
                </c:pt>
                <c:pt idx="15" formatCode="#,##0_ ">
                  <c:v>102.41702027536176</c:v>
                </c:pt>
                <c:pt idx="16" formatCode="#,##0_ ">
                  <c:v>100.66227042522027</c:v>
                </c:pt>
                <c:pt idx="17" formatCode="#,##0_ ">
                  <c:v>105.62673962716549</c:v>
                </c:pt>
                <c:pt idx="18" formatCode="#,##0_ ">
                  <c:v>103.49762207195504</c:v>
                </c:pt>
                <c:pt idx="19" formatCode="#,##0_ ">
                  <c:v>100.71204347175036</c:v>
                </c:pt>
                <c:pt idx="20" formatCode="#,##0_ ">
                  <c:v>104.0844778131696</c:v>
                </c:pt>
                <c:pt idx="21" formatCode="#,##0_ ">
                  <c:v>105.13875721347567</c:v>
                </c:pt>
                <c:pt idx="22" formatCode="#,##0_ ">
                  <c:v>107.04424332447292</c:v>
                </c:pt>
                <c:pt idx="23" formatCode="#,##0_ ">
                  <c:v>106.17948404131084</c:v>
                </c:pt>
                <c:pt idx="24">
                  <c:v>99.69095673423665</c:v>
                </c:pt>
                <c:pt idx="25">
                  <c:v>96.88291884552882</c:v>
                </c:pt>
                <c:pt idx="26" formatCode="#,##0_ ">
                  <c:v>101.432707449449</c:v>
                </c:pt>
                <c:pt idx="27">
                  <c:v>95.84109985645631</c:v>
                </c:pt>
                <c:pt idx="28">
                  <c:v>94.414597025986097</c:v>
                </c:pt>
                <c:pt idx="29">
                  <c:v>89.507264291627777</c:v>
                </c:pt>
                <c:pt idx="30">
                  <c:v>82.029015998140608</c:v>
                </c:pt>
                <c:pt idx="31">
                  <c:v>89.468058932321938</c:v>
                </c:pt>
              </c:numCache>
            </c:numRef>
          </c:val>
          <c:smooth val="0"/>
          <c:extLst>
            <c:ext xmlns:c16="http://schemas.microsoft.com/office/drawing/2014/chart" uri="{C3380CC4-5D6E-409C-BE32-E72D297353CC}">
              <c16:uniqueId val="{0000000E-C815-4E68-9FD0-039C897DAEB1}"/>
            </c:ext>
          </c:extLst>
        </c:ser>
        <c:ser>
          <c:idx val="3"/>
          <c:order val="2"/>
          <c:tx>
            <c:strRef>
              <c:f>'3.Allocated_CO2-Sector'!$T$144</c:f>
              <c:strCache>
                <c:ptCount val="1"/>
                <c:pt idx="0">
                  <c:v>産業部門</c:v>
                </c:pt>
              </c:strCache>
            </c:strRef>
          </c:tx>
          <c:spPr>
            <a:ln w="19050">
              <a:solidFill>
                <a:srgbClr val="A8423F"/>
              </a:solidFill>
            </a:ln>
          </c:spPr>
          <c:marker>
            <c:symbol val="square"/>
            <c:size val="5"/>
            <c:spPr>
              <a:solidFill>
                <a:srgbClr val="A8423F"/>
              </a:solidFill>
              <a:ln>
                <a:solidFill>
                  <a:srgbClr val="A8423F"/>
                </a:solidFill>
              </a:ln>
            </c:spPr>
          </c:marker>
          <c:dLbls>
            <c:dLbl>
              <c:idx val="0"/>
              <c:layout>
                <c:manualLayout>
                  <c:x val="-7.9194684188135592E-3"/>
                  <c:y val="-2.6876514308972962E-2"/>
                </c:manualLayout>
              </c:layout>
              <c:numFmt formatCode="#,##0_);[Red]\(#,##0\)" sourceLinked="0"/>
              <c:spPr>
                <a:noFill/>
                <a:ln>
                  <a:noFill/>
                </a:ln>
                <a:effectLst/>
              </c:spPr>
              <c:txPr>
                <a:bodyPr wrap="square" lIns="38100" tIns="19050" rIns="38100" bIns="19050" anchor="ctr">
                  <a:spAutoFit/>
                </a:bodyPr>
                <a:lstStyle/>
                <a:p>
                  <a:pPr>
                    <a:defRPr>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10-C815-4E68-9FD0-039C897DAEB1}"/>
                </c:ext>
              </c:extLst>
            </c:dLbl>
            <c:dLbl>
              <c:idx val="23"/>
              <c:layout>
                <c:manualLayout>
                  <c:x val="-2.1616168842041313E-2"/>
                  <c:y val="-1.7103049500216648E-2"/>
                </c:manualLayout>
              </c:layout>
              <c:numFmt formatCode="#,##0_);[Red]\(#,##0\)" sourceLinked="0"/>
              <c:spPr>
                <a:noFill/>
                <a:ln>
                  <a:noFill/>
                </a:ln>
                <a:effectLst/>
              </c:spPr>
              <c:txPr>
                <a:bodyPr wrap="square" lIns="38100" tIns="19050" rIns="38100" bIns="19050" anchor="ctr">
                  <a:spAutoFit/>
                </a:bodyPr>
                <a:lstStyle/>
                <a:p>
                  <a:pPr>
                    <a:defRPr>
                      <a:solidFill>
                        <a:srgbClr val="A8423F"/>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2-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13-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14-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15-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16-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3-4C9E-44E0-A260-039167894E33}"/>
                </c:ext>
              </c:extLst>
            </c:dLbl>
            <c:dLbl>
              <c:idx val="30"/>
              <c:layout>
                <c:manualLayout>
                  <c:x val="-2.4506697036883029E-2"/>
                  <c:y val="1.987381107910029E-2"/>
                </c:manualLayout>
              </c:layout>
              <c:numFmt formatCode="#,##0_ " sourceLinked="0"/>
              <c:spPr>
                <a:noFill/>
                <a:ln>
                  <a:noFill/>
                </a:ln>
                <a:effectLst/>
              </c:spPr>
              <c:txPr>
                <a:bodyPr wrap="square" lIns="38100" tIns="19050" rIns="38100" bIns="19050" anchor="ctr">
                  <a:spAutoFit/>
                </a:bodyPr>
                <a:lstStyle/>
                <a:p>
                  <a:pPr>
                    <a:defRPr sz="10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0F-4E9A-9A26-C06E674C5B3F}"/>
                </c:ext>
              </c:extLst>
            </c:dLbl>
            <c:dLbl>
              <c:idx val="31"/>
              <c:layout>
                <c:manualLayout>
                  <c:x val="4.2256762892779291E-2"/>
                  <c:y val="-7.677296357919304E-2"/>
                </c:manualLayout>
              </c:layout>
              <c:numFmt formatCode="###&quot; 百万トン&quot;" sourceLinked="0"/>
              <c:spPr>
                <a:noFill/>
                <a:ln>
                  <a:noFill/>
                </a:ln>
                <a:effectLst/>
              </c:spPr>
              <c:txPr>
                <a:bodyPr wrap="square" lIns="38100" tIns="19050" rIns="38100" bIns="19050" anchor="ctr">
                  <a:spAutoFit/>
                </a:bodyPr>
                <a:lstStyle/>
                <a:p>
                  <a:pPr>
                    <a:defRPr sz="12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87-46AE-85A8-E8F70B098202}"/>
                </c:ext>
              </c:extLst>
            </c:dLbl>
            <c:numFmt formatCode="###&quot;百万トン&quot;" sourceLinked="0"/>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A8423F"/>
                      </a:solidFill>
                    </a:ln>
                  </c:spPr>
                </c15:leaderLines>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'3.Allocated_CO2-Sector'!$AA$144:$BF$144</c:f>
              <c:numCache>
                <c:formatCode>#,##0_ </c:formatCode>
                <c:ptCount val="32"/>
                <c:pt idx="0">
                  <c:v>503.37391805589766</c:v>
                </c:pt>
                <c:pt idx="1">
                  <c:v>496.18247634968594</c:v>
                </c:pt>
                <c:pt idx="2">
                  <c:v>488.20731347675701</c:v>
                </c:pt>
                <c:pt idx="3">
                  <c:v>475.44871692530415</c:v>
                </c:pt>
                <c:pt idx="4">
                  <c:v>492.382345559275</c:v>
                </c:pt>
                <c:pt idx="5">
                  <c:v>489.25660327927852</c:v>
                </c:pt>
                <c:pt idx="6">
                  <c:v>494.16489819797653</c:v>
                </c:pt>
                <c:pt idx="7">
                  <c:v>484.72159939013102</c:v>
                </c:pt>
                <c:pt idx="8">
                  <c:v>454.1454544687968</c:v>
                </c:pt>
                <c:pt idx="9">
                  <c:v>464.60134756698716</c:v>
                </c:pt>
                <c:pt idx="10">
                  <c:v>477.36682479219849</c:v>
                </c:pt>
                <c:pt idx="11">
                  <c:v>465.76511746308529</c:v>
                </c:pt>
                <c:pt idx="12">
                  <c:v>473.29407832522099</c:v>
                </c:pt>
                <c:pt idx="13">
                  <c:v>474.9474081026525</c:v>
                </c:pt>
                <c:pt idx="14">
                  <c:v>471.1937646038171</c:v>
                </c:pt>
                <c:pt idx="15">
                  <c:v>467.43953746341879</c:v>
                </c:pt>
                <c:pt idx="16">
                  <c:v>461.42489961113563</c:v>
                </c:pt>
                <c:pt idx="17">
                  <c:v>472.88982229567074</c:v>
                </c:pt>
                <c:pt idx="18">
                  <c:v>428.76169501054886</c:v>
                </c:pt>
                <c:pt idx="19">
                  <c:v>403.52483748635302</c:v>
                </c:pt>
                <c:pt idx="20">
                  <c:v>430.98192719063076</c:v>
                </c:pt>
                <c:pt idx="21">
                  <c:v>445.68203696640995</c:v>
                </c:pt>
                <c:pt idx="22">
                  <c:v>457.26189417892755</c:v>
                </c:pt>
                <c:pt idx="23">
                  <c:v>463.60907339070934</c:v>
                </c:pt>
                <c:pt idx="24">
                  <c:v>447.10547972978202</c:v>
                </c:pt>
                <c:pt idx="25">
                  <c:v>430.41016621729091</c:v>
                </c:pt>
                <c:pt idx="26">
                  <c:v>418.16828696380918</c:v>
                </c:pt>
                <c:pt idx="27">
                  <c:v>411.88813996305231</c:v>
                </c:pt>
                <c:pt idx="28">
                  <c:v>400.60527151237585</c:v>
                </c:pt>
                <c:pt idx="29">
                  <c:v>386.37441414829311</c:v>
                </c:pt>
                <c:pt idx="30">
                  <c:v>354.33040527069892</c:v>
                </c:pt>
                <c:pt idx="31">
                  <c:v>373.39973420023034</c:v>
                </c:pt>
              </c:numCache>
            </c:numRef>
          </c:val>
          <c:smooth val="0"/>
          <c:extLst>
            <c:ext xmlns:c16="http://schemas.microsoft.com/office/drawing/2014/chart" uri="{C3380CC4-5D6E-409C-BE32-E72D297353CC}">
              <c16:uniqueId val="{00000017-C815-4E68-9FD0-039C897DAEB1}"/>
            </c:ext>
          </c:extLst>
        </c:ser>
        <c:ser>
          <c:idx val="4"/>
          <c:order val="3"/>
          <c:tx>
            <c:strRef>
              <c:f>'3.Allocated_CO2-Sector'!$T$145</c:f>
              <c:strCache>
                <c:ptCount val="1"/>
                <c:pt idx="0">
                  <c:v>運輸部門</c:v>
                </c:pt>
              </c:strCache>
            </c:strRef>
          </c:tx>
          <c:spPr>
            <a:ln w="19050">
              <a:solidFill>
                <a:srgbClr val="669900"/>
              </a:solidFill>
            </a:ln>
          </c:spPr>
          <c:marker>
            <c:symbol val="star"/>
            <c:size val="5"/>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19-C815-4E68-9FD0-039C897DAEB1}"/>
                </c:ext>
              </c:extLst>
            </c:dLbl>
            <c:dLbl>
              <c:idx val="23"/>
              <c:layout>
                <c:manualLayout>
                  <c:x val="1.6171854502959576E-2"/>
                  <c:y val="-2.2850088967904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B-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1C-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1D-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1E-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1F-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5-4C9E-44E0-A260-039167894E33}"/>
                </c:ext>
              </c:extLst>
            </c:dLbl>
            <c:dLbl>
              <c:idx val="30"/>
              <c:layout>
                <c:manualLayout>
                  <c:x val="-1.7166027989658349E-2"/>
                  <c:y val="-3.6927796546474573E-2"/>
                </c:manualLayout>
              </c:layout>
              <c:numFmt formatCode="#,##0_ " sourceLinked="0"/>
              <c:spPr>
                <a:noFill/>
                <a:ln>
                  <a:noFill/>
                </a:ln>
                <a:effectLst/>
              </c:spPr>
              <c:txPr>
                <a:bodyPr wrap="square" lIns="38100" tIns="19050" rIns="38100" bIns="19050" anchor="ctr">
                  <a:spAutoFit/>
                </a:bodyPr>
                <a:lstStyle/>
                <a:p>
                  <a:pPr>
                    <a:defRPr sz="1000">
                      <a:solidFill>
                        <a:srgbClr val="66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0F-4E9A-9A26-C06E674C5B3F}"/>
                </c:ext>
              </c:extLst>
            </c:dLbl>
            <c:dLbl>
              <c:idx val="31"/>
              <c:layout>
                <c:manualLayout>
                  <c:x val="4.077778851631858E-2"/>
                  <c:y val="-0.13543108044430799"/>
                </c:manualLayout>
              </c:layout>
              <c:numFmt formatCode="###&quot; 百万トン&quot;" sourceLinked="0"/>
              <c:spPr>
                <a:noFill/>
                <a:ln>
                  <a:noFill/>
                </a:ln>
                <a:effectLst/>
              </c:spPr>
              <c:txPr>
                <a:bodyPr wrap="square" lIns="38100" tIns="19050" rIns="38100" bIns="19050" anchor="ctr">
                  <a:spAutoFit/>
                </a:bodyPr>
                <a:lstStyle/>
                <a:p>
                  <a:pPr>
                    <a:defRPr sz="1200">
                      <a:solidFill>
                        <a:srgbClr val="66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E87-46AE-85A8-E8F70B098202}"/>
                </c:ext>
              </c:extLst>
            </c:dLbl>
            <c:numFmt formatCode="#,##0_ " sourceLinked="0"/>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669900"/>
                      </a:solidFill>
                    </a:ln>
                  </c:spPr>
                </c15:leaderLines>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'3.Allocated_CO2-Sector'!$AA$145:$BF$145</c:f>
              <c:numCache>
                <c:formatCode>#,##0_ </c:formatCode>
                <c:ptCount val="32"/>
                <c:pt idx="0">
                  <c:v>208.42846404010098</c:v>
                </c:pt>
                <c:pt idx="1">
                  <c:v>220.42631789148814</c:v>
                </c:pt>
                <c:pt idx="2">
                  <c:v>227.05327518602545</c:v>
                </c:pt>
                <c:pt idx="3">
                  <c:v>230.460238716855</c:v>
                </c:pt>
                <c:pt idx="4">
                  <c:v>240.15404103971412</c:v>
                </c:pt>
                <c:pt idx="5">
                  <c:v>249.21932303934324</c:v>
                </c:pt>
                <c:pt idx="6">
                  <c:v>255.82924779154601</c:v>
                </c:pt>
                <c:pt idx="7">
                  <c:v>257.308179240713</c:v>
                </c:pt>
                <c:pt idx="8">
                  <c:v>255.05104911078797</c:v>
                </c:pt>
                <c:pt idx="9">
                  <c:v>259.40580203285964</c:v>
                </c:pt>
                <c:pt idx="10">
                  <c:v>258.75569324814268</c:v>
                </c:pt>
                <c:pt idx="11">
                  <c:v>262.83400705027458</c:v>
                </c:pt>
                <c:pt idx="12">
                  <c:v>259.60933501764367</c:v>
                </c:pt>
                <c:pt idx="13">
                  <c:v>255.967357194447</c:v>
                </c:pt>
                <c:pt idx="14">
                  <c:v>249.83484828803114</c:v>
                </c:pt>
                <c:pt idx="15">
                  <c:v>244.44928058600971</c:v>
                </c:pt>
                <c:pt idx="16">
                  <c:v>241.47322685041132</c:v>
                </c:pt>
                <c:pt idx="17">
                  <c:v>239.40054005790643</c:v>
                </c:pt>
                <c:pt idx="18">
                  <c:v>231.65532222555811</c:v>
                </c:pt>
                <c:pt idx="19">
                  <c:v>228.01286998305667</c:v>
                </c:pt>
                <c:pt idx="20">
                  <c:v>228.77796611340727</c:v>
                </c:pt>
                <c:pt idx="21">
                  <c:v>225.17685502513797</c:v>
                </c:pt>
                <c:pt idx="22">
                  <c:v>226.97095978147385</c:v>
                </c:pt>
                <c:pt idx="23">
                  <c:v>224.24371433606419</c:v>
                </c:pt>
                <c:pt idx="24">
                  <c:v>218.89723226063393</c:v>
                </c:pt>
                <c:pt idx="25">
                  <c:v>217.41890227585489</c:v>
                </c:pt>
                <c:pt idx="26">
                  <c:v>215.38430334470007</c:v>
                </c:pt>
                <c:pt idx="27">
                  <c:v>213.24374068194061</c:v>
                </c:pt>
                <c:pt idx="28">
                  <c:v>210.36547694366931</c:v>
                </c:pt>
                <c:pt idx="29">
                  <c:v>206.14549087386706</c:v>
                </c:pt>
                <c:pt idx="30">
                  <c:v>183.35807610322155</c:v>
                </c:pt>
                <c:pt idx="31">
                  <c:v>184.76276985694042</c:v>
                </c:pt>
              </c:numCache>
            </c:numRef>
          </c:val>
          <c:smooth val="0"/>
          <c:extLst>
            <c:ext xmlns:c16="http://schemas.microsoft.com/office/drawing/2014/chart" uri="{C3380CC4-5D6E-409C-BE32-E72D297353CC}">
              <c16:uniqueId val="{00000020-C815-4E68-9FD0-039C897DAEB1}"/>
            </c:ext>
          </c:extLst>
        </c:ser>
        <c:ser>
          <c:idx val="5"/>
          <c:order val="4"/>
          <c:tx>
            <c:strRef>
              <c:f>'3.Allocated_CO2-Sector'!$T$146</c:f>
              <c:strCache>
                <c:ptCount val="1"/>
                <c:pt idx="0">
                  <c:v>業務他部門</c:v>
                </c:pt>
              </c:strCache>
            </c:strRef>
          </c:tx>
          <c:spPr>
            <a:ln w="19050">
              <a:solidFill>
                <a:srgbClr val="6E548D"/>
              </a:solidFill>
            </a:ln>
          </c:spPr>
          <c:marker>
            <c:symbol val="triangle"/>
            <c:size val="5"/>
            <c:spPr>
              <a:solidFill>
                <a:srgbClr val="6E548D"/>
              </a:solidFill>
              <a:ln>
                <a:solidFill>
                  <a:srgbClr val="6E548D"/>
                </a:solidFill>
              </a:ln>
            </c:spPr>
          </c:marker>
          <c:dLbls>
            <c:dLbl>
              <c:idx val="0"/>
              <c:layout>
                <c:manualLayout>
                  <c:x val="-2.0883480834026462E-2"/>
                  <c:y val="-2.06321998154442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22-C815-4E68-9FD0-039C897DAEB1}"/>
                </c:ext>
              </c:extLst>
            </c:dLbl>
            <c:dLbl>
              <c:idx val="2"/>
              <c:delete val="1"/>
              <c:extLst>
                <c:ext xmlns:c15="http://schemas.microsoft.com/office/drawing/2012/chart" uri="{CE6537A1-D6FC-4f65-9D91-7224C49458BB}"/>
                <c:ext xmlns:c16="http://schemas.microsoft.com/office/drawing/2014/chart" uri="{C3380CC4-5D6E-409C-BE32-E72D297353CC}">
                  <c16:uniqueId val="{00000023-C815-4E68-9FD0-039C897DAEB1}"/>
                </c:ext>
              </c:extLst>
            </c:dLbl>
            <c:dLbl>
              <c:idx val="3"/>
              <c:delete val="1"/>
              <c:extLst>
                <c:ext xmlns:c15="http://schemas.microsoft.com/office/drawing/2012/chart" uri="{CE6537A1-D6FC-4f65-9D91-7224C49458BB}"/>
                <c:ext xmlns:c16="http://schemas.microsoft.com/office/drawing/2014/chart" uri="{C3380CC4-5D6E-409C-BE32-E72D297353CC}">
                  <c16:uniqueId val="{00000024-C815-4E68-9FD0-039C897DAEB1}"/>
                </c:ext>
              </c:extLst>
            </c:dLbl>
            <c:dLbl>
              <c:idx val="4"/>
              <c:delete val="1"/>
              <c:extLst>
                <c:ext xmlns:c15="http://schemas.microsoft.com/office/drawing/2012/chart" uri="{CE6537A1-D6FC-4f65-9D91-7224C49458BB}"/>
                <c:ext xmlns:c16="http://schemas.microsoft.com/office/drawing/2014/chart" uri="{C3380CC4-5D6E-409C-BE32-E72D297353CC}">
                  <c16:uniqueId val="{00000025-C815-4E68-9FD0-039C897DAEB1}"/>
                </c:ext>
              </c:extLst>
            </c:dLbl>
            <c:dLbl>
              <c:idx val="5"/>
              <c:delete val="1"/>
              <c:extLst>
                <c:ext xmlns:c15="http://schemas.microsoft.com/office/drawing/2012/chart" uri="{CE6537A1-D6FC-4f65-9D91-7224C49458BB}"/>
                <c:ext xmlns:c16="http://schemas.microsoft.com/office/drawing/2014/chart" uri="{C3380CC4-5D6E-409C-BE32-E72D297353CC}">
                  <c16:uniqueId val="{00000026-C815-4E68-9FD0-039C897DAEB1}"/>
                </c:ext>
              </c:extLst>
            </c:dLbl>
            <c:dLbl>
              <c:idx val="6"/>
              <c:delete val="1"/>
              <c:extLst>
                <c:ext xmlns:c15="http://schemas.microsoft.com/office/drawing/2012/chart" uri="{CE6537A1-D6FC-4f65-9D91-7224C49458BB}"/>
                <c:ext xmlns:c16="http://schemas.microsoft.com/office/drawing/2014/chart" uri="{C3380CC4-5D6E-409C-BE32-E72D297353CC}">
                  <c16:uniqueId val="{00000027-C815-4E68-9FD0-039C897DAEB1}"/>
                </c:ext>
              </c:extLst>
            </c:dLbl>
            <c:dLbl>
              <c:idx val="7"/>
              <c:delete val="1"/>
              <c:extLst>
                <c:ext xmlns:c15="http://schemas.microsoft.com/office/drawing/2012/chart" uri="{CE6537A1-D6FC-4f65-9D91-7224C49458BB}"/>
                <c:ext xmlns:c16="http://schemas.microsoft.com/office/drawing/2014/chart" uri="{C3380CC4-5D6E-409C-BE32-E72D297353CC}">
                  <c16:uniqueId val="{00000028-C815-4E68-9FD0-039C897DAEB1}"/>
                </c:ext>
              </c:extLst>
            </c:dLbl>
            <c:dLbl>
              <c:idx val="8"/>
              <c:delete val="1"/>
              <c:extLst>
                <c:ext xmlns:c15="http://schemas.microsoft.com/office/drawing/2012/chart" uri="{CE6537A1-D6FC-4f65-9D91-7224C49458BB}"/>
                <c:ext xmlns:c16="http://schemas.microsoft.com/office/drawing/2014/chart" uri="{C3380CC4-5D6E-409C-BE32-E72D297353CC}">
                  <c16:uniqueId val="{00000029-C815-4E68-9FD0-039C897DAEB1}"/>
                </c:ext>
              </c:extLst>
            </c:dLbl>
            <c:dLbl>
              <c:idx val="9"/>
              <c:delete val="1"/>
              <c:extLst>
                <c:ext xmlns:c15="http://schemas.microsoft.com/office/drawing/2012/chart" uri="{CE6537A1-D6FC-4f65-9D91-7224C49458BB}"/>
                <c:ext xmlns:c16="http://schemas.microsoft.com/office/drawing/2014/chart" uri="{C3380CC4-5D6E-409C-BE32-E72D297353CC}">
                  <c16:uniqueId val="{0000002A-C815-4E68-9FD0-039C897DAEB1}"/>
                </c:ext>
              </c:extLst>
            </c:dLbl>
            <c:dLbl>
              <c:idx val="10"/>
              <c:delete val="1"/>
              <c:extLst>
                <c:ext xmlns:c15="http://schemas.microsoft.com/office/drawing/2012/chart" uri="{CE6537A1-D6FC-4f65-9D91-7224C49458BB}"/>
                <c:ext xmlns:c16="http://schemas.microsoft.com/office/drawing/2014/chart" uri="{C3380CC4-5D6E-409C-BE32-E72D297353CC}">
                  <c16:uniqueId val="{0000002B-C815-4E68-9FD0-039C897DAEB1}"/>
                </c:ext>
              </c:extLst>
            </c:dLbl>
            <c:dLbl>
              <c:idx val="11"/>
              <c:delete val="1"/>
              <c:extLst>
                <c:ext xmlns:c15="http://schemas.microsoft.com/office/drawing/2012/chart" uri="{CE6537A1-D6FC-4f65-9D91-7224C49458BB}"/>
                <c:ext xmlns:c16="http://schemas.microsoft.com/office/drawing/2014/chart" uri="{C3380CC4-5D6E-409C-BE32-E72D297353CC}">
                  <c16:uniqueId val="{0000002C-C815-4E68-9FD0-039C897DAEB1}"/>
                </c:ext>
              </c:extLst>
            </c:dLbl>
            <c:dLbl>
              <c:idx val="12"/>
              <c:delete val="1"/>
              <c:extLst>
                <c:ext xmlns:c15="http://schemas.microsoft.com/office/drawing/2012/chart" uri="{CE6537A1-D6FC-4f65-9D91-7224C49458BB}"/>
                <c:ext xmlns:c16="http://schemas.microsoft.com/office/drawing/2014/chart" uri="{C3380CC4-5D6E-409C-BE32-E72D297353CC}">
                  <c16:uniqueId val="{0000002D-C815-4E68-9FD0-039C897DAEB1}"/>
                </c:ext>
              </c:extLst>
            </c:dLbl>
            <c:dLbl>
              <c:idx val="13"/>
              <c:delete val="1"/>
              <c:extLst>
                <c:ext xmlns:c15="http://schemas.microsoft.com/office/drawing/2012/chart" uri="{CE6537A1-D6FC-4f65-9D91-7224C49458BB}"/>
                <c:ext xmlns:c16="http://schemas.microsoft.com/office/drawing/2014/chart" uri="{C3380CC4-5D6E-409C-BE32-E72D297353CC}">
                  <c16:uniqueId val="{0000002E-C815-4E68-9FD0-039C897DAEB1}"/>
                </c:ext>
              </c:extLst>
            </c:dLbl>
            <c:dLbl>
              <c:idx val="14"/>
              <c:delete val="1"/>
              <c:extLst>
                <c:ext xmlns:c15="http://schemas.microsoft.com/office/drawing/2012/chart" uri="{CE6537A1-D6FC-4f65-9D91-7224C49458BB}"/>
                <c:ext xmlns:c16="http://schemas.microsoft.com/office/drawing/2014/chart" uri="{C3380CC4-5D6E-409C-BE32-E72D297353CC}">
                  <c16:uniqueId val="{0000002F-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30-C815-4E68-9FD0-039C897DAEB1}"/>
                </c:ext>
              </c:extLst>
            </c:dLbl>
            <c:dLbl>
              <c:idx val="16"/>
              <c:delete val="1"/>
              <c:extLst>
                <c:ext xmlns:c15="http://schemas.microsoft.com/office/drawing/2012/chart" uri="{CE6537A1-D6FC-4f65-9D91-7224C49458BB}"/>
                <c:ext xmlns:c16="http://schemas.microsoft.com/office/drawing/2014/chart" uri="{C3380CC4-5D6E-409C-BE32-E72D297353CC}">
                  <c16:uniqueId val="{00000031-C815-4E68-9FD0-039C897DAEB1}"/>
                </c:ext>
              </c:extLst>
            </c:dLbl>
            <c:dLbl>
              <c:idx val="17"/>
              <c:delete val="1"/>
              <c:extLst>
                <c:ext xmlns:c15="http://schemas.microsoft.com/office/drawing/2012/chart" uri="{CE6537A1-D6FC-4f65-9D91-7224C49458BB}"/>
                <c:ext xmlns:c16="http://schemas.microsoft.com/office/drawing/2014/chart" uri="{C3380CC4-5D6E-409C-BE32-E72D297353CC}">
                  <c16:uniqueId val="{00000032-C815-4E68-9FD0-039C897DAEB1}"/>
                </c:ext>
              </c:extLst>
            </c:dLbl>
            <c:dLbl>
              <c:idx val="18"/>
              <c:delete val="1"/>
              <c:extLst>
                <c:ext xmlns:c15="http://schemas.microsoft.com/office/drawing/2012/chart" uri="{CE6537A1-D6FC-4f65-9D91-7224C49458BB}"/>
                <c:ext xmlns:c16="http://schemas.microsoft.com/office/drawing/2014/chart" uri="{C3380CC4-5D6E-409C-BE32-E72D297353CC}">
                  <c16:uniqueId val="{00000033-C815-4E68-9FD0-039C897DAEB1}"/>
                </c:ext>
              </c:extLst>
            </c:dLbl>
            <c:dLbl>
              <c:idx val="19"/>
              <c:delete val="1"/>
              <c:extLst>
                <c:ext xmlns:c15="http://schemas.microsoft.com/office/drawing/2012/chart" uri="{CE6537A1-D6FC-4f65-9D91-7224C49458BB}"/>
                <c:ext xmlns:c16="http://schemas.microsoft.com/office/drawing/2014/chart" uri="{C3380CC4-5D6E-409C-BE32-E72D297353CC}">
                  <c16:uniqueId val="{00000034-C815-4E68-9FD0-039C897DAEB1}"/>
                </c:ext>
              </c:extLst>
            </c:dLbl>
            <c:dLbl>
              <c:idx val="20"/>
              <c:delete val="1"/>
              <c:extLst>
                <c:ext xmlns:c15="http://schemas.microsoft.com/office/drawing/2012/chart" uri="{CE6537A1-D6FC-4f65-9D91-7224C49458BB}"/>
                <c:ext xmlns:c16="http://schemas.microsoft.com/office/drawing/2014/chart" uri="{C3380CC4-5D6E-409C-BE32-E72D297353CC}">
                  <c16:uniqueId val="{00000035-C815-4E68-9FD0-039C897DAEB1}"/>
                </c:ext>
              </c:extLst>
            </c:dLbl>
            <c:dLbl>
              <c:idx val="21"/>
              <c:delete val="1"/>
              <c:extLst>
                <c:ext xmlns:c15="http://schemas.microsoft.com/office/drawing/2012/chart" uri="{CE6537A1-D6FC-4f65-9D91-7224C49458BB}"/>
                <c:ext xmlns:c16="http://schemas.microsoft.com/office/drawing/2014/chart" uri="{C3380CC4-5D6E-409C-BE32-E72D297353CC}">
                  <c16:uniqueId val="{00000036-C815-4E68-9FD0-039C897DAEB1}"/>
                </c:ext>
              </c:extLst>
            </c:dLbl>
            <c:dLbl>
              <c:idx val="22"/>
              <c:delete val="1"/>
              <c:extLst>
                <c:ext xmlns:c15="http://schemas.microsoft.com/office/drawing/2012/chart" uri="{CE6537A1-D6FC-4f65-9D91-7224C49458BB}"/>
                <c:ext xmlns:c16="http://schemas.microsoft.com/office/drawing/2014/chart" uri="{C3380CC4-5D6E-409C-BE32-E72D297353CC}">
                  <c16:uniqueId val="{00000037-C815-4E68-9FD0-039C897DAEB1}"/>
                </c:ext>
              </c:extLst>
            </c:dLbl>
            <c:dLbl>
              <c:idx val="23"/>
              <c:layout>
                <c:manualLayout>
                  <c:x val="-1.9344763680720984E-2"/>
                  <c:y val="-2.6871659721319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39-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3A-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3B-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3C-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3D-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4-4C9E-44E0-A260-039167894E33}"/>
                </c:ext>
              </c:extLst>
            </c:dLbl>
            <c:dLbl>
              <c:idx val="30"/>
              <c:layout>
                <c:manualLayout>
                  <c:x val="-5.370677012619586E-2"/>
                  <c:y val="9.1962097884398606E-3"/>
                </c:manualLayout>
              </c:layout>
              <c:numFmt formatCode="#,##0_ " sourceLinked="0"/>
              <c:spPr>
                <a:noFill/>
                <a:ln>
                  <a:noFill/>
                </a:ln>
                <a:effectLst/>
              </c:spPr>
              <c:txPr>
                <a:bodyPr wrap="square" lIns="38100" tIns="19050" rIns="38100" bIns="19050" anchor="ctr">
                  <a:spAutoFit/>
                </a:bodyPr>
                <a:lstStyle/>
                <a:p>
                  <a:pPr>
                    <a:defRPr sz="10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0F-4E9A-9A26-C06E674C5B3F}"/>
                </c:ext>
              </c:extLst>
            </c:dLbl>
            <c:dLbl>
              <c:idx val="31"/>
              <c:layout>
                <c:manualLayout>
                  <c:x val="4.2053095796354266E-2"/>
                  <c:y val="-0.20791146713126149"/>
                </c:manualLayout>
              </c:layout>
              <c:numFmt formatCode="###&quot; 百万トン&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87-46AE-85A8-E8F70B098202}"/>
                </c:ext>
              </c:extLst>
            </c:dLbl>
            <c:numFmt formatCode="#,##0_ "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E548D"/>
                      </a:solidFill>
                    </a:ln>
                  </c:spPr>
                </c15:leaderLines>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'3.Allocated_CO2-Sector'!$AA$146:$BF$146</c:f>
              <c:numCache>
                <c:formatCode>#,##0_ </c:formatCode>
                <c:ptCount val="32"/>
                <c:pt idx="0">
                  <c:v>130.81333334955156</c:v>
                </c:pt>
                <c:pt idx="1">
                  <c:v>134.24038332645713</c:v>
                </c:pt>
                <c:pt idx="2">
                  <c:v>138.91170538778701</c:v>
                </c:pt>
                <c:pt idx="3">
                  <c:v>142.76891039649092</c:v>
                </c:pt>
                <c:pt idx="4">
                  <c:v>156.78647983693386</c:v>
                </c:pt>
                <c:pt idx="5">
                  <c:v>161.91120833375905</c:v>
                </c:pt>
                <c:pt idx="6">
                  <c:v>160.72979645411064</c:v>
                </c:pt>
                <c:pt idx="7">
                  <c:v>166.0016391875478</c:v>
                </c:pt>
                <c:pt idx="8">
                  <c:v>173.22022727550296</c:v>
                </c:pt>
                <c:pt idx="9">
                  <c:v>183.17841552213628</c:v>
                </c:pt>
                <c:pt idx="10">
                  <c:v>189.50063664916189</c:v>
                </c:pt>
                <c:pt idx="11">
                  <c:v>189.93226942960965</c:v>
                </c:pt>
                <c:pt idx="12">
                  <c:v>199.5077534195604</c:v>
                </c:pt>
                <c:pt idx="13">
                  <c:v>205.83462597499974</c:v>
                </c:pt>
                <c:pt idx="14">
                  <c:v>213.2275783277104</c:v>
                </c:pt>
                <c:pt idx="15">
                  <c:v>220.09927665348965</c:v>
                </c:pt>
                <c:pt idx="16">
                  <c:v>216.76695727222733</c:v>
                </c:pt>
                <c:pt idx="17">
                  <c:v>226.46276836272384</c:v>
                </c:pt>
                <c:pt idx="18">
                  <c:v>219.50263791229244</c:v>
                </c:pt>
                <c:pt idx="19">
                  <c:v>196.04606564363786</c:v>
                </c:pt>
                <c:pt idx="20">
                  <c:v>199.89190359803644</c:v>
                </c:pt>
                <c:pt idx="21">
                  <c:v>222.86765111868709</c:v>
                </c:pt>
                <c:pt idx="22">
                  <c:v>227.73682243411935</c:v>
                </c:pt>
                <c:pt idx="23">
                  <c:v>237.27377116612257</c:v>
                </c:pt>
                <c:pt idx="24">
                  <c:v>229.23031950961661</c:v>
                </c:pt>
                <c:pt idx="25">
                  <c:v>217.87405297362318</c:v>
                </c:pt>
                <c:pt idx="26">
                  <c:v>210.25258368245557</c:v>
                </c:pt>
                <c:pt idx="27">
                  <c:v>206.29394913715836</c:v>
                </c:pt>
                <c:pt idx="28">
                  <c:v>197.7441532509466</c:v>
                </c:pt>
                <c:pt idx="29">
                  <c:v>190.72450888999083</c:v>
                </c:pt>
                <c:pt idx="30">
                  <c:v>184.23667247241625</c:v>
                </c:pt>
                <c:pt idx="31">
                  <c:v>190.2431152657673</c:v>
                </c:pt>
              </c:numCache>
            </c:numRef>
          </c:val>
          <c:smooth val="0"/>
          <c:extLst>
            <c:ext xmlns:c16="http://schemas.microsoft.com/office/drawing/2014/chart" uri="{C3380CC4-5D6E-409C-BE32-E72D297353CC}">
              <c16:uniqueId val="{0000003E-C815-4E68-9FD0-039C897DAEB1}"/>
            </c:ext>
          </c:extLst>
        </c:ser>
        <c:ser>
          <c:idx val="6"/>
          <c:order val="5"/>
          <c:tx>
            <c:strRef>
              <c:f>'3.Allocated_CO2-Sector'!$T$147</c:f>
              <c:strCache>
                <c:ptCount val="1"/>
                <c:pt idx="0">
                  <c:v>家庭部門</c:v>
                </c:pt>
              </c:strCache>
            </c:strRef>
          </c:tx>
          <c:spPr>
            <a:ln w="19050">
              <a:solidFill>
                <a:srgbClr val="3D96AE"/>
              </a:solidFill>
            </a:ln>
          </c:spPr>
          <c:marker>
            <c:symbol val="x"/>
            <c:size val="5"/>
            <c:spPr>
              <a:noFill/>
              <a:ln>
                <a:solidFill>
                  <a:srgbClr val="3D96AE"/>
                </a:solidFill>
              </a:ln>
            </c:spPr>
          </c:marker>
          <c:dLbls>
            <c:dLbl>
              <c:idx val="0"/>
              <c:layout>
                <c:manualLayout>
                  <c:x val="-1.9201734525998847E-2"/>
                  <c:y val="1.5440205484603833E-2"/>
                </c:manualLayout>
              </c:layout>
              <c:spPr>
                <a:noFill/>
                <a:ln>
                  <a:noFill/>
                </a:ln>
                <a:effectLst/>
              </c:spPr>
              <c:txPr>
                <a:bodyPr wrap="square" lIns="38100" tIns="19050" rIns="38100" bIns="19050" anchor="ctr">
                  <a:spAutoFit/>
                </a:bodyPr>
                <a:lstStyle/>
                <a:p>
                  <a:pPr>
                    <a:defRPr>
                      <a:solidFill>
                        <a:schemeClr val="accent5">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04-AE87-46AE-85A8-E8F70B098202}"/>
                </c:ext>
              </c:extLst>
            </c:dLbl>
            <c:dLbl>
              <c:idx val="2"/>
              <c:delete val="1"/>
              <c:extLst>
                <c:ext xmlns:c15="http://schemas.microsoft.com/office/drawing/2012/chart" uri="{CE6537A1-D6FC-4f65-9D91-7224C49458BB}"/>
                <c:ext xmlns:c16="http://schemas.microsoft.com/office/drawing/2014/chart" uri="{C3380CC4-5D6E-409C-BE32-E72D297353CC}">
                  <c16:uniqueId val="{00000006-AE87-46AE-85A8-E8F70B098202}"/>
                </c:ext>
              </c:extLst>
            </c:dLbl>
            <c:dLbl>
              <c:idx val="3"/>
              <c:delete val="1"/>
              <c:extLst>
                <c:ext xmlns:c15="http://schemas.microsoft.com/office/drawing/2012/chart" uri="{CE6537A1-D6FC-4f65-9D91-7224C49458BB}"/>
                <c:ext xmlns:c16="http://schemas.microsoft.com/office/drawing/2014/chart" uri="{C3380CC4-5D6E-409C-BE32-E72D297353CC}">
                  <c16:uniqueId val="{00000005-AE87-46AE-85A8-E8F70B098202}"/>
                </c:ext>
              </c:extLst>
            </c:dLbl>
            <c:dLbl>
              <c:idx val="4"/>
              <c:delete val="1"/>
              <c:extLst>
                <c:ext xmlns:c15="http://schemas.microsoft.com/office/drawing/2012/chart" uri="{CE6537A1-D6FC-4f65-9D91-7224C49458BB}"/>
                <c:ext xmlns:c16="http://schemas.microsoft.com/office/drawing/2014/chart" uri="{C3380CC4-5D6E-409C-BE32-E72D297353CC}">
                  <c16:uniqueId val="{00000007-AE87-46AE-85A8-E8F70B098202}"/>
                </c:ext>
              </c:extLst>
            </c:dLbl>
            <c:dLbl>
              <c:idx val="5"/>
              <c:delete val="1"/>
              <c:extLst>
                <c:ext xmlns:c15="http://schemas.microsoft.com/office/drawing/2012/chart" uri="{CE6537A1-D6FC-4f65-9D91-7224C49458BB}"/>
                <c:ext xmlns:c16="http://schemas.microsoft.com/office/drawing/2014/chart" uri="{C3380CC4-5D6E-409C-BE32-E72D297353CC}">
                  <c16:uniqueId val="{00000008-AE87-46AE-85A8-E8F70B098202}"/>
                </c:ext>
              </c:extLst>
            </c:dLbl>
            <c:dLbl>
              <c:idx val="6"/>
              <c:delete val="1"/>
              <c:extLst>
                <c:ext xmlns:c15="http://schemas.microsoft.com/office/drawing/2012/chart" uri="{CE6537A1-D6FC-4f65-9D91-7224C49458BB}"/>
                <c:ext xmlns:c16="http://schemas.microsoft.com/office/drawing/2014/chart" uri="{C3380CC4-5D6E-409C-BE32-E72D297353CC}">
                  <c16:uniqueId val="{0000000A-AE87-46AE-85A8-E8F70B098202}"/>
                </c:ext>
              </c:extLst>
            </c:dLbl>
            <c:dLbl>
              <c:idx val="7"/>
              <c:delete val="1"/>
              <c:extLst>
                <c:ext xmlns:c15="http://schemas.microsoft.com/office/drawing/2012/chart" uri="{CE6537A1-D6FC-4f65-9D91-7224C49458BB}"/>
                <c:ext xmlns:c16="http://schemas.microsoft.com/office/drawing/2014/chart" uri="{C3380CC4-5D6E-409C-BE32-E72D297353CC}">
                  <c16:uniqueId val="{00000009-AE87-46AE-85A8-E8F70B098202}"/>
                </c:ext>
              </c:extLst>
            </c:dLbl>
            <c:dLbl>
              <c:idx val="8"/>
              <c:delete val="1"/>
              <c:extLst>
                <c:ext xmlns:c15="http://schemas.microsoft.com/office/drawing/2012/chart" uri="{CE6537A1-D6FC-4f65-9D91-7224C49458BB}"/>
                <c:ext xmlns:c16="http://schemas.microsoft.com/office/drawing/2014/chart" uri="{C3380CC4-5D6E-409C-BE32-E72D297353CC}">
                  <c16:uniqueId val="{0000000B-AE87-46AE-85A8-E8F70B098202}"/>
                </c:ext>
              </c:extLst>
            </c:dLbl>
            <c:dLbl>
              <c:idx val="9"/>
              <c:delete val="1"/>
              <c:extLst>
                <c:ext xmlns:c15="http://schemas.microsoft.com/office/drawing/2012/chart" uri="{CE6537A1-D6FC-4f65-9D91-7224C49458BB}"/>
                <c:ext xmlns:c16="http://schemas.microsoft.com/office/drawing/2014/chart" uri="{C3380CC4-5D6E-409C-BE32-E72D297353CC}">
                  <c16:uniqueId val="{0000000D-AE87-46AE-85A8-E8F70B098202}"/>
                </c:ext>
              </c:extLst>
            </c:dLbl>
            <c:dLbl>
              <c:idx val="10"/>
              <c:delete val="1"/>
              <c:extLst>
                <c:ext xmlns:c15="http://schemas.microsoft.com/office/drawing/2012/chart" uri="{CE6537A1-D6FC-4f65-9D91-7224C49458BB}"/>
                <c:ext xmlns:c16="http://schemas.microsoft.com/office/drawing/2014/chart" uri="{C3380CC4-5D6E-409C-BE32-E72D297353CC}">
                  <c16:uniqueId val="{0000000C-AE87-46AE-85A8-E8F70B098202}"/>
                </c:ext>
              </c:extLst>
            </c:dLbl>
            <c:dLbl>
              <c:idx val="11"/>
              <c:delete val="1"/>
              <c:extLst>
                <c:ext xmlns:c15="http://schemas.microsoft.com/office/drawing/2012/chart" uri="{CE6537A1-D6FC-4f65-9D91-7224C49458BB}"/>
                <c:ext xmlns:c16="http://schemas.microsoft.com/office/drawing/2014/chart" uri="{C3380CC4-5D6E-409C-BE32-E72D297353CC}">
                  <c16:uniqueId val="{0000000E-AE87-46AE-85A8-E8F70B098202}"/>
                </c:ext>
              </c:extLst>
            </c:dLbl>
            <c:dLbl>
              <c:idx val="12"/>
              <c:delete val="1"/>
              <c:extLst>
                <c:ext xmlns:c15="http://schemas.microsoft.com/office/drawing/2012/chart" uri="{CE6537A1-D6FC-4f65-9D91-7224C49458BB}"/>
                <c:ext xmlns:c16="http://schemas.microsoft.com/office/drawing/2014/chart" uri="{C3380CC4-5D6E-409C-BE32-E72D297353CC}">
                  <c16:uniqueId val="{0000000F-AE87-46AE-85A8-E8F70B098202}"/>
                </c:ext>
              </c:extLst>
            </c:dLbl>
            <c:dLbl>
              <c:idx val="13"/>
              <c:delete val="1"/>
              <c:extLst>
                <c:ext xmlns:c15="http://schemas.microsoft.com/office/drawing/2012/chart" uri="{CE6537A1-D6FC-4f65-9D91-7224C49458BB}"/>
                <c:ext xmlns:c16="http://schemas.microsoft.com/office/drawing/2014/chart" uri="{C3380CC4-5D6E-409C-BE32-E72D297353CC}">
                  <c16:uniqueId val="{00000010-AE87-46AE-85A8-E8F70B098202}"/>
                </c:ext>
              </c:extLst>
            </c:dLbl>
            <c:dLbl>
              <c:idx val="14"/>
              <c:delete val="1"/>
              <c:extLst>
                <c:ext xmlns:c15="http://schemas.microsoft.com/office/drawing/2012/chart" uri="{CE6537A1-D6FC-4f65-9D91-7224C49458BB}"/>
                <c:ext xmlns:c16="http://schemas.microsoft.com/office/drawing/2014/chart" uri="{C3380CC4-5D6E-409C-BE32-E72D297353CC}">
                  <c16:uniqueId val="{00000011-AE87-46AE-85A8-E8F70B098202}"/>
                </c:ext>
              </c:extLst>
            </c:dLbl>
            <c:dLbl>
              <c:idx val="15"/>
              <c:delete val="1"/>
              <c:extLst>
                <c:ext xmlns:c15="http://schemas.microsoft.com/office/drawing/2012/chart" uri="{CE6537A1-D6FC-4f65-9D91-7224C49458BB}"/>
                <c:ext xmlns:c16="http://schemas.microsoft.com/office/drawing/2014/chart" uri="{C3380CC4-5D6E-409C-BE32-E72D297353CC}">
                  <c16:uniqueId val="{00000040-C815-4E68-9FD0-039C897DAEB1}"/>
                </c:ext>
              </c:extLst>
            </c:dLbl>
            <c:dLbl>
              <c:idx val="16"/>
              <c:delete val="1"/>
              <c:extLst>
                <c:ext xmlns:c15="http://schemas.microsoft.com/office/drawing/2012/chart" uri="{CE6537A1-D6FC-4f65-9D91-7224C49458BB}"/>
                <c:ext xmlns:c16="http://schemas.microsoft.com/office/drawing/2014/chart" uri="{C3380CC4-5D6E-409C-BE32-E72D297353CC}">
                  <c16:uniqueId val="{00000012-AE87-46AE-85A8-E8F70B098202}"/>
                </c:ext>
              </c:extLst>
            </c:dLbl>
            <c:dLbl>
              <c:idx val="17"/>
              <c:delete val="1"/>
              <c:extLst>
                <c:ext xmlns:c15="http://schemas.microsoft.com/office/drawing/2012/chart" uri="{CE6537A1-D6FC-4f65-9D91-7224C49458BB}"/>
                <c:ext xmlns:c16="http://schemas.microsoft.com/office/drawing/2014/chart" uri="{C3380CC4-5D6E-409C-BE32-E72D297353CC}">
                  <c16:uniqueId val="{00000013-AE87-46AE-85A8-E8F70B098202}"/>
                </c:ext>
              </c:extLst>
            </c:dLbl>
            <c:dLbl>
              <c:idx val="18"/>
              <c:delete val="1"/>
              <c:extLst>
                <c:ext xmlns:c15="http://schemas.microsoft.com/office/drawing/2012/chart" uri="{CE6537A1-D6FC-4f65-9D91-7224C49458BB}"/>
                <c:ext xmlns:c16="http://schemas.microsoft.com/office/drawing/2014/chart" uri="{C3380CC4-5D6E-409C-BE32-E72D297353CC}">
                  <c16:uniqueId val="{00000014-AE87-46AE-85A8-E8F70B098202}"/>
                </c:ext>
              </c:extLst>
            </c:dLbl>
            <c:dLbl>
              <c:idx val="19"/>
              <c:delete val="1"/>
              <c:extLst>
                <c:ext xmlns:c15="http://schemas.microsoft.com/office/drawing/2012/chart" uri="{CE6537A1-D6FC-4f65-9D91-7224C49458BB}"/>
                <c:ext xmlns:c16="http://schemas.microsoft.com/office/drawing/2014/chart" uri="{C3380CC4-5D6E-409C-BE32-E72D297353CC}">
                  <c16:uniqueId val="{00000016-AE87-46AE-85A8-E8F70B098202}"/>
                </c:ext>
              </c:extLst>
            </c:dLbl>
            <c:dLbl>
              <c:idx val="20"/>
              <c:delete val="1"/>
              <c:extLst>
                <c:ext xmlns:c15="http://schemas.microsoft.com/office/drawing/2012/chart" uri="{CE6537A1-D6FC-4f65-9D91-7224C49458BB}"/>
                <c:ext xmlns:c16="http://schemas.microsoft.com/office/drawing/2014/chart" uri="{C3380CC4-5D6E-409C-BE32-E72D297353CC}">
                  <c16:uniqueId val="{00000015-AE87-46AE-85A8-E8F70B098202}"/>
                </c:ext>
              </c:extLst>
            </c:dLbl>
            <c:dLbl>
              <c:idx val="21"/>
              <c:delete val="1"/>
              <c:extLst>
                <c:ext xmlns:c15="http://schemas.microsoft.com/office/drawing/2012/chart" uri="{CE6537A1-D6FC-4f65-9D91-7224C49458BB}"/>
                <c:ext xmlns:c16="http://schemas.microsoft.com/office/drawing/2014/chart" uri="{C3380CC4-5D6E-409C-BE32-E72D297353CC}">
                  <c16:uniqueId val="{00000017-AE87-46AE-85A8-E8F70B098202}"/>
                </c:ext>
              </c:extLst>
            </c:dLbl>
            <c:dLbl>
              <c:idx val="22"/>
              <c:delete val="1"/>
              <c:extLst>
                <c:ext xmlns:c15="http://schemas.microsoft.com/office/drawing/2012/chart" uri="{CE6537A1-D6FC-4f65-9D91-7224C49458BB}"/>
                <c:ext xmlns:c16="http://schemas.microsoft.com/office/drawing/2014/chart" uri="{C3380CC4-5D6E-409C-BE32-E72D297353CC}">
                  <c16:uniqueId val="{00000018-AE87-46AE-85A8-E8F70B098202}"/>
                </c:ext>
              </c:extLst>
            </c:dLbl>
            <c:dLbl>
              <c:idx val="23"/>
              <c:layout>
                <c:manualLayout>
                  <c:x val="-3.5809723259075166E-2"/>
                  <c:y val="2.4935716146669205E-2"/>
                </c:manualLayout>
              </c:layout>
              <c:spPr>
                <a:noFill/>
                <a:ln>
                  <a:noFill/>
                </a:ln>
                <a:effectLst/>
              </c:spPr>
              <c:txPr>
                <a:bodyPr wrap="square" lIns="38100" tIns="19050" rIns="38100" bIns="19050" anchor="ctr">
                  <a:spAutoFit/>
                </a:bodyPr>
                <a:lstStyle/>
                <a:p>
                  <a:pPr>
                    <a:defRPr>
                      <a:solidFill>
                        <a:schemeClr val="accent5">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9-AE87-46AE-85A8-E8F70B098202}"/>
                </c:ext>
              </c:extLst>
            </c:dLbl>
            <c:dLbl>
              <c:idx val="25"/>
              <c:delete val="1"/>
              <c:extLst>
                <c:ext xmlns:c15="http://schemas.microsoft.com/office/drawing/2012/chart" uri="{CE6537A1-D6FC-4f65-9D91-7224C49458BB}"/>
                <c:ext xmlns:c16="http://schemas.microsoft.com/office/drawing/2014/chart" uri="{C3380CC4-5D6E-409C-BE32-E72D297353CC}">
                  <c16:uniqueId val="{00000042-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43-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44-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45-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6-4C9E-44E0-A260-039167894E33}"/>
                </c:ext>
              </c:extLst>
            </c:dLbl>
            <c:dLbl>
              <c:idx val="30"/>
              <c:layout>
                <c:manualLayout>
                  <c:x val="-2.2918168543272364E-2"/>
                  <c:y val="3.0660219267803383E-2"/>
                </c:manualLayout>
              </c:layout>
              <c:spPr>
                <a:noFill/>
                <a:ln>
                  <a:noFill/>
                </a:ln>
                <a:effectLst/>
              </c:spPr>
              <c:txPr>
                <a:bodyPr wrap="square" lIns="38100" tIns="19050" rIns="38100" bIns="19050" anchor="ctr">
                  <a:spAutoFit/>
                </a:bodyPr>
                <a:lstStyle/>
                <a:p>
                  <a:pPr>
                    <a:defRPr>
                      <a:solidFill>
                        <a:schemeClr val="accent5">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0F-4E9A-9A26-C06E674C5B3F}"/>
                </c:ext>
              </c:extLst>
            </c:dLbl>
            <c:dLbl>
              <c:idx val="31"/>
              <c:layout>
                <c:manualLayout>
                  <c:x val="4.0790524129004579E-2"/>
                  <c:y val="-9.3505145185124081E-2"/>
                </c:manualLayout>
              </c:layout>
              <c:numFmt formatCode="###&quot; 百万トン&quot;" sourceLinked="0"/>
              <c:spPr>
                <a:noFill/>
                <a:ln>
                  <a:noFill/>
                </a:ln>
                <a:effectLst/>
              </c:spPr>
              <c:txPr>
                <a:bodyPr wrap="square" lIns="38100" tIns="19050" rIns="38100" bIns="19050" anchor="ctr">
                  <a:spAutoFit/>
                </a:bodyPr>
                <a:lstStyle/>
                <a:p>
                  <a:pPr>
                    <a:defRPr sz="1200">
                      <a:solidFill>
                        <a:schemeClr val="accent5">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E87-46AE-85A8-E8F70B09820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'3.Allocated_CO2-Sector'!$AA$147:$BF$147</c:f>
              <c:numCache>
                <c:formatCode>#,##0_ </c:formatCode>
                <c:ptCount val="32"/>
                <c:pt idx="0">
                  <c:v>128.73403467905561</c:v>
                </c:pt>
                <c:pt idx="1">
                  <c:v>132.08929215583345</c:v>
                </c:pt>
                <c:pt idx="2">
                  <c:v>138.19550589450009</c:v>
                </c:pt>
                <c:pt idx="3">
                  <c:v>138.76598748624909</c:v>
                </c:pt>
                <c:pt idx="4">
                  <c:v>148.49277177324578</c:v>
                </c:pt>
                <c:pt idx="5">
                  <c:v>150.33454613282538</c:v>
                </c:pt>
                <c:pt idx="6">
                  <c:v>151.23759507327048</c:v>
                </c:pt>
                <c:pt idx="7">
                  <c:v>145.46800545694884</c:v>
                </c:pt>
                <c:pt idx="8">
                  <c:v>144.29648061828667</c:v>
                </c:pt>
                <c:pt idx="9">
                  <c:v>152.30232400683647</c:v>
                </c:pt>
                <c:pt idx="10">
                  <c:v>155.80096806250077</c:v>
                </c:pt>
                <c:pt idx="11">
                  <c:v>152.49837214285233</c:v>
                </c:pt>
                <c:pt idx="12">
                  <c:v>163.39551710069691</c:v>
                </c:pt>
                <c:pt idx="13">
                  <c:v>165.86358076403826</c:v>
                </c:pt>
                <c:pt idx="14">
                  <c:v>164.17827891844132</c:v>
                </c:pt>
                <c:pt idx="15">
                  <c:v>170.52914953378681</c:v>
                </c:pt>
                <c:pt idx="16">
                  <c:v>161.9453410675556</c:v>
                </c:pt>
                <c:pt idx="17">
                  <c:v>172.6968925343524</c:v>
                </c:pt>
                <c:pt idx="18">
                  <c:v>167.82328705190307</c:v>
                </c:pt>
                <c:pt idx="19">
                  <c:v>161.59740052531566</c:v>
                </c:pt>
                <c:pt idx="20">
                  <c:v>178.41824869778264</c:v>
                </c:pt>
                <c:pt idx="21">
                  <c:v>193.32468006047171</c:v>
                </c:pt>
                <c:pt idx="22">
                  <c:v>211.46519042925127</c:v>
                </c:pt>
                <c:pt idx="23">
                  <c:v>207.59154428279115</c:v>
                </c:pt>
                <c:pt idx="24">
                  <c:v>193.46225437192223</c:v>
                </c:pt>
                <c:pt idx="25">
                  <c:v>186.7202892148847</c:v>
                </c:pt>
                <c:pt idx="26">
                  <c:v>184.46136552314584</c:v>
                </c:pt>
                <c:pt idx="27">
                  <c:v>186.19182187095149</c:v>
                </c:pt>
                <c:pt idx="28">
                  <c:v>165.34286055388824</c:v>
                </c:pt>
                <c:pt idx="29">
                  <c:v>158.79366479396421</c:v>
                </c:pt>
                <c:pt idx="30">
                  <c:v>166.66226414935701</c:v>
                </c:pt>
                <c:pt idx="31">
                  <c:v>156.13661243256337</c:v>
                </c:pt>
              </c:numCache>
            </c:numRef>
          </c:val>
          <c:smooth val="0"/>
          <c:extLst>
            <c:ext xmlns:c16="http://schemas.microsoft.com/office/drawing/2014/chart" uri="{C3380CC4-5D6E-409C-BE32-E72D297353CC}">
              <c16:uniqueId val="{00000046-C815-4E68-9FD0-039C897DAEB1}"/>
            </c:ext>
          </c:extLst>
        </c:ser>
        <c:ser>
          <c:idx val="8"/>
          <c:order val="6"/>
          <c:tx>
            <c:strRef>
              <c:f>'3.Allocated_CO2-Sector'!$T$148</c:f>
              <c:strCache>
                <c:ptCount val="1"/>
                <c:pt idx="0">
                  <c:v>工業プロセス及び製品の使用</c:v>
                </c:pt>
              </c:strCache>
            </c:strRef>
          </c:tx>
          <c:spPr>
            <a:ln w="19050">
              <a:solidFill>
                <a:srgbClr val="F79646"/>
              </a:solidFill>
            </a:ln>
          </c:spPr>
          <c:marker>
            <c:symbol val="circle"/>
            <c:size val="5"/>
            <c:spPr>
              <a:solidFill>
                <a:srgbClr val="F79646"/>
              </a:solidFill>
              <a:ln>
                <a:solidFill>
                  <a:srgbClr val="F79646"/>
                </a:solidFill>
              </a:ln>
            </c:spPr>
          </c:marker>
          <c:dLbls>
            <c:dLbl>
              <c:idx val="0"/>
              <c:layout>
                <c:manualLayout>
                  <c:x val="-1.8894283022371096E-2"/>
                  <c:y val="1.6376816080243769E-2"/>
                </c:manualLayout>
              </c:layout>
              <c:numFmt formatCode="#,##0.0_);[Red]\(#,##0.0\)" sourceLinked="0"/>
              <c:spPr>
                <a:noFill/>
                <a:ln>
                  <a:noFill/>
                </a:ln>
                <a:effectLst/>
              </c:spPr>
              <c:txPr>
                <a:bodyPr wrap="square" lIns="38100" tIns="19050" rIns="38100" bIns="19050" anchor="ctr">
                  <a:noAutofit/>
                </a:bodyPr>
                <a:lstStyle/>
                <a:p>
                  <a:pPr>
                    <a:defRPr>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3.1945026556523551E-2"/>
                      <c:h val="2.3542593688349642E-2"/>
                    </c:manualLayout>
                  </c15:layout>
                </c:ext>
                <c:ext xmlns:c16="http://schemas.microsoft.com/office/drawing/2014/chart" uri="{C3380CC4-5D6E-409C-BE32-E72D297353CC}">
                  <c16:uniqueId val="{00000047-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48-C815-4E68-9FD0-039C897DAEB1}"/>
                </c:ext>
              </c:extLst>
            </c:dLbl>
            <c:dLbl>
              <c:idx val="23"/>
              <c:layout>
                <c:manualLayout>
                  <c:x val="-1.7618190997530033E-2"/>
                  <c:y val="-1.560431348317726E-2"/>
                </c:manualLayout>
              </c:layout>
              <c:numFmt formatCode="#,##0.0_);[Red]\(#,##0.0\)" sourceLinked="0"/>
              <c:spPr>
                <a:noFill/>
                <a:ln>
                  <a:noFill/>
                </a:ln>
                <a:effectLst/>
              </c:spPr>
              <c:txPr>
                <a:bodyPr wrap="square" lIns="38100" tIns="19050" rIns="38100" bIns="19050" anchor="ctr">
                  <a:spAutoFit/>
                </a:bodyPr>
                <a:lstStyle/>
                <a:p>
                  <a:pPr>
                    <a:defRPr>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4A-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4B-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4C-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4D-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4E-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9-4C9E-44E0-A260-039167894E33}"/>
                </c:ext>
              </c:extLst>
            </c:dLbl>
            <c:dLbl>
              <c:idx val="30"/>
              <c:layout>
                <c:manualLayout>
                  <c:x val="-1.112832018468154E-2"/>
                  <c:y val="-3.4230137791740334E-2"/>
                </c:manualLayout>
              </c:layout>
              <c:numFmt formatCode="#,##0.0_ " sourceLinked="0"/>
              <c:spPr>
                <a:noFill/>
                <a:ln>
                  <a:noFill/>
                </a:ln>
                <a:effectLst/>
              </c:spPr>
              <c:txPr>
                <a:bodyPr wrap="square" lIns="38100" tIns="19050" rIns="38100" bIns="19050" anchor="ctr">
                  <a:spAutoFit/>
                </a:bodyPr>
                <a:lstStyle/>
                <a:p>
                  <a:pPr>
                    <a:defRPr sz="10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0F-4E9A-9A26-C06E674C5B3F}"/>
                </c:ext>
              </c:extLst>
            </c:dLbl>
            <c:dLbl>
              <c:idx val="31"/>
              <c:layout>
                <c:manualLayout>
                  <c:x val="4.0244153028903024E-2"/>
                  <c:y val="-8.1817014088112719E-2"/>
                </c:manualLayout>
              </c:layout>
              <c:numFmt formatCode="###.0&quot; 百万トン&quot;" sourceLinked="0"/>
              <c:spPr>
                <a:noFill/>
                <a:ln>
                  <a:noFill/>
                </a:ln>
                <a:effectLst/>
              </c:spPr>
              <c:txPr>
                <a:bodyPr wrap="square" lIns="38100" tIns="19050" rIns="38100" bIns="19050" anchor="ctr">
                  <a:spAutoFit/>
                </a:bodyPr>
                <a:lstStyle/>
                <a:p>
                  <a:pPr>
                    <a:defRPr sz="120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87-46AE-85A8-E8F70B098202}"/>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'3.Allocated_CO2-Sector'!$AA$148:$BF$148</c:f>
              <c:numCache>
                <c:formatCode>#,##0.0_ </c:formatCode>
                <c:ptCount val="32"/>
                <c:pt idx="0">
                  <c:v>64.586430195730898</c:v>
                </c:pt>
                <c:pt idx="1">
                  <c:v>65.879145113264073</c:v>
                </c:pt>
                <c:pt idx="2">
                  <c:v>65.838964131392416</c:v>
                </c:pt>
                <c:pt idx="3">
                  <c:v>64.559325065492061</c:v>
                </c:pt>
                <c:pt idx="4">
                  <c:v>66.238622985958912</c:v>
                </c:pt>
                <c:pt idx="5">
                  <c:v>66.536485934140458</c:v>
                </c:pt>
                <c:pt idx="6">
                  <c:v>67.098564949597602</c:v>
                </c:pt>
                <c:pt idx="7">
                  <c:v>64.534251484688454</c:v>
                </c:pt>
                <c:pt idx="8">
                  <c:v>58.508907150785674</c:v>
                </c:pt>
                <c:pt idx="9">
                  <c:v>58.901657163758387</c:v>
                </c:pt>
                <c:pt idx="10">
                  <c:v>59.416310095449944</c:v>
                </c:pt>
                <c:pt idx="11">
                  <c:v>58.121059040844429</c:v>
                </c:pt>
                <c:pt idx="12">
                  <c:v>55.790678584331033</c:v>
                </c:pt>
                <c:pt idx="13">
                  <c:v>55.151709804744087</c:v>
                </c:pt>
                <c:pt idx="14">
                  <c:v>55.146530783155406</c:v>
                </c:pt>
                <c:pt idx="15">
                  <c:v>56.175322935878107</c:v>
                </c:pt>
                <c:pt idx="16">
                  <c:v>56.482386409614776</c:v>
                </c:pt>
                <c:pt idx="17">
                  <c:v>55.665285431644342</c:v>
                </c:pt>
                <c:pt idx="18">
                  <c:v>51.341551967057001</c:v>
                </c:pt>
                <c:pt idx="19">
                  <c:v>45.91757110026299</c:v>
                </c:pt>
                <c:pt idx="20">
                  <c:v>46.966787342752582</c:v>
                </c:pt>
                <c:pt idx="21">
                  <c:v>46.726420539065373</c:v>
                </c:pt>
                <c:pt idx="22">
                  <c:v>46.878691416485658</c:v>
                </c:pt>
                <c:pt idx="23">
                  <c:v>48.588118623730047</c:v>
                </c:pt>
                <c:pt idx="24">
                  <c:v>48.010045483454569</c:v>
                </c:pt>
                <c:pt idx="25">
                  <c:v>46.515254488674579</c:v>
                </c:pt>
                <c:pt idx="26">
                  <c:v>46.104330032549505</c:v>
                </c:pt>
                <c:pt idx="27">
                  <c:v>46.833879579685181</c:v>
                </c:pt>
                <c:pt idx="28">
                  <c:v>46.030801873025915</c:v>
                </c:pt>
                <c:pt idx="29">
                  <c:v>44.388833968588564</c:v>
                </c:pt>
                <c:pt idx="30">
                  <c:v>41.509930956563579</c:v>
                </c:pt>
                <c:pt idx="31">
                  <c:v>43.04191823473834</c:v>
                </c:pt>
              </c:numCache>
            </c:numRef>
          </c:val>
          <c:smooth val="0"/>
          <c:extLst>
            <c:ext xmlns:c16="http://schemas.microsoft.com/office/drawing/2014/chart" uri="{C3380CC4-5D6E-409C-BE32-E72D297353CC}">
              <c16:uniqueId val="{0000004F-C815-4E68-9FD0-039C897DAEB1}"/>
            </c:ext>
          </c:extLst>
        </c:ser>
        <c:ser>
          <c:idx val="9"/>
          <c:order val="7"/>
          <c:tx>
            <c:strRef>
              <c:f>'3.Allocated_CO2-Sector'!$T$149</c:f>
              <c:strCache>
                <c:ptCount val="1"/>
                <c:pt idx="0">
                  <c:v>廃棄物</c:v>
                </c:pt>
              </c:strCache>
            </c:strRef>
          </c:tx>
          <c:spPr>
            <a:ln w="19050">
              <a:solidFill>
                <a:srgbClr val="8EA5CB"/>
              </a:solidFill>
            </a:ln>
          </c:spPr>
          <c:marker>
            <c:symbol val="plus"/>
            <c:size val="5"/>
            <c:spPr>
              <a:ln>
                <a:solidFill>
                  <a:srgbClr val="8EA5CB"/>
                </a:solidFill>
              </a:ln>
            </c:spPr>
          </c:marker>
          <c:dLbls>
            <c:dLbl>
              <c:idx val="0"/>
              <c:layout>
                <c:manualLayout>
                  <c:x val="-1.9753428165464288E-2"/>
                  <c:y val="-1.5952277786908654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C815-4E68-9FD0-039C897DAEB1}"/>
                </c:ext>
              </c:extLst>
            </c:dLbl>
            <c:dLbl>
              <c:idx val="23"/>
              <c:layout>
                <c:manualLayout>
                  <c:x val="-5.0505024442858967E-2"/>
                  <c:y val="1.7208453316238527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C815-4E68-9FD0-039C897DAEB1}"/>
                </c:ext>
              </c:extLst>
            </c:dLbl>
            <c:dLbl>
              <c:idx val="30"/>
              <c:layout>
                <c:manualLayout>
                  <c:x val="-5.9773877107949631E-2"/>
                  <c:y val="-4.9418377306254993E-2"/>
                </c:manualLayout>
              </c:layout>
              <c:tx>
                <c:rich>
                  <a:bodyPr wrap="square" lIns="38100" tIns="19050" rIns="38100" bIns="19050" anchor="ctr">
                    <a:spAutoFit/>
                  </a:bodyPr>
                  <a:lstStyle/>
                  <a:p>
                    <a:pPr>
                      <a:defRPr sz="1000">
                        <a:solidFill>
                          <a:srgbClr val="8EA5CB"/>
                        </a:solidFill>
                      </a:defRPr>
                    </a:pPr>
                    <a:fld id="{0946D100-4300-4F01-BD0A-F093493EBBB3}" type="VALUE">
                      <a:rPr lang="en-US" altLang="ja-JP" sz="1000"/>
                      <a:pPr>
                        <a:defRPr sz="1000">
                          <a:solidFill>
                            <a:srgbClr val="8EA5CB"/>
                          </a:solidFill>
                        </a:defRPr>
                      </a:pPr>
                      <a:t>[値]</a:t>
                    </a:fld>
                    <a:endParaRPr lang="ja-JP" altLang="en-US"/>
                  </a:p>
                </c:rich>
              </c:tx>
              <c:numFmt formatCode="#,##0.0_ "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E90F-4E9A-9A26-C06E674C5B3F}"/>
                </c:ext>
              </c:extLst>
            </c:dLbl>
            <c:dLbl>
              <c:idx val="31"/>
              <c:layout>
                <c:manualLayout>
                  <c:x val="4.0244153028903024E-2"/>
                  <c:y val="-2.2073714326814965E-2"/>
                </c:manualLayout>
              </c:layout>
              <c:numFmt formatCode="###.0&quot; 百万トン&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E87-46AE-85A8-E8F70B098202}"/>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F81BD">
                          <a:lumMod val="60000"/>
                          <a:lumOff val="40000"/>
                        </a:srgbClr>
                      </a:solidFill>
                    </a:ln>
                  </c:spPr>
                </c15:leaderLines>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'3.Allocated_CO2-Sector'!$AA$149:$BF$149</c:f>
              <c:numCache>
                <c:formatCode>#,##0.0_ </c:formatCode>
                <c:ptCount val="32"/>
                <c:pt idx="0">
                  <c:v>23.733741615913473</c:v>
                </c:pt>
                <c:pt idx="1">
                  <c:v>23.905539656478865</c:v>
                </c:pt>
                <c:pt idx="2">
                  <c:v>25.733613026581146</c:v>
                </c:pt>
                <c:pt idx="3">
                  <c:v>24.825049493178803</c:v>
                </c:pt>
                <c:pt idx="4">
                  <c:v>28.443121329943569</c:v>
                </c:pt>
                <c:pt idx="5">
                  <c:v>28.971630345248823</c:v>
                </c:pt>
                <c:pt idx="6">
                  <c:v>29.416827947269649</c:v>
                </c:pt>
                <c:pt idx="7">
                  <c:v>31.025759163488694</c:v>
                </c:pt>
                <c:pt idx="8">
                  <c:v>31.204748352109814</c:v>
                </c:pt>
                <c:pt idx="9">
                  <c:v>31.100931039106683</c:v>
                </c:pt>
                <c:pt idx="10">
                  <c:v>32.506223118818262</c:v>
                </c:pt>
                <c:pt idx="11">
                  <c:v>32.186238828240839</c:v>
                </c:pt>
                <c:pt idx="12">
                  <c:v>32.541803138708467</c:v>
                </c:pt>
                <c:pt idx="13">
                  <c:v>33.417553878821465</c:v>
                </c:pt>
                <c:pt idx="14">
                  <c:v>32.741084880483868</c:v>
                </c:pt>
                <c:pt idx="15">
                  <c:v>32.056709947043359</c:v>
                </c:pt>
                <c:pt idx="16">
                  <c:v>30.529592469455867</c:v>
                </c:pt>
                <c:pt idx="17">
                  <c:v>31.124923434540829</c:v>
                </c:pt>
                <c:pt idx="18">
                  <c:v>32.334958322948602</c:v>
                </c:pt>
                <c:pt idx="19">
                  <c:v>28.725565129874283</c:v>
                </c:pt>
                <c:pt idx="20">
                  <c:v>29.468609836239377</c:v>
                </c:pt>
                <c:pt idx="21">
                  <c:v>28.710425771128694</c:v>
                </c:pt>
                <c:pt idx="22">
                  <c:v>30.387787402875546</c:v>
                </c:pt>
                <c:pt idx="23">
                  <c:v>29.908626161743804</c:v>
                </c:pt>
                <c:pt idx="24">
                  <c:v>29.16876131498335</c:v>
                </c:pt>
                <c:pt idx="25">
                  <c:v>29.602180490718986</c:v>
                </c:pt>
                <c:pt idx="26">
                  <c:v>29.779509825904771</c:v>
                </c:pt>
                <c:pt idx="27">
                  <c:v>30.110445136920493</c:v>
                </c:pt>
                <c:pt idx="28">
                  <c:v>30.79805502115439</c:v>
                </c:pt>
                <c:pt idx="29">
                  <c:v>31.321485425779677</c:v>
                </c:pt>
                <c:pt idx="30">
                  <c:v>29.798854229769212</c:v>
                </c:pt>
                <c:pt idx="31">
                  <c:v>29.885434226105197</c:v>
                </c:pt>
              </c:numCache>
            </c:numRef>
          </c:val>
          <c:smooth val="0"/>
          <c:extLst>
            <c:ext xmlns:c16="http://schemas.microsoft.com/office/drawing/2014/chart" uri="{C3380CC4-5D6E-409C-BE32-E72D297353CC}">
              <c16:uniqueId val="{00000054-C815-4E68-9FD0-039C897DAEB1}"/>
            </c:ext>
          </c:extLst>
        </c:ser>
        <c:ser>
          <c:idx val="0"/>
          <c:order val="8"/>
          <c:tx>
            <c:strRef>
              <c:f>'3.Allocated_CO2-Sector'!$T$150</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numFmt formatCode="#,##0.0_ "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C815-4E68-9FD0-039C897DAEB1}"/>
                </c:ext>
              </c:extLst>
            </c:dLbl>
            <c:dLbl>
              <c:idx val="23"/>
              <c:layout>
                <c:manualLayout>
                  <c:x val="5.1863896456459998E-3"/>
                  <c:y val="-1.5162169170008144E-2"/>
                </c:manualLayout>
              </c:layout>
              <c:numFmt formatCode="#,##0.0_);[Red]\(#,##0.0\)" sourceLinked="0"/>
              <c:spPr>
                <a:noFill/>
                <a:ln>
                  <a:noFill/>
                </a:ln>
                <a:effectLst/>
              </c:spPr>
              <c:txPr>
                <a:bodyPr wrap="square" lIns="38100" tIns="19050" rIns="38100" bIns="19050" anchor="ctr">
                  <a:no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1567119429376574E-2"/>
                      <c:h val="3.3064397939205813E-2"/>
                    </c:manualLayout>
                  </c15:layout>
                </c:ext>
                <c:ext xmlns:c16="http://schemas.microsoft.com/office/drawing/2014/chart" uri="{C3380CC4-5D6E-409C-BE32-E72D297353CC}">
                  <c16:uniqueId val="{00000057-C815-4E68-9FD0-039C897DAEB1}"/>
                </c:ext>
              </c:extLst>
            </c:dLbl>
            <c:dLbl>
              <c:idx val="30"/>
              <c:layout>
                <c:manualLayout>
                  <c:x val="-3.9679606036776685E-2"/>
                  <c:y val="-1.499314195955823E-2"/>
                </c:manualLayout>
              </c:layout>
              <c:tx>
                <c:rich>
                  <a:bodyPr wrap="square" lIns="38100" tIns="19050" rIns="38100" bIns="19050" anchor="ctr">
                    <a:spAutoFit/>
                  </a:bodyPr>
                  <a:lstStyle/>
                  <a:p>
                    <a:pPr>
                      <a:defRPr sz="1000">
                        <a:solidFill>
                          <a:srgbClr val="4A452A"/>
                        </a:solidFill>
                      </a:defRPr>
                    </a:pPr>
                    <a:fld id="{7B153593-957B-4B56-A720-04B0297E0366}" type="VALUE">
                      <a:rPr lang="en-US" altLang="ja-JP" sz="1000"/>
                      <a:pPr>
                        <a:defRPr sz="1000">
                          <a:solidFill>
                            <a:srgbClr val="4A452A"/>
                          </a:solidFill>
                        </a:defRPr>
                      </a:pPr>
                      <a:t>[値]</a:t>
                    </a:fld>
                    <a:endParaRPr lang="ja-JP" altLang="en-US"/>
                  </a:p>
                </c:rich>
              </c:tx>
              <c:numFmt formatCode="#,##0.0_ "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90F-4E9A-9A26-C06E674C5B3F}"/>
                </c:ext>
              </c:extLst>
            </c:dLbl>
            <c:dLbl>
              <c:idx val="31"/>
              <c:layout>
                <c:manualLayout>
                  <c:x val="4.0117106100079236E-2"/>
                  <c:y val="2.1200730746173669E-2"/>
                </c:manualLayout>
              </c:layout>
              <c:numFmt formatCode="###.0&quot; 百万トン&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87-46AE-85A8-E8F70B098202}"/>
                </c:ext>
              </c:extLst>
            </c:dLbl>
            <c:numFmt formatCode="###&quot;百万トン&quot;"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'3.Allocated_CO2-Sector'!$AA$150:$BF$150</c:f>
              <c:numCache>
                <c:formatCode>#,##0.0_ </c:formatCode>
                <c:ptCount val="32"/>
                <c:pt idx="0">
                  <c:v>6.795038794666123</c:v>
                </c:pt>
                <c:pt idx="1">
                  <c:v>6.6028930628142124</c:v>
                </c:pt>
                <c:pt idx="2">
                  <c:v>6.3046705151774729</c:v>
                </c:pt>
                <c:pt idx="3">
                  <c:v>6.0920223963285363</c:v>
                </c:pt>
                <c:pt idx="4">
                  <c:v>5.8984322146254584</c:v>
                </c:pt>
                <c:pt idx="5">
                  <c:v>6.0821955227939961</c:v>
                </c:pt>
                <c:pt idx="6">
                  <c:v>6.1985638849455666</c:v>
                </c:pt>
                <c:pt idx="7">
                  <c:v>6.1409660132371222</c:v>
                </c:pt>
                <c:pt idx="8">
                  <c:v>5.6979782401725041</c:v>
                </c:pt>
                <c:pt idx="9">
                  <c:v>5.7169042349251029</c:v>
                </c:pt>
                <c:pt idx="10">
                  <c:v>5.7648577944419914</c:v>
                </c:pt>
                <c:pt idx="11">
                  <c:v>5.2890521116500606</c:v>
                </c:pt>
                <c:pt idx="12">
                  <c:v>5.0164083185472164</c:v>
                </c:pt>
                <c:pt idx="13">
                  <c:v>4.8373450753546585</c:v>
                </c:pt>
                <c:pt idx="14">
                  <c:v>4.6918438954442641</c:v>
                </c:pt>
                <c:pt idx="15">
                  <c:v>4.6315071087291484</c:v>
                </c:pt>
                <c:pt idx="16">
                  <c:v>4.5516526808420625</c:v>
                </c:pt>
                <c:pt idx="17">
                  <c:v>4.5664270824510673</c:v>
                </c:pt>
                <c:pt idx="18">
                  <c:v>4.1264933399276318</c:v>
                </c:pt>
                <c:pt idx="19">
                  <c:v>3.7838396897557924</c:v>
                </c:pt>
                <c:pt idx="20">
                  <c:v>3.6725191580444538</c:v>
                </c:pt>
                <c:pt idx="21">
                  <c:v>3.5519893143984334</c:v>
                </c:pt>
                <c:pt idx="22">
                  <c:v>3.5739329202364436</c:v>
                </c:pt>
                <c:pt idx="23">
                  <c:v>3.5806862867909794</c:v>
                </c:pt>
                <c:pt idx="24">
                  <c:v>3.4780606253204325</c:v>
                </c:pt>
                <c:pt idx="25">
                  <c:v>3.323763079362096</c:v>
                </c:pt>
                <c:pt idx="26">
                  <c:v>3.2559220911558597</c:v>
                </c:pt>
                <c:pt idx="27">
                  <c:v>3.136659827211278</c:v>
                </c:pt>
                <c:pt idx="28">
                  <c:v>3.0983226314501753</c:v>
                </c:pt>
                <c:pt idx="29">
                  <c:v>3.0133280158084377</c:v>
                </c:pt>
                <c:pt idx="30">
                  <c:v>2.9178864757561773</c:v>
                </c:pt>
                <c:pt idx="31">
                  <c:v>2.8574305795151811</c:v>
                </c:pt>
              </c:numCache>
            </c:numRef>
          </c:val>
          <c:smooth val="0"/>
          <c:extLst>
            <c:ext xmlns:c16="http://schemas.microsoft.com/office/drawing/2014/chart" uri="{C3380CC4-5D6E-409C-BE32-E72D297353CC}">
              <c16:uniqueId val="{00000059-C815-4E68-9FD0-039C897DAEB1}"/>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'3.Allocated_CO2-Sector'!$T$153</c:f>
              <c:strCache>
                <c:ptCount val="1"/>
                <c:pt idx="0">
                  <c:v>■前年度比</c:v>
                </c:pt>
              </c:strCache>
            </c:strRef>
          </c:tx>
          <c:spPr>
            <a:ln>
              <a:noFill/>
            </a:ln>
          </c:spPr>
          <c:marker>
            <c:symbol val="none"/>
          </c:marker>
          <c:dLbls>
            <c:dLbl>
              <c:idx val="0"/>
              <c:layout>
                <c:manualLayout>
                  <c:x val="0.7766688893858843"/>
                  <c:y val="0.41699941875861962"/>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r>
                      <a:rPr lang="en-US" altLang="ja-JP" sz="1200" baseline="0">
                        <a:solidFill>
                          <a:srgbClr val="4572A7"/>
                        </a:solidFill>
                      </a:rPr>
                      <a:t>)</a:t>
                    </a:r>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6231352932420148E-2"/>
                      <c:h val="3.4382633437764834E-2"/>
                    </c:manualLayout>
                  </c15:layout>
                  <c15:dlblFieldTable/>
                  <c15:showDataLabelsRange val="0"/>
                </c:ext>
                <c:ext xmlns:c16="http://schemas.microsoft.com/office/drawing/2014/chart" uri="{C3380CC4-5D6E-409C-BE32-E72D297353CC}">
                  <c16:uniqueId val="{0000005A-C815-4E68-9FD0-039C897DAEB1}"/>
                </c:ext>
              </c:extLst>
            </c:dLbl>
            <c:dLbl>
              <c:idx val="1"/>
              <c:layout>
                <c:manualLayout>
                  <c:x val="0.74854940995422492"/>
                  <c:y val="7.9455263030790233E-3"/>
                </c:manualLayout>
              </c:layout>
              <c:tx>
                <c:rich>
                  <a:bodyPr vertOverflow="overflow" horzOverflow="overflow" wrap="square" lIns="38100" tIns="19050" rIns="38100" bIns="19050" anchor="ctr">
                    <a:no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r>
                      <a:rPr lang="en-US" altLang="ja-JP" sz="1200" baseline="0">
                        <a:solidFill>
                          <a:srgbClr val="A8423F"/>
                        </a:solidFill>
                      </a:rPr>
                      <a:t>)</a:t>
                    </a:r>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7.8150163225785857E-2"/>
                      <c:h val="3.385497954190745E-2"/>
                    </c:manualLayout>
                  </c15:layout>
                  <c15:dlblFieldTable/>
                  <c15:showDataLabelsRange val="0"/>
                </c:ext>
                <c:ext xmlns:c16="http://schemas.microsoft.com/office/drawing/2014/chart" uri="{C3380CC4-5D6E-409C-BE32-E72D297353CC}">
                  <c16:uniqueId val="{0000005B-C815-4E68-9FD0-039C897DAEB1}"/>
                </c:ext>
              </c:extLst>
            </c:dLbl>
            <c:dLbl>
              <c:idx val="2"/>
              <c:layout>
                <c:manualLayout>
                  <c:x val="0.72316458728376865"/>
                  <c:y val="0.11583518644210741"/>
                </c:manualLayout>
              </c:layout>
              <c:tx>
                <c:rich>
                  <a:bodyPr vertOverflow="overflow" horzOverflow="overflow" wrap="square" lIns="38100" tIns="19050" rIns="38100" bIns="19050" anchor="ctr">
                    <a:no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r>
                      <a:rPr lang="en-US" altLang="ja-JP" sz="1200" baseline="0">
                        <a:solidFill>
                          <a:srgbClr val="86A44A"/>
                        </a:solidFill>
                      </a:rPr>
                      <a:t>)</a:t>
                    </a:r>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1365110118643239E-2"/>
                      <c:h val="3.3855029999131557E-2"/>
                    </c:manualLayout>
                  </c15:layout>
                  <c15:dlblFieldTable/>
                  <c15:showDataLabelsRange val="0"/>
                </c:ext>
                <c:ext xmlns:c16="http://schemas.microsoft.com/office/drawing/2014/chart" uri="{C3380CC4-5D6E-409C-BE32-E72D297353CC}">
                  <c16:uniqueId val="{0000005C-C815-4E68-9FD0-039C897DAEB1}"/>
                </c:ext>
              </c:extLst>
            </c:dLbl>
            <c:dLbl>
              <c:idx val="3"/>
              <c:layout>
                <c:manualLayout>
                  <c:x val="0.7217568020419981"/>
                  <c:y val="8.4498918938883755E-2"/>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r>
                      <a:rPr lang="en-US" altLang="ja-JP" sz="1200" baseline="0">
                        <a:solidFill>
                          <a:srgbClr val="6E548D"/>
                        </a:solidFill>
                      </a:rPr>
                      <a:t>)</a:t>
                    </a:r>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C815-4E68-9FD0-039C897DAEB1}"/>
                </c:ext>
              </c:extLst>
            </c:dLbl>
            <c:dLbl>
              <c:idx val="4"/>
              <c:layout>
                <c:manualLayout>
                  <c:x val="0.703488877923795"/>
                  <c:y val="9.2490651464370827E-2"/>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C815-4E68-9FD0-039C897DAEB1}"/>
                </c:ext>
              </c:extLst>
            </c:dLbl>
            <c:dLbl>
              <c:idx val="5"/>
              <c:layout>
                <c:manualLayout>
                  <c:x val="0.67506602363650836"/>
                  <c:y val="0.40763540628802375"/>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r>
                      <a:rPr lang="en-US" altLang="ja-JP" sz="1200" baseline="0">
                        <a:solidFill>
                          <a:srgbClr val="F79646"/>
                        </a:solidFill>
                      </a:rPr>
                      <a:t>)</a:t>
                    </a:r>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42793848013595E-2"/>
                      <c:h val="3.4382633437764834E-2"/>
                    </c:manualLayout>
                  </c15:layout>
                  <c15:dlblFieldTable/>
                  <c15:showDataLabelsRange val="0"/>
                </c:ext>
                <c:ext xmlns:c16="http://schemas.microsoft.com/office/drawing/2014/chart" uri="{C3380CC4-5D6E-409C-BE32-E72D297353CC}">
                  <c16:uniqueId val="{0000005F-C815-4E68-9FD0-039C897DAEB1}"/>
                </c:ext>
              </c:extLst>
            </c:dLbl>
            <c:dLbl>
              <c:idx val="6"/>
              <c:layout>
                <c:manualLayout>
                  <c:x val="0.66024088339351328"/>
                  <c:y val="0.43463587663022429"/>
                </c:manualLayout>
              </c:layout>
              <c:tx>
                <c:rich>
                  <a:bodyPr vertOverflow="overflow" horzOverflow="overflow" wrap="square" lIns="38100" tIns="19050" rIns="38100" bIns="19050" anchor="ctr">
                    <a:sp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0-C815-4E68-9FD0-039C897DAEB1}"/>
                </c:ext>
              </c:extLst>
            </c:dLbl>
            <c:dLbl>
              <c:idx val="7"/>
              <c:layout>
                <c:manualLayout>
                  <c:x val="0.64405176290256494"/>
                  <c:y val="0.47274303912231502"/>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C815-4E68-9FD0-039C897DAEB1}"/>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C815-4E68-9FD0-039C897DAEB1}"/>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'3.Allocated_CO2-Sector'!$BF$156:$BF$163</c:f>
              <c:numCache>
                <c:formatCode>#,##0.0%;[Red]\-#,##0.0%</c:formatCode>
                <c:ptCount val="8"/>
                <c:pt idx="0">
                  <c:v>9.0687945523446833E-2</c:v>
                </c:pt>
                <c:pt idx="1">
                  <c:v>5.3817929948639209E-2</c:v>
                </c:pt>
                <c:pt idx="2">
                  <c:v>7.6609320056788555E-3</c:v>
                </c:pt>
                <c:pt idx="3">
                  <c:v>3.2601776360514423E-2</c:v>
                </c:pt>
                <c:pt idx="4">
                  <c:v>-6.3155578561928771E-2</c:v>
                </c:pt>
                <c:pt idx="5">
                  <c:v>3.6906524363479409E-2</c:v>
                </c:pt>
                <c:pt idx="6">
                  <c:v>2.9054807164192731E-3</c:v>
                </c:pt>
                <c:pt idx="7">
                  <c:v>-2.071907071892809E-2</c:v>
                </c:pt>
              </c:numCache>
            </c:numRef>
          </c:val>
          <c:smooth val="0"/>
          <c:extLst>
            <c:ext xmlns:c16="http://schemas.microsoft.com/office/drawing/2014/chart" uri="{C3380CC4-5D6E-409C-BE32-E72D297353CC}">
              <c16:uniqueId val="{00000063-C815-4E68-9FD0-039C897DAEB1}"/>
            </c:ext>
          </c:extLst>
        </c:ser>
        <c:ser>
          <c:idx val="10"/>
          <c:order val="10"/>
          <c:tx>
            <c:strRef>
              <c:f>'3.Allocated_CO2-Sector'!$T$166</c:f>
              <c:strCache>
                <c:ptCount val="1"/>
                <c:pt idx="0">
                  <c:v>■2013年度比</c:v>
                </c:pt>
              </c:strCache>
            </c:strRef>
          </c:tx>
          <c:spPr>
            <a:ln>
              <a:noFill/>
            </a:ln>
          </c:spPr>
          <c:marker>
            <c:symbol val="none"/>
          </c:marker>
          <c:dLbls>
            <c:dLbl>
              <c:idx val="0"/>
              <c:layout>
                <c:manualLayout>
                  <c:x val="0.7733604573194045"/>
                  <c:y val="4.3963201902799153E-5"/>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C815-4E68-9FD0-039C897DAEB1}"/>
                </c:ext>
              </c:extLst>
            </c:dLbl>
            <c:dLbl>
              <c:idx val="1"/>
              <c:layout>
                <c:manualLayout>
                  <c:x val="0.74950737063118789"/>
                  <c:y val="-0.41406898723586749"/>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7791399289532728E-2"/>
                      <c:h val="3.6175582969356954E-2"/>
                    </c:manualLayout>
                  </c15:layout>
                  <c15:dlblFieldTable/>
                  <c15:showDataLabelsRange val="0"/>
                </c:ext>
                <c:ext xmlns:c16="http://schemas.microsoft.com/office/drawing/2014/chart" uri="{C3380CC4-5D6E-409C-BE32-E72D297353CC}">
                  <c16:uniqueId val="{00000065-C815-4E68-9FD0-039C897DAEB1}"/>
                </c:ext>
              </c:extLst>
            </c:dLbl>
            <c:dLbl>
              <c:idx val="2"/>
              <c:layout>
                <c:manualLayout>
                  <c:x val="0.7286834914229906"/>
                  <c:y val="-0.19981858450153581"/>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C815-4E68-9FD0-039C897DAEB1}"/>
                </c:ext>
              </c:extLst>
            </c:dLbl>
            <c:dLbl>
              <c:idx val="3"/>
              <c:layout>
                <c:manualLayout>
                  <c:x val="0.69937321795009011"/>
                  <c:y val="-0.30596982898164926"/>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7800924353988799E-2"/>
                      <c:h val="3.6327130076655528E-2"/>
                    </c:manualLayout>
                  </c15:layout>
                  <c15:dlblFieldTable/>
                  <c15:showDataLabelsRange val="0"/>
                </c:ext>
                <c:ext xmlns:c16="http://schemas.microsoft.com/office/drawing/2014/chart" uri="{C3380CC4-5D6E-409C-BE32-E72D297353CC}">
                  <c16:uniqueId val="{00000067-C815-4E68-9FD0-039C897DAEB1}"/>
                </c:ext>
              </c:extLst>
            </c:dLbl>
            <c:dLbl>
              <c:idx val="4"/>
              <c:layout>
                <c:manualLayout>
                  <c:x val="0.69515930559926054"/>
                  <c:y val="-0.22544928074556805"/>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C815-4E68-9FD0-039C897DAEB1}"/>
                </c:ext>
              </c:extLst>
            </c:dLbl>
            <c:dLbl>
              <c:idx val="5"/>
              <c:layout>
                <c:manualLayout>
                  <c:x val="0.66858570140999385"/>
                  <c:y val="0.14435048182323473"/>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8322293462828624E-2"/>
                      <c:h val="3.2296406508242677E-2"/>
                    </c:manualLayout>
                  </c15:layout>
                  <c15:dlblFieldTable/>
                  <c15:showDataLabelsRange val="0"/>
                </c:ext>
                <c:ext xmlns:c16="http://schemas.microsoft.com/office/drawing/2014/chart" uri="{C3380CC4-5D6E-409C-BE32-E72D297353CC}">
                  <c16:uniqueId val="{00000069-C815-4E68-9FD0-039C897DAEB1}"/>
                </c:ext>
              </c:extLst>
            </c:dLbl>
            <c:dLbl>
              <c:idx val="6"/>
              <c:layout>
                <c:manualLayout>
                  <c:x val="0.64831882648681805"/>
                  <c:y val="0.40087202655855891"/>
                </c:manualLayout>
              </c:layout>
              <c:tx>
                <c:rich>
                  <a:bodyPr wrap="square" lIns="38100" tIns="19050" rIns="38100" bIns="19050" anchor="ctr">
                    <a:noAutofit/>
                  </a:bodyPr>
                  <a:lstStyle/>
                  <a:p>
                    <a:pPr>
                      <a:defRPr sz="1200">
                        <a:solidFill>
                          <a:srgbClr val="8EA5CB"/>
                        </a:solidFill>
                        <a:latin typeface="+mn-lt"/>
                      </a:defRPr>
                    </a:pPr>
                    <a:fld id="{94DD8F07-08DC-48B2-8DEE-73AB383F6618}" type="VALUE">
                      <a:rPr lang="en-US" altLang="ja-JP">
                        <a:solidFill>
                          <a:schemeClr val="accent1">
                            <a:lumMod val="60000"/>
                            <a:lumOff val="40000"/>
                          </a:schemeClr>
                        </a:solidFill>
                      </a:rPr>
                      <a:pPr>
                        <a:defRPr sz="1200">
                          <a:solidFill>
                            <a:srgbClr val="8EA5CB"/>
                          </a:solidFill>
                          <a:latin typeface="+mn-lt"/>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6595931745133017E-2"/>
                      <c:h val="3.2868542854622908E-2"/>
                    </c:manualLayout>
                  </c15:layout>
                  <c15:dlblFieldTable/>
                  <c15:showDataLabelsRange val="0"/>
                </c:ext>
                <c:ext xmlns:c16="http://schemas.microsoft.com/office/drawing/2014/chart" uri="{C3380CC4-5D6E-409C-BE32-E72D297353CC}">
                  <c16:uniqueId val="{0000006A-C815-4E68-9FD0-039C897DAEB1}"/>
                </c:ext>
              </c:extLst>
            </c:dLbl>
            <c:dLbl>
              <c:idx val="7"/>
              <c:layout>
                <c:manualLayout>
                  <c:x val="0.63657343596303273"/>
                  <c:y val="0.16013955176375416"/>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C815-4E68-9FD0-039C897DAEB1}"/>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C815-4E68-9FD0-039C897DAEB1}"/>
                </c:ext>
              </c:extLst>
            </c:dLbl>
            <c:numFmt formatCode="&quot;〈&quot;\+#,##0.0%&quot;〉&quot;;[Black]&quot;〈&quot;\-#,##0.0%&quo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'3.Allocated_CO2-Sector'!$BF$169:$BF$176</c:f>
              <c:numCache>
                <c:formatCode>#,##0.0%;[Red]\-#,##0.0%</c:formatCode>
                <c:ptCount val="8"/>
                <c:pt idx="0">
                  <c:v>-0.15738845653541744</c:v>
                </c:pt>
                <c:pt idx="1">
                  <c:v>-0.19458061623063738</c:v>
                </c:pt>
                <c:pt idx="2">
                  <c:v>-0.17606265841617041</c:v>
                </c:pt>
                <c:pt idx="3">
                  <c:v>-0.19821262025387409</c:v>
                </c:pt>
                <c:pt idx="4">
                  <c:v>-0.24786622223944443</c:v>
                </c:pt>
                <c:pt idx="5">
                  <c:v>-0.1141472554626346</c:v>
                </c:pt>
                <c:pt idx="6">
                  <c:v>-7.7542631056293221E-4</c:v>
                </c:pt>
                <c:pt idx="7">
                  <c:v>-0.20198801272925304</c:v>
                </c:pt>
              </c:numCache>
            </c:numRef>
          </c:val>
          <c:smooth val="0"/>
          <c:extLst>
            <c:ext xmlns:c16="http://schemas.microsoft.com/office/drawing/2014/chart" uri="{C3380CC4-5D6E-409C-BE32-E72D297353CC}">
              <c16:uniqueId val="{0000006D-C815-4E68-9FD0-039C897DAEB1}"/>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9">
  <a:schemeClr val="accent6"/>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9">
  <a:schemeClr val="accent6"/>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withinLinear" id="16">
  <a:schemeClr val="accent3"/>
</cs:colorStyle>
</file>

<file path=xl/charts/colors19.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6">
  <a:schemeClr val="accent3"/>
</cs:colorStyle>
</file>

<file path=xl/charts/colors21.xml><?xml version="1.0" encoding="utf-8"?>
<cs:colorStyle xmlns:cs="http://schemas.microsoft.com/office/drawing/2012/chartStyle" xmlns:a="http://schemas.openxmlformats.org/drawingml/2006/main" meth="withinLinear" id="18">
  <a:schemeClr val="accent5"/>
</cs:colorStyle>
</file>

<file path=xl/charts/colors22.xml><?xml version="1.0" encoding="utf-8"?>
<cs:colorStyle xmlns:cs="http://schemas.microsoft.com/office/drawing/2012/chartStyle" xmlns:a="http://schemas.openxmlformats.org/drawingml/2006/main" meth="withinLinear" id="18">
  <a:schemeClr val="accent5"/>
</cs:colorStyle>
</file>

<file path=xl/charts/colors23.xml><?xml version="1.0" encoding="utf-8"?>
<cs:colorStyle xmlns:cs="http://schemas.microsoft.com/office/drawing/2012/chartStyle" xmlns:a="http://schemas.openxmlformats.org/drawingml/2006/main" meth="withinLinear" id="15">
  <a:schemeClr val="accent2"/>
</cs:colorStyle>
</file>

<file path=xl/charts/colors24.xml><?xml version="1.0" encoding="utf-8"?>
<cs:colorStyle xmlns:cs="http://schemas.microsoft.com/office/drawing/2012/chartStyle" xmlns:a="http://schemas.openxmlformats.org/drawingml/2006/main" meth="withinLinear" id="15">
  <a:schemeClr val="accent2"/>
</cs:colorStyle>
</file>

<file path=xl/charts/colors25.xml><?xml version="1.0" encoding="utf-8"?>
<cs:colorStyle xmlns:cs="http://schemas.microsoft.com/office/drawing/2012/chartStyle" xmlns:a="http://schemas.openxmlformats.org/drawingml/2006/main" meth="withinLinear" id="17">
  <a:schemeClr val="accent4"/>
</cs:colorStyle>
</file>

<file path=xl/charts/colors26.xml><?xml version="1.0" encoding="utf-8"?>
<cs:colorStyle xmlns:cs="http://schemas.microsoft.com/office/drawing/2012/chartStyle" xmlns:a="http://schemas.openxmlformats.org/drawingml/2006/main" meth="withinLinear" id="17">
  <a:schemeClr val="accent4"/>
</cs:colorStyle>
</file>

<file path=xl/charts/colors27.xml><?xml version="1.0" encoding="utf-8"?>
<cs:colorStyle xmlns:cs="http://schemas.microsoft.com/office/drawing/2012/chartStyle" xmlns:a="http://schemas.openxmlformats.org/drawingml/2006/main" meth="withinLinear" id="18">
  <a:schemeClr val="accent5"/>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5">
  <a:schemeClr val="accent2"/>
</cs:colorStyle>
</file>

<file path=xl/charts/colors31.xml><?xml version="1.0" encoding="utf-8"?>
<cs:colorStyle xmlns:cs="http://schemas.microsoft.com/office/drawing/2012/chartStyle" xmlns:a="http://schemas.openxmlformats.org/drawingml/2006/main" meth="withinLinear" id="17">
  <a:schemeClr val="accent4"/>
</cs:colorStyle>
</file>

<file path=xl/charts/colors32.xml><?xml version="1.0" encoding="utf-8"?>
<cs:colorStyle xmlns:cs="http://schemas.microsoft.com/office/drawing/2012/chartStyle" xmlns:a="http://schemas.openxmlformats.org/drawingml/2006/main" meth="withinLinear" id="17">
  <a:schemeClr val="accent4"/>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6">
  <a:schemeClr val="accent3"/>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 id="16">
  <a:schemeClr val="accent3"/>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3" Type="http://schemas.openxmlformats.org/officeDocument/2006/relationships/chart" Target="../charts/chart25.xml"/><Relationship Id="rId7" Type="http://schemas.openxmlformats.org/officeDocument/2006/relationships/chart" Target="../charts/chart29.xml"/><Relationship Id="rId12" Type="http://schemas.openxmlformats.org/officeDocument/2006/relationships/chart" Target="../charts/chart34.xml"/><Relationship Id="rId2" Type="http://schemas.openxmlformats.org/officeDocument/2006/relationships/chart" Target="../charts/chart24.xml"/><Relationship Id="rId16" Type="http://schemas.openxmlformats.org/officeDocument/2006/relationships/chart" Target="../charts/chart38.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5" Type="http://schemas.openxmlformats.org/officeDocument/2006/relationships/chart" Target="../charts/chart37.xml"/><Relationship Id="rId10" Type="http://schemas.openxmlformats.org/officeDocument/2006/relationships/chart" Target="../charts/chart32.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47.xml.rels><?xml version="1.0" encoding="UTF-8" standalone="yes"?>
<Relationships xmlns="http://schemas.openxmlformats.org/package/2006/relationships"><Relationship Id="rId1" Type="http://schemas.openxmlformats.org/officeDocument/2006/relationships/image" Target="../media/image1.emf"/></Relationships>
</file>

<file path=xl/drawings/_rels/drawing48.xml.rels><?xml version="1.0" encoding="UTF-8" standalone="yes"?>
<Relationships xmlns="http://schemas.openxmlformats.org/package/2006/relationships"><Relationship Id="rId1" Type="http://schemas.openxmlformats.org/officeDocument/2006/relationships/image" Target="../media/image1.emf"/></Relationships>
</file>

<file path=xl/drawings/_rels/drawing49.xml.rels><?xml version="1.0" encoding="UTF-8" standalone="yes"?>
<Relationships xmlns="http://schemas.openxmlformats.org/package/2006/relationships"><Relationship Id="rId1" Type="http://schemas.openxmlformats.org/officeDocument/2006/relationships/image" Target="../media/image1.emf"/></Relationships>
</file>

<file path=xl/drawings/_rels/drawing50.xml.rels><?xml version="1.0" encoding="UTF-8" standalone="yes"?>
<Relationships xmlns="http://schemas.openxmlformats.org/package/2006/relationships"><Relationship Id="rId1" Type="http://schemas.openxmlformats.org/officeDocument/2006/relationships/image" Target="../media/image1.emf"/></Relationships>
</file>

<file path=xl/drawings/_rels/drawing51.xml.rels><?xml version="1.0" encoding="UTF-8" standalone="yes"?>
<Relationships xmlns="http://schemas.openxmlformats.org/package/2006/relationships"><Relationship Id="rId1" Type="http://schemas.openxmlformats.org/officeDocument/2006/relationships/image" Target="../media/image1.emf"/></Relationships>
</file>

<file path=xl/drawings/_rels/drawing52.xml.rels><?xml version="1.0" encoding="UTF-8" standalone="yes"?>
<Relationships xmlns="http://schemas.openxmlformats.org/package/2006/relationships"><Relationship Id="rId1" Type="http://schemas.openxmlformats.org/officeDocument/2006/relationships/image" Target="../media/image1.emf"/></Relationships>
</file>

<file path=xl/drawings/_rels/drawing5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60.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66.xml"/><Relationship Id="rId3" Type="http://schemas.openxmlformats.org/officeDocument/2006/relationships/chart" Target="../charts/chart61.xml"/><Relationship Id="rId7" Type="http://schemas.openxmlformats.org/officeDocument/2006/relationships/chart" Target="../charts/chart65.xml"/><Relationship Id="rId2" Type="http://schemas.openxmlformats.org/officeDocument/2006/relationships/chart" Target="../charts/chart60.xml"/><Relationship Id="rId1" Type="http://schemas.openxmlformats.org/officeDocument/2006/relationships/chart" Target="../charts/chart59.xml"/><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absolute">
    <xdr:from>
      <xdr:col>59</xdr:col>
      <xdr:colOff>44731</xdr:colOff>
      <xdr:row>21</xdr:row>
      <xdr:rowOff>138486</xdr:rowOff>
    </xdr:from>
    <xdr:to>
      <xdr:col>69</xdr:col>
      <xdr:colOff>915237</xdr:colOff>
      <xdr:row>40</xdr:row>
      <xdr:rowOff>176213</xdr:rowOff>
    </xdr:to>
    <xdr:graphicFrame macro="">
      <xdr:nvGraphicFramePr>
        <xdr:cNvPr id="21" name="グラフ 20">
          <a:extLst>
            <a:ext uri="{FF2B5EF4-FFF2-40B4-BE49-F238E27FC236}">
              <a16:creationId xmlns:a16="http://schemas.microsoft.com/office/drawing/2014/main" id="{0018258E-6212-488B-81F5-0744A5742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70</xdr:col>
      <xdr:colOff>614681</xdr:colOff>
      <xdr:row>21</xdr:row>
      <xdr:rowOff>153194</xdr:rowOff>
    </xdr:from>
    <xdr:to>
      <xdr:col>78</xdr:col>
      <xdr:colOff>534670</xdr:colOff>
      <xdr:row>40</xdr:row>
      <xdr:rowOff>223837</xdr:rowOff>
    </xdr:to>
    <xdr:graphicFrame macro="">
      <xdr:nvGraphicFramePr>
        <xdr:cNvPr id="35" name="グラフ 34">
          <a:extLst>
            <a:ext uri="{FF2B5EF4-FFF2-40B4-BE49-F238E27FC236}">
              <a16:creationId xmlns:a16="http://schemas.microsoft.com/office/drawing/2014/main" id="{D464A857-26FF-43F5-8E25-2F9F1CE7A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70</xdr:col>
      <xdr:colOff>267495</xdr:colOff>
      <xdr:row>4</xdr:row>
      <xdr:rowOff>386555</xdr:rowOff>
    </xdr:from>
    <xdr:to>
      <xdr:col>79</xdr:col>
      <xdr:colOff>666748</xdr:colOff>
      <xdr:row>19</xdr:row>
      <xdr:rowOff>37822</xdr:rowOff>
    </xdr:to>
    <xdr:graphicFrame macro="">
      <xdr:nvGraphicFramePr>
        <xdr:cNvPr id="25" name="Chart 2">
          <a:extLst>
            <a:ext uri="{FF2B5EF4-FFF2-40B4-BE49-F238E27FC236}">
              <a16:creationId xmlns:a16="http://schemas.microsoft.com/office/drawing/2014/main" id="{F70D93D8-6625-453E-BF33-8C85B3C39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59</xdr:col>
      <xdr:colOff>583407</xdr:colOff>
      <xdr:row>42</xdr:row>
      <xdr:rowOff>79001</xdr:rowOff>
    </xdr:from>
    <xdr:to>
      <xdr:col>69</xdr:col>
      <xdr:colOff>249355</xdr:colOff>
      <xdr:row>61</xdr:row>
      <xdr:rowOff>3715</xdr:rowOff>
    </xdr:to>
    <xdr:graphicFrame macro="">
      <xdr:nvGraphicFramePr>
        <xdr:cNvPr id="26" name="グラフ 25">
          <a:extLst>
            <a:ext uri="{FF2B5EF4-FFF2-40B4-BE49-F238E27FC236}">
              <a16:creationId xmlns:a16="http://schemas.microsoft.com/office/drawing/2014/main" id="{E915D10C-4E5A-4562-8912-CF0147088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69</xdr:col>
      <xdr:colOff>1019092</xdr:colOff>
      <xdr:row>42</xdr:row>
      <xdr:rowOff>133957</xdr:rowOff>
    </xdr:from>
    <xdr:to>
      <xdr:col>77</xdr:col>
      <xdr:colOff>986384</xdr:colOff>
      <xdr:row>61</xdr:row>
      <xdr:rowOff>61052</xdr:rowOff>
    </xdr:to>
    <xdr:graphicFrame macro="">
      <xdr:nvGraphicFramePr>
        <xdr:cNvPr id="27" name="グラフ 26">
          <a:extLst>
            <a:ext uri="{FF2B5EF4-FFF2-40B4-BE49-F238E27FC236}">
              <a16:creationId xmlns:a16="http://schemas.microsoft.com/office/drawing/2014/main" id="{D689DE87-A1C6-47C1-A5F3-A3D51D33C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58</xdr:col>
      <xdr:colOff>751071</xdr:colOff>
      <xdr:row>5</xdr:row>
      <xdr:rowOff>28717</xdr:rowOff>
    </xdr:from>
    <xdr:to>
      <xdr:col>69</xdr:col>
      <xdr:colOff>922768</xdr:colOff>
      <xdr:row>18</xdr:row>
      <xdr:rowOff>274455</xdr:rowOff>
    </xdr:to>
    <xdr:graphicFrame macro="">
      <xdr:nvGraphicFramePr>
        <xdr:cNvPr id="9" name="Chart 2">
          <a:extLst>
            <a:ext uri="{FF2B5EF4-FFF2-40B4-BE49-F238E27FC236}">
              <a16:creationId xmlns:a16="http://schemas.microsoft.com/office/drawing/2014/main" id="{C73D3F6C-A0A1-4E95-8AA9-8553F9D50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0.11508</cdr:x>
      <cdr:y>0.94444</cdr:y>
    </cdr:from>
    <cdr:to>
      <cdr:x>0.734</cdr:x>
      <cdr:y>0.9782</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1021772" y="6214921"/>
          <a:ext cx="5495206" cy="22216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n-US" altLang="ja-JP" sz="1200"/>
            <a:t>(FY)</a:t>
          </a:r>
          <a:endParaRPr lang="ja-JP" altLang="en-US" sz="1200"/>
        </a:p>
      </cdr:txBody>
    </cdr:sp>
  </cdr:relSizeAnchor>
  <cdr:relSizeAnchor xmlns:cdr="http://schemas.openxmlformats.org/drawingml/2006/chartDrawing">
    <cdr:from>
      <cdr:x>0.79162</cdr:x>
      <cdr:y>0.17583</cdr:y>
    </cdr:from>
    <cdr:to>
      <cdr:x>0.96708</cdr:x>
      <cdr:y>0.23595</cdr:y>
    </cdr:to>
    <cdr:sp macro="" textlink="">
      <cdr:nvSpPr>
        <cdr:cNvPr id="18" name="テキスト ボックス 1">
          <a:extLst xmlns:a="http://schemas.openxmlformats.org/drawingml/2006/main">
            <a:ext uri="{FF2B5EF4-FFF2-40B4-BE49-F238E27FC236}">
              <a16:creationId xmlns:a16="http://schemas.microsoft.com/office/drawing/2014/main" id="{E51B84AA-7566-48B4-934A-C78C40116B2E}"/>
            </a:ext>
          </a:extLst>
        </cdr:cNvPr>
        <cdr:cNvSpPr txBox="1"/>
      </cdr:nvSpPr>
      <cdr:spPr>
        <a:xfrm xmlns:a="http://schemas.openxmlformats.org/drawingml/2006/main">
          <a:off x="7591556" y="1142736"/>
          <a:ext cx="1682644" cy="39072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a:t>
          </a:r>
          <a:r>
            <a:rPr lang="en-US" altLang="ja-JP" sz="1100" b="0" i="0">
              <a:solidFill>
                <a:schemeClr val="tx1"/>
              </a:solidFill>
              <a:effectLst/>
              <a:latin typeface="+mn-lt"/>
              <a:ea typeface="+mn-ea"/>
              <a:cs typeface="+mn-cs"/>
            </a:rPr>
            <a:t>Compared</a:t>
          </a:r>
          <a:r>
            <a:rPr lang="ja-JP" altLang="en-US"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a:t>
          </a:r>
          <a:r>
            <a:rPr kumimoji="1" lang="en-US" altLang="ja-JP" sz="1100">
              <a:solidFill>
                <a:schemeClr val="tx1"/>
              </a:solidFill>
              <a:effectLst/>
              <a:latin typeface="+mn-lt"/>
              <a:ea typeface="+mn-ea"/>
              <a:cs typeface="+mn-cs"/>
            </a:rPr>
            <a:t>2013&gt;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a:t>
          </a:r>
          <a:r>
            <a:rPr lang="en-US" altLang="ja-JP" sz="1100" b="0" i="0">
              <a:solidFill>
                <a:schemeClr val="tx1"/>
              </a:solidFill>
              <a:effectLst/>
              <a:latin typeface="+mn-lt"/>
              <a:ea typeface="+mn-ea"/>
              <a:cs typeface="+mn-cs"/>
            </a:rPr>
            <a:t>Compared</a:t>
          </a:r>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2020)</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0.10867</cdr:x>
      <cdr:y>0.29421</cdr:y>
    </cdr:from>
    <cdr:to>
      <cdr:x>0.37846</cdr:x>
      <cdr:y>0.33568</cdr:y>
    </cdr:to>
    <cdr:sp macro="" textlink="">
      <cdr:nvSpPr>
        <cdr:cNvPr id="19" name="テキスト ボックス 4">
          <a:extLst xmlns:a="http://schemas.openxmlformats.org/drawingml/2006/main">
            <a:ext uri="{FF2B5EF4-FFF2-40B4-BE49-F238E27FC236}">
              <a16:creationId xmlns:a16="http://schemas.microsoft.com/office/drawing/2014/main" id="{1B6406A6-51A3-4603-AFE2-D3A06CB407FD}"/>
            </a:ext>
          </a:extLst>
        </cdr:cNvPr>
        <cdr:cNvSpPr txBox="1"/>
      </cdr:nvSpPr>
      <cdr:spPr>
        <a:xfrm xmlns:a="http://schemas.openxmlformats.org/drawingml/2006/main">
          <a:off x="965200" y="1936090"/>
          <a:ext cx="2396273" cy="2728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A8423F"/>
              </a:solidFill>
            </a:rPr>
            <a:t>Industry sector (Factories,etc.)</a:t>
          </a:r>
        </a:p>
      </cdr:txBody>
    </cdr:sp>
  </cdr:relSizeAnchor>
  <cdr:relSizeAnchor xmlns:cdr="http://schemas.openxmlformats.org/drawingml/2006/chartDrawing">
    <cdr:from>
      <cdr:x>0.15562</cdr:x>
      <cdr:y>0.48316</cdr:y>
    </cdr:from>
    <cdr:to>
      <cdr:x>0.36437</cdr:x>
      <cdr:y>0.53508</cdr:y>
    </cdr:to>
    <cdr:sp macro="" textlink="">
      <cdr:nvSpPr>
        <cdr:cNvPr id="20" name="テキスト ボックス 4">
          <a:extLst xmlns:a="http://schemas.openxmlformats.org/drawingml/2006/main">
            <a:ext uri="{FF2B5EF4-FFF2-40B4-BE49-F238E27FC236}">
              <a16:creationId xmlns:a16="http://schemas.microsoft.com/office/drawing/2014/main" id="{8DFA4B20-435D-410E-BDD7-2893EE6E141A}"/>
            </a:ext>
          </a:extLst>
        </cdr:cNvPr>
        <cdr:cNvSpPr txBox="1"/>
      </cdr:nvSpPr>
      <cdr:spPr>
        <a:xfrm xmlns:a="http://schemas.openxmlformats.org/drawingml/2006/main">
          <a:off x="1382190" y="3179465"/>
          <a:ext cx="1854056" cy="3416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669900"/>
              </a:solidFill>
            </a:rPr>
            <a:t>Transport sector (Cars,etc.)</a:t>
          </a:r>
          <a:r>
            <a:rPr kumimoji="1" lang="ja-JP" altLang="en-US" sz="1100">
              <a:solidFill>
                <a:srgbClr val="669900"/>
              </a:solidFill>
            </a:rPr>
            <a:t>　</a:t>
          </a:r>
        </a:p>
      </cdr:txBody>
    </cdr:sp>
  </cdr:relSizeAnchor>
  <cdr:relSizeAnchor xmlns:cdr="http://schemas.openxmlformats.org/drawingml/2006/chartDrawing">
    <cdr:from>
      <cdr:x>0.11963</cdr:x>
      <cdr:y>0.68947</cdr:y>
    </cdr:from>
    <cdr:to>
      <cdr:x>0.60649</cdr:x>
      <cdr:y>0.72733</cdr:y>
    </cdr:to>
    <cdr:sp macro="" textlink="">
      <cdr:nvSpPr>
        <cdr:cNvPr id="21" name="テキスト ボックス 4">
          <a:extLst xmlns:a="http://schemas.openxmlformats.org/drawingml/2006/main">
            <a:ext uri="{FF2B5EF4-FFF2-40B4-BE49-F238E27FC236}">
              <a16:creationId xmlns:a16="http://schemas.microsoft.com/office/drawing/2014/main" id="{88350A77-342E-4C36-97F2-0F83BADF416E}"/>
            </a:ext>
          </a:extLst>
        </cdr:cNvPr>
        <cdr:cNvSpPr txBox="1"/>
      </cdr:nvSpPr>
      <cdr:spPr>
        <a:xfrm xmlns:a="http://schemas.openxmlformats.org/drawingml/2006/main">
          <a:off x="1141923" y="4637980"/>
          <a:ext cx="4647299" cy="2546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en-US" altLang="ja-JP" sz="1100">
              <a:solidFill>
                <a:srgbClr val="666699"/>
              </a:solidFill>
            </a:rPr>
            <a:t>Commercial  Industry sector (Commerce, services, office,etc.)</a:t>
          </a:r>
        </a:p>
      </cdr:txBody>
    </cdr:sp>
  </cdr:relSizeAnchor>
  <cdr:relSizeAnchor xmlns:cdr="http://schemas.openxmlformats.org/drawingml/2006/chartDrawing">
    <cdr:from>
      <cdr:x>0.44315</cdr:x>
      <cdr:y>0.75748</cdr:y>
    </cdr:from>
    <cdr:to>
      <cdr:x>0.56929</cdr:x>
      <cdr:y>0.78873</cdr:y>
    </cdr:to>
    <cdr:sp macro="" textlink="">
      <cdr:nvSpPr>
        <cdr:cNvPr id="22" name="テキスト ボックス 4">
          <a:extLst xmlns:a="http://schemas.openxmlformats.org/drawingml/2006/main">
            <a:ext uri="{FF2B5EF4-FFF2-40B4-BE49-F238E27FC236}">
              <a16:creationId xmlns:a16="http://schemas.microsoft.com/office/drawing/2014/main" id="{23544248-59F2-4098-A2D3-C82D4C06A56B}"/>
            </a:ext>
          </a:extLst>
        </cdr:cNvPr>
        <cdr:cNvSpPr txBox="1"/>
      </cdr:nvSpPr>
      <cdr:spPr>
        <a:xfrm xmlns:a="http://schemas.openxmlformats.org/drawingml/2006/main">
          <a:off x="4249737" y="4922943"/>
          <a:ext cx="1209675" cy="2030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3D96AE"/>
              </a:solidFill>
            </a:rPr>
            <a:t>Residential sector</a:t>
          </a:r>
        </a:p>
      </cdr:txBody>
    </cdr:sp>
  </cdr:relSizeAnchor>
  <cdr:relSizeAnchor xmlns:cdr="http://schemas.openxmlformats.org/drawingml/2006/chartDrawing">
    <cdr:from>
      <cdr:x>0.27002</cdr:x>
      <cdr:y>0.17176</cdr:y>
    </cdr:from>
    <cdr:to>
      <cdr:x>0.54048</cdr:x>
      <cdr:y>0.22914</cdr:y>
    </cdr:to>
    <cdr:sp macro="" textlink="">
      <cdr:nvSpPr>
        <cdr:cNvPr id="23" name="テキスト ボックス 4">
          <a:extLst xmlns:a="http://schemas.openxmlformats.org/drawingml/2006/main">
            <a:ext uri="{FF2B5EF4-FFF2-40B4-BE49-F238E27FC236}">
              <a16:creationId xmlns:a16="http://schemas.microsoft.com/office/drawing/2014/main" id="{048EC88B-2BDA-489D-95D2-22D000E9007F}"/>
            </a:ext>
          </a:extLst>
        </cdr:cNvPr>
        <cdr:cNvSpPr txBox="1"/>
      </cdr:nvSpPr>
      <cdr:spPr>
        <a:xfrm xmlns:a="http://schemas.openxmlformats.org/drawingml/2006/main">
          <a:off x="2589466" y="1116280"/>
          <a:ext cx="2593722" cy="37291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4572A7"/>
              </a:solidFill>
            </a:rPr>
            <a:t>Energy Transformation</a:t>
          </a:r>
          <a:br>
            <a:rPr kumimoji="1" lang="en-US" altLang="ja-JP" sz="1100">
              <a:solidFill>
                <a:srgbClr val="4572A7"/>
              </a:solidFill>
            </a:rPr>
          </a:br>
          <a:r>
            <a:rPr kumimoji="1" lang="en-US" altLang="ja-JP" sz="1100">
              <a:solidFill>
                <a:srgbClr val="4572A7"/>
              </a:solidFill>
            </a:rPr>
            <a:t> (Electric Power Plant, Oil Refinery, </a:t>
          </a:r>
          <a:r>
            <a:rPr kumimoji="1" lang="en-US" altLang="ja-JP" sz="1100" baseline="0">
              <a:solidFill>
                <a:srgbClr val="4572A7"/>
              </a:solidFill>
            </a:rPr>
            <a:t>etc</a:t>
          </a:r>
          <a:r>
            <a:rPr kumimoji="1" lang="en-US" altLang="ja-JP" sz="1100">
              <a:solidFill>
                <a:srgbClr val="4572A7"/>
              </a:solidFill>
            </a:rPr>
            <a:t>)</a:t>
          </a:r>
        </a:p>
      </cdr:txBody>
    </cdr:sp>
  </cdr:relSizeAnchor>
  <cdr:relSizeAnchor xmlns:cdr="http://schemas.openxmlformats.org/drawingml/2006/chartDrawing">
    <cdr:from>
      <cdr:x>0.19169</cdr:x>
      <cdr:y>0.83751</cdr:y>
    </cdr:from>
    <cdr:to>
      <cdr:x>0.39969</cdr:x>
      <cdr:y>0.8626</cdr:y>
    </cdr:to>
    <cdr:sp macro="" textlink="">
      <cdr:nvSpPr>
        <cdr:cNvPr id="24" name="テキスト ボックス 1">
          <a:extLst xmlns:a="http://schemas.openxmlformats.org/drawingml/2006/main">
            <a:ext uri="{FF2B5EF4-FFF2-40B4-BE49-F238E27FC236}">
              <a16:creationId xmlns:a16="http://schemas.microsoft.com/office/drawing/2014/main" id="{D5FBB84E-084E-40E2-9F15-838ACE0E1D7F}"/>
            </a:ext>
          </a:extLst>
        </cdr:cNvPr>
        <cdr:cNvSpPr txBox="1"/>
      </cdr:nvSpPr>
      <cdr:spPr>
        <a:xfrm xmlns:a="http://schemas.openxmlformats.org/drawingml/2006/main">
          <a:off x="1851070" y="5532534"/>
          <a:ext cx="2008568" cy="1657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100">
              <a:solidFill>
                <a:srgbClr val="8EA5CB"/>
              </a:solidFill>
            </a:rPr>
            <a:t>Waste(Incineration, etc)</a:t>
          </a:r>
          <a:endParaRPr kumimoji="1" lang="ja-JP" altLang="en-US" sz="1100">
            <a:solidFill>
              <a:schemeClr val="accent1">
                <a:lumMod val="60000"/>
                <a:lumOff val="40000"/>
              </a:schemeClr>
            </a:solidFill>
          </a:endParaRPr>
        </a:p>
      </cdr:txBody>
    </cdr:sp>
  </cdr:relSizeAnchor>
  <cdr:relSizeAnchor xmlns:cdr="http://schemas.openxmlformats.org/drawingml/2006/chartDrawing">
    <cdr:from>
      <cdr:x>0.13624</cdr:x>
      <cdr:y>0.79706</cdr:y>
    </cdr:from>
    <cdr:to>
      <cdr:x>0.37561</cdr:x>
      <cdr:y>0.8327</cdr:y>
    </cdr:to>
    <cdr:sp macro="" textlink="">
      <cdr:nvSpPr>
        <cdr:cNvPr id="25" name="テキスト ボックス 1">
          <a:extLst xmlns:a="http://schemas.openxmlformats.org/drawingml/2006/main">
            <a:ext uri="{FF2B5EF4-FFF2-40B4-BE49-F238E27FC236}">
              <a16:creationId xmlns:a16="http://schemas.microsoft.com/office/drawing/2014/main" id="{FAAC1AB1-13DC-49BF-B7FD-3A88D3F6FB42}"/>
            </a:ext>
          </a:extLst>
        </cdr:cNvPr>
        <cdr:cNvSpPr txBox="1"/>
      </cdr:nvSpPr>
      <cdr:spPr>
        <a:xfrm xmlns:a="http://schemas.openxmlformats.org/drawingml/2006/main">
          <a:off x="1306513" y="5180147"/>
          <a:ext cx="2295525" cy="23164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F79646"/>
              </a:solidFill>
            </a:rPr>
            <a:t>Industrial Processes and Product Use</a:t>
          </a:r>
        </a:p>
      </cdr:txBody>
    </cdr:sp>
  </cdr:relSizeAnchor>
  <cdr:relSizeAnchor xmlns:cdr="http://schemas.openxmlformats.org/drawingml/2006/chartDrawing">
    <cdr:from>
      <cdr:x>0.35972</cdr:x>
      <cdr:y>0.84096</cdr:y>
    </cdr:from>
    <cdr:to>
      <cdr:x>0.51963</cdr:x>
      <cdr:y>0.88107</cdr:y>
    </cdr:to>
    <cdr:sp macro="" textlink="">
      <cdr:nvSpPr>
        <cdr:cNvPr id="26" name="テキスト ボックス 8">
          <a:extLst xmlns:a="http://schemas.openxmlformats.org/drawingml/2006/main">
            <a:ext uri="{FF2B5EF4-FFF2-40B4-BE49-F238E27FC236}">
              <a16:creationId xmlns:a16="http://schemas.microsoft.com/office/drawing/2014/main" id="{DC1D41B1-FD50-48B7-9113-1ADE2A66E6C0}"/>
            </a:ext>
          </a:extLst>
        </cdr:cNvPr>
        <cdr:cNvSpPr txBox="1"/>
      </cdr:nvSpPr>
      <cdr:spPr>
        <a:xfrm xmlns:a="http://schemas.openxmlformats.org/drawingml/2006/main">
          <a:off x="3449638" y="5465464"/>
          <a:ext cx="1533526" cy="26064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solidFill>
                <a:srgbClr val="4A452A"/>
              </a:solidFill>
            </a:rPr>
            <a:t>Other (Indirect CO2, etc.)</a:t>
          </a:r>
        </a:p>
      </cdr:txBody>
    </cdr:sp>
  </cdr:relSizeAnchor>
  <cdr:relSizeAnchor xmlns:cdr="http://schemas.openxmlformats.org/drawingml/2006/chartDrawing">
    <cdr:from>
      <cdr:x>0.00143</cdr:x>
      <cdr:y>0.30107</cdr:y>
    </cdr:from>
    <cdr:to>
      <cdr:x>0.04623</cdr:x>
      <cdr:y>0.68838</cdr:y>
    </cdr:to>
    <cdr:sp macro="" textlink="">
      <cdr:nvSpPr>
        <cdr:cNvPr id="28" name="テキスト ボックス 1">
          <a:extLst xmlns:a="http://schemas.openxmlformats.org/drawingml/2006/main">
            <a:ext uri="{FF2B5EF4-FFF2-40B4-BE49-F238E27FC236}">
              <a16:creationId xmlns:a16="http://schemas.microsoft.com/office/drawing/2014/main" id="{2C9D4D0D-B134-49B7-8801-23AA5FDF6E1D}"/>
            </a:ext>
          </a:extLst>
        </cdr:cNvPr>
        <cdr:cNvSpPr txBox="1"/>
      </cdr:nvSpPr>
      <cdr:spPr>
        <a:xfrm xmlns:a="http://schemas.openxmlformats.org/drawingml/2006/main" rot="16200000">
          <a:off x="-1062695" y="3056596"/>
          <a:ext cx="2548718" cy="3979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400">
              <a:effectLst/>
              <a:latin typeface="Calibri"/>
              <a:ea typeface="+mn-ea"/>
              <a:cs typeface="+mn-cs"/>
            </a:rPr>
            <a:t>　</a:t>
          </a:r>
          <a:r>
            <a:rPr lang="en-US" altLang="ja-JP" sz="1400">
              <a:effectLst/>
              <a:latin typeface="Calibri"/>
              <a:ea typeface="+mn-ea"/>
              <a:cs typeface="+mn-cs"/>
            </a:rPr>
            <a:t>Emissions (Mt-CO</a:t>
          </a:r>
          <a:r>
            <a:rPr lang="en-US" altLang="ja-JP" sz="1400" baseline="-25000">
              <a:effectLst/>
              <a:latin typeface="Calibri"/>
              <a:ea typeface="+mn-ea"/>
              <a:cs typeface="+mn-cs"/>
            </a:rPr>
            <a:t>2</a:t>
          </a:r>
          <a:r>
            <a:rPr lang="en-US" altLang="ja-JP" sz="1400">
              <a:effectLst/>
              <a:latin typeface="Calibri"/>
              <a:ea typeface="+mn-ea"/>
              <a:cs typeface="+mn-cs"/>
            </a:rPr>
            <a:t>)</a:t>
          </a:r>
          <a:endParaRPr lang="ja-JP" altLang="ja-JP" sz="1600">
            <a:effectLst/>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60</xdr:col>
      <xdr:colOff>778436</xdr:colOff>
      <xdr:row>4</xdr:row>
      <xdr:rowOff>208374</xdr:rowOff>
    </xdr:from>
    <xdr:to>
      <xdr:col>75</xdr:col>
      <xdr:colOff>16246</xdr:colOff>
      <xdr:row>39</xdr:row>
      <xdr:rowOff>107058</xdr:rowOff>
    </xdr:to>
    <xdr:graphicFrame macro="">
      <xdr:nvGraphicFramePr>
        <xdr:cNvPr id="4" name="グラフ 3">
          <a:extLst>
            <a:ext uri="{FF2B5EF4-FFF2-40B4-BE49-F238E27FC236}">
              <a16:creationId xmlns:a16="http://schemas.microsoft.com/office/drawing/2014/main" id="{3F4C4213-D789-44E2-89F2-29B9F8128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76</xdr:col>
      <xdr:colOff>449162</xdr:colOff>
      <xdr:row>5</xdr:row>
      <xdr:rowOff>113771</xdr:rowOff>
    </xdr:from>
    <xdr:to>
      <xdr:col>90</xdr:col>
      <xdr:colOff>254874</xdr:colOff>
      <xdr:row>40</xdr:row>
      <xdr:rowOff>65710</xdr:rowOff>
    </xdr:to>
    <xdr:graphicFrame macro="">
      <xdr:nvGraphicFramePr>
        <xdr:cNvPr id="5" name="グラフ 4">
          <a:extLst>
            <a:ext uri="{FF2B5EF4-FFF2-40B4-BE49-F238E27FC236}">
              <a16:creationId xmlns:a16="http://schemas.microsoft.com/office/drawing/2014/main" id="{7A592DD0-CE7B-44FF-984F-29E16DED2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0.10651</cdr:x>
      <cdr:y>0.96329</cdr:y>
    </cdr:from>
    <cdr:to>
      <cdr:x>0.72543</cdr:x>
      <cdr:y>0.99705</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947314" y="6280088"/>
          <a:ext cx="5504939" cy="220096"/>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0</cdr:x>
      <cdr:y>0.26538</cdr:y>
    </cdr:from>
    <cdr:to>
      <cdr:x>0.04485</cdr:x>
      <cdr:y>0.65344</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1065506" y="2795628"/>
          <a:ext cx="2529928" cy="3989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排出量 （百万トン</a:t>
          </a:r>
          <a:r>
            <a:rPr lang="en-US" altLang="ja-JP" sz="1200"/>
            <a:t>CO</a:t>
          </a:r>
          <a:r>
            <a:rPr lang="en-US" altLang="ja-JP" sz="1200" baseline="-25000"/>
            <a:t>2</a:t>
          </a:r>
          <a:r>
            <a:rPr lang="ja-JP" altLang="en-US" sz="1200"/>
            <a:t>）</a:t>
          </a:r>
        </a:p>
      </cdr:txBody>
    </cdr:sp>
  </cdr:relSizeAnchor>
  <cdr:relSizeAnchor xmlns:cdr="http://schemas.openxmlformats.org/drawingml/2006/chartDrawing">
    <cdr:from>
      <cdr:x>0.18101</cdr:x>
      <cdr:y>0.19583</cdr:y>
    </cdr:from>
    <cdr:to>
      <cdr:x>0.39449</cdr:x>
      <cdr:y>0.24809</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609978" y="1276714"/>
          <a:ext cx="1898782" cy="340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A8423F"/>
              </a:solidFill>
            </a:rPr>
            <a:t>産業部門</a:t>
          </a:r>
          <a:r>
            <a:rPr kumimoji="1" lang="ja-JP" altLang="en-US" sz="1000">
              <a:solidFill>
                <a:srgbClr val="A8423F"/>
              </a:solidFill>
            </a:rPr>
            <a:t>（工場等）</a:t>
          </a:r>
        </a:p>
      </cdr:txBody>
    </cdr:sp>
  </cdr:relSizeAnchor>
  <cdr:relSizeAnchor xmlns:cdr="http://schemas.openxmlformats.org/drawingml/2006/chartDrawing">
    <cdr:from>
      <cdr:x>0.26581</cdr:x>
      <cdr:y>0.50068</cdr:y>
    </cdr:from>
    <cdr:to>
      <cdr:x>0.42437</cdr:x>
      <cdr:y>0.54012</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2364205" y="3264114"/>
          <a:ext cx="1410309" cy="2571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669900"/>
              </a:solidFill>
            </a:rPr>
            <a:t>運輸部門 </a:t>
          </a:r>
          <a:r>
            <a:rPr kumimoji="1" lang="ja-JP" altLang="en-US" sz="1000">
              <a:solidFill>
                <a:srgbClr val="669900"/>
              </a:solidFill>
            </a:rPr>
            <a:t>（自動車等）</a:t>
          </a:r>
          <a:endParaRPr kumimoji="1" lang="ja-JP" altLang="en-US" sz="1200">
            <a:solidFill>
              <a:srgbClr val="669900"/>
            </a:solidFill>
          </a:endParaRPr>
        </a:p>
      </cdr:txBody>
    </cdr:sp>
  </cdr:relSizeAnchor>
  <cdr:relSizeAnchor xmlns:cdr="http://schemas.openxmlformats.org/drawingml/2006/chartDrawing">
    <cdr:from>
      <cdr:x>0.11991</cdr:x>
      <cdr:y>0.56404</cdr:y>
    </cdr:from>
    <cdr:to>
      <cdr:x>0.38885</cdr:x>
      <cdr:y>0.62873</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063174" y="3734523"/>
          <a:ext cx="2384504" cy="42831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rgbClr val="6E548D"/>
              </a:solidFill>
              <a:latin typeface="ＭＳ Ｐゴシック" panose="020B0600070205080204" pitchFamily="50" charset="-128"/>
              <a:ea typeface="ＭＳ Ｐゴシック" panose="020B0600070205080204" pitchFamily="50" charset="-128"/>
            </a:rPr>
            <a:t>業務その他部門</a:t>
          </a:r>
          <a:endParaRPr kumimoji="1" lang="en-US" altLang="ja-JP" sz="1100">
            <a:solidFill>
              <a:srgbClr val="6E548D"/>
            </a:solidFill>
            <a:latin typeface="ＭＳ Ｐゴシック" panose="020B0600070205080204" pitchFamily="50" charset="-128"/>
            <a:ea typeface="ＭＳ Ｐゴシック" panose="020B0600070205080204" pitchFamily="50" charset="-128"/>
          </a:endParaRPr>
        </a:p>
        <a:p xmlns:a="http://schemas.openxmlformats.org/drawingml/2006/main">
          <a:pPr algn="ctr">
            <a:lnSpc>
              <a:spcPts val="1500"/>
            </a:lnSpc>
          </a:pPr>
          <a:r>
            <a:rPr kumimoji="1" lang="ja-JP" altLang="en-US" sz="1000">
              <a:solidFill>
                <a:srgbClr val="6E548D"/>
              </a:solidFill>
              <a:latin typeface="ＭＳ Ｐゴシック" panose="020B0600070205080204" pitchFamily="50" charset="-128"/>
              <a:ea typeface="ＭＳ Ｐゴシック" panose="020B0600070205080204" pitchFamily="50" charset="-128"/>
            </a:rPr>
            <a:t>（商業・サービス・事業所等）</a:t>
          </a:r>
          <a:endParaRPr kumimoji="1" lang="en-US" altLang="ja-JP" sz="1000">
            <a:solidFill>
              <a:srgbClr val="6E548D"/>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0.5542</cdr:x>
      <cdr:y>0.64815</cdr:y>
    </cdr:from>
    <cdr:to>
      <cdr:x>0.63855</cdr:x>
      <cdr:y>0.6833</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4929311" y="4225535"/>
          <a:ext cx="750203" cy="2292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3D96AE"/>
              </a:solidFill>
            </a:rPr>
            <a:t>家庭部門</a:t>
          </a:r>
        </a:p>
      </cdr:txBody>
    </cdr:sp>
  </cdr:relSizeAnchor>
  <cdr:relSizeAnchor xmlns:cdr="http://schemas.openxmlformats.org/drawingml/2006/chartDrawing">
    <cdr:from>
      <cdr:x>0.31599</cdr:x>
      <cdr:y>0.68551</cdr:y>
    </cdr:from>
    <cdr:to>
      <cdr:x>0.52289</cdr:x>
      <cdr:y>0.743</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2810567" y="4469154"/>
          <a:ext cx="1840247" cy="3748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4572A7"/>
              </a:solidFill>
              <a:latin typeface="ＭＳ Ｐゴシック" panose="020B0600070205080204" pitchFamily="50" charset="-128"/>
              <a:ea typeface="ＭＳ Ｐゴシック" panose="020B0600070205080204" pitchFamily="50" charset="-128"/>
            </a:rPr>
            <a:t>エネルギー転換部門</a:t>
          </a:r>
          <a:endParaRPr kumimoji="1" lang="en-US" altLang="ja-JP" sz="1100">
            <a:solidFill>
              <a:srgbClr val="4572A7"/>
            </a:solidFill>
            <a:latin typeface="ＭＳ Ｐゴシック" panose="020B0600070205080204" pitchFamily="50" charset="-128"/>
            <a:ea typeface="ＭＳ Ｐゴシック" panose="020B0600070205080204" pitchFamily="50" charset="-128"/>
          </a:endParaRPr>
        </a:p>
        <a:p xmlns:a="http://schemas.openxmlformats.org/drawingml/2006/main">
          <a:pPr algn="ctr"/>
          <a:r>
            <a:rPr kumimoji="1" lang="ja-JP" altLang="en-US" sz="1000">
              <a:solidFill>
                <a:srgbClr val="4572A7"/>
              </a:solidFill>
              <a:latin typeface="ＭＳ Ｐゴシック" panose="020B0600070205080204" pitchFamily="50" charset="-128"/>
              <a:ea typeface="ＭＳ Ｐゴシック" panose="020B0600070205080204" pitchFamily="50" charset="-128"/>
            </a:rPr>
            <a:t>（電気熱配分統計誤差を除く）</a:t>
          </a:r>
        </a:p>
      </cdr:txBody>
    </cdr:sp>
  </cdr:relSizeAnchor>
  <cdr:relSizeAnchor xmlns:cdr="http://schemas.openxmlformats.org/drawingml/2006/chartDrawing">
    <cdr:from>
      <cdr:x>0.14366</cdr:x>
      <cdr:y>0.8086</cdr:y>
    </cdr:from>
    <cdr:to>
      <cdr:x>0.27072</cdr:x>
      <cdr:y>0.84966</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391987" y="5407441"/>
          <a:ext cx="1231127" cy="2745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100">
              <a:solidFill>
                <a:srgbClr val="8EA5CB"/>
              </a:solidFill>
            </a:rPr>
            <a:t>廃棄物</a:t>
          </a:r>
          <a:r>
            <a:rPr kumimoji="1" lang="ja-JP" altLang="en-US" sz="1000">
              <a:solidFill>
                <a:srgbClr val="8EA5CB"/>
              </a:solidFill>
            </a:rPr>
            <a:t>（焼却等）</a:t>
          </a:r>
          <a:endParaRPr kumimoji="1" lang="ja-JP" altLang="en-US" sz="1000">
            <a:solidFill>
              <a:schemeClr val="accent1">
                <a:lumMod val="60000"/>
                <a:lumOff val="40000"/>
              </a:schemeClr>
            </a:solidFill>
          </a:endParaRPr>
        </a:p>
      </cdr:txBody>
    </cdr:sp>
  </cdr:relSizeAnchor>
  <cdr:relSizeAnchor xmlns:cdr="http://schemas.openxmlformats.org/drawingml/2006/chartDrawing">
    <cdr:from>
      <cdr:x>0.32901</cdr:x>
      <cdr:y>0.77296</cdr:y>
    </cdr:from>
    <cdr:to>
      <cdr:x>0.5354</cdr:x>
      <cdr:y>0.81213</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3187887" y="5169101"/>
          <a:ext cx="1999791" cy="2619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F79646"/>
              </a:solidFill>
            </a:rPr>
            <a:t>工業プロセス及び製品の使用</a:t>
          </a:r>
        </a:p>
      </cdr:txBody>
    </cdr:sp>
  </cdr:relSizeAnchor>
  <cdr:relSizeAnchor xmlns:cdr="http://schemas.openxmlformats.org/drawingml/2006/chartDrawing">
    <cdr:from>
      <cdr:x>0.85648</cdr:x>
      <cdr:y>0.20866</cdr:y>
    </cdr:from>
    <cdr:to>
      <cdr:x>0.97428</cdr:x>
      <cdr:y>0.26889</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8298684" y="1395424"/>
          <a:ext cx="1141404" cy="40278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chemeClr val="tx1"/>
              </a:solidFill>
              <a:effectLst/>
              <a:latin typeface="+mn-ea"/>
              <a:ea typeface="+mn-ea"/>
              <a:cs typeface="+mn-cs"/>
            </a:rPr>
            <a:t>&lt;</a:t>
          </a:r>
          <a:r>
            <a:rPr kumimoji="1" lang="en-US" altLang="ja-JP" sz="1100">
              <a:solidFill>
                <a:schemeClr val="tx1"/>
              </a:solidFill>
              <a:effectLst/>
              <a:latin typeface="+mn-lt"/>
              <a:ea typeface="+mn-ea"/>
              <a:cs typeface="+mn-cs"/>
            </a:rPr>
            <a:t>2013</a:t>
          </a:r>
          <a:r>
            <a:rPr kumimoji="1" lang="ja-JP" altLang="ja-JP" sz="1100">
              <a:solidFill>
                <a:schemeClr val="tx1"/>
              </a:solidFill>
              <a:effectLst/>
              <a:latin typeface="+mn-lt"/>
              <a:ea typeface="+mn-ea"/>
              <a:cs typeface="+mn-cs"/>
            </a:rPr>
            <a:t>年度比</a:t>
          </a:r>
          <a:r>
            <a:rPr kumimoji="1" lang="en-US" altLang="ja-JP" sz="1100">
              <a:solidFill>
                <a:schemeClr val="tx1"/>
              </a:solidFill>
              <a:effectLst/>
              <a:latin typeface="+mn-ea"/>
              <a:ea typeface="+mn-ea"/>
              <a:cs typeface="+mn-cs"/>
            </a:rPr>
            <a:t>&gt;</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前</a:t>
          </a:r>
          <a:r>
            <a:rPr kumimoji="1" lang="ja-JP" altLang="ja-JP" sz="1100">
              <a:solidFill>
                <a:schemeClr val="tx1"/>
              </a:solidFill>
              <a:effectLst/>
              <a:latin typeface="+mn-lt"/>
              <a:ea typeface="+mn-ea"/>
              <a:cs typeface="+mn-cs"/>
            </a:rPr>
            <a:t>年度比）</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0.32901</cdr:x>
      <cdr:y>0.84117</cdr:y>
    </cdr:from>
    <cdr:to>
      <cdr:x>0.46724</cdr:x>
      <cdr:y>0.87387</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2926317" y="5483960"/>
          <a:ext cx="1229477" cy="2131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4A452A"/>
              </a:solidFill>
            </a:rPr>
            <a:t>その他</a:t>
          </a:r>
          <a:r>
            <a:rPr lang="ja-JP" altLang="en-US" sz="1000">
              <a:solidFill>
                <a:srgbClr val="4A452A"/>
              </a:solidFill>
            </a:rPr>
            <a:t>（間接</a:t>
          </a:r>
          <a:r>
            <a:rPr lang="en-US" altLang="ja-JP" sz="1000">
              <a:solidFill>
                <a:srgbClr val="4A452A"/>
              </a:solidFill>
            </a:rPr>
            <a:t>CO</a:t>
          </a:r>
          <a:r>
            <a:rPr lang="en-US" altLang="ja-JP" sz="800">
              <a:solidFill>
                <a:srgbClr val="4A452A"/>
              </a:solidFill>
            </a:rPr>
            <a:t>2</a:t>
          </a:r>
          <a:r>
            <a:rPr lang="ja-JP" altLang="en-US" sz="1000">
              <a:solidFill>
                <a:srgbClr val="4A452A"/>
              </a:solidFill>
            </a:rPr>
            <a:t>等）</a:t>
          </a:r>
        </a:p>
      </cdr:txBody>
    </cdr:sp>
  </cdr:relSizeAnchor>
</c:userShapes>
</file>

<file path=xl/drawings/drawing13.xml><?xml version="1.0" encoding="utf-8"?>
<c:userShapes xmlns:c="http://schemas.openxmlformats.org/drawingml/2006/chart">
  <cdr:relSizeAnchor xmlns:cdr="http://schemas.openxmlformats.org/drawingml/2006/chartDrawing">
    <cdr:from>
      <cdr:x>0.11079</cdr:x>
      <cdr:y>0.90777</cdr:y>
    </cdr:from>
    <cdr:to>
      <cdr:x>0.72971</cdr:x>
      <cdr:y>0.94153</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973748" y="6407804"/>
          <a:ext cx="5439833" cy="238322"/>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n-US" altLang="ja-JP" sz="1200"/>
            <a:t>(FY)</a:t>
          </a:r>
          <a:endParaRPr lang="ja-JP" altLang="en-US" sz="1200"/>
        </a:p>
      </cdr:txBody>
    </cdr:sp>
  </cdr:relSizeAnchor>
  <cdr:relSizeAnchor xmlns:cdr="http://schemas.openxmlformats.org/drawingml/2006/chartDrawing">
    <cdr:from>
      <cdr:x>0.20641</cdr:x>
      <cdr:y>0.17634</cdr:y>
    </cdr:from>
    <cdr:to>
      <cdr:x>0.4995</cdr:x>
      <cdr:y>0.2286</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971402" y="1177945"/>
          <a:ext cx="2799314" cy="3490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A8423F"/>
              </a:solidFill>
            </a:rPr>
            <a:t>Industries sector (Factories,etc.)</a:t>
          </a:r>
        </a:p>
      </cdr:txBody>
    </cdr:sp>
  </cdr:relSizeAnchor>
  <cdr:relSizeAnchor xmlns:cdr="http://schemas.openxmlformats.org/drawingml/2006/chartDrawing">
    <cdr:from>
      <cdr:x>0.18061</cdr:x>
      <cdr:y>0.46704</cdr:y>
    </cdr:from>
    <cdr:to>
      <cdr:x>0.46818</cdr:x>
      <cdr:y>0.52544</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724249" y="3127112"/>
          <a:ext cx="2745443" cy="3910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669900"/>
              </a:solidFill>
            </a:rPr>
            <a:t>Transport sector (Cars,etc.)</a:t>
          </a:r>
          <a:r>
            <a:rPr kumimoji="1" lang="ja-JP" altLang="en-US" sz="1100">
              <a:solidFill>
                <a:srgbClr val="669900"/>
              </a:solidFill>
            </a:rPr>
            <a:t>　　</a:t>
          </a:r>
        </a:p>
        <a:p xmlns:a="http://schemas.openxmlformats.org/drawingml/2006/main">
          <a:pPr algn="ctr"/>
          <a:r>
            <a:rPr kumimoji="1" lang="ja-JP" altLang="en-US" sz="1200">
              <a:solidFill>
                <a:srgbClr val="669900"/>
              </a:solidFill>
            </a:rPr>
            <a:t>　</a:t>
          </a:r>
        </a:p>
      </cdr:txBody>
    </cdr:sp>
  </cdr:relSizeAnchor>
  <cdr:relSizeAnchor xmlns:cdr="http://schemas.openxmlformats.org/drawingml/2006/chartDrawing">
    <cdr:from>
      <cdr:x>0.19242</cdr:x>
      <cdr:y>0.53653</cdr:y>
    </cdr:from>
    <cdr:to>
      <cdr:x>0.39298</cdr:x>
      <cdr:y>0.61389</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837844" y="3584047"/>
          <a:ext cx="1915540" cy="5167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lnSpc>
              <a:spcPts val="1500"/>
            </a:lnSpc>
          </a:pPr>
          <a:r>
            <a:rPr kumimoji="1" lang="en-US" altLang="ja-JP" sz="1100">
              <a:solidFill>
                <a:srgbClr val="666699"/>
              </a:solidFill>
            </a:rPr>
            <a:t>Commercial  and other sector</a:t>
          </a:r>
        </a:p>
        <a:p xmlns:a="http://schemas.openxmlformats.org/drawingml/2006/main">
          <a:pPr algn="l">
            <a:lnSpc>
              <a:spcPts val="1500"/>
            </a:lnSpc>
          </a:pPr>
          <a:r>
            <a:rPr kumimoji="1" lang="en-US" altLang="ja-JP" sz="1100">
              <a:solidFill>
                <a:srgbClr val="666699"/>
              </a:solidFill>
            </a:rPr>
            <a:t> (Commerce, services,</a:t>
          </a:r>
        </a:p>
        <a:p xmlns:a="http://schemas.openxmlformats.org/drawingml/2006/main">
          <a:pPr algn="l">
            <a:lnSpc>
              <a:spcPts val="1500"/>
            </a:lnSpc>
          </a:pPr>
          <a:r>
            <a:rPr kumimoji="1" lang="en-US" altLang="ja-JP" sz="1100">
              <a:solidFill>
                <a:srgbClr val="666699"/>
              </a:solidFill>
            </a:rPr>
            <a:t> office, etc.)</a:t>
          </a:r>
        </a:p>
        <a:p xmlns:a="http://schemas.openxmlformats.org/drawingml/2006/main">
          <a:pPr algn="ctr">
            <a:lnSpc>
              <a:spcPts val="1500"/>
            </a:lnSpc>
          </a:pPr>
          <a:r>
            <a:rPr kumimoji="1" lang="en-US" altLang="ja-JP" sz="1100">
              <a:solidFill>
                <a:srgbClr val="666699"/>
              </a:solidFill>
            </a:rPr>
            <a:t> </a:t>
          </a:r>
        </a:p>
      </cdr:txBody>
    </cdr:sp>
  </cdr:relSizeAnchor>
  <cdr:relSizeAnchor xmlns:cdr="http://schemas.openxmlformats.org/drawingml/2006/chartDrawing">
    <cdr:from>
      <cdr:x>0.50502</cdr:x>
      <cdr:y>0.62154</cdr:y>
    </cdr:from>
    <cdr:to>
      <cdr:x>0.68548</cdr:x>
      <cdr:y>0.66253</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4823477" y="4151936"/>
          <a:ext cx="1723580" cy="27381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3D96AE"/>
              </a:solidFill>
            </a:rPr>
            <a:t>Residential sector</a:t>
          </a:r>
        </a:p>
        <a:p xmlns:a="http://schemas.openxmlformats.org/drawingml/2006/main">
          <a:pPr algn="ctr"/>
          <a:endParaRPr kumimoji="1" lang="ja-JP" altLang="en-US" sz="1100">
            <a:solidFill>
              <a:srgbClr val="3D96AE"/>
            </a:solidFill>
          </a:endParaRPr>
        </a:p>
      </cdr:txBody>
    </cdr:sp>
  </cdr:relSizeAnchor>
  <cdr:relSizeAnchor xmlns:cdr="http://schemas.openxmlformats.org/drawingml/2006/chartDrawing">
    <cdr:from>
      <cdr:x>0.16011</cdr:x>
      <cdr:y>0.65424</cdr:y>
    </cdr:from>
    <cdr:to>
      <cdr:x>0.56126</cdr:x>
      <cdr:y>0.71173</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1532038" y="4349367"/>
          <a:ext cx="3838575" cy="3821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4572A7"/>
              </a:solidFill>
            </a:rPr>
            <a:t>Energy Transformation</a:t>
          </a:r>
          <a:br>
            <a:rPr kumimoji="1" lang="en-US" altLang="ja-JP" sz="1100">
              <a:solidFill>
                <a:srgbClr val="4572A7"/>
              </a:solidFill>
            </a:rPr>
          </a:br>
          <a:r>
            <a:rPr kumimoji="1" lang="en-US" altLang="ja-JP" sz="1100">
              <a:solidFill>
                <a:srgbClr val="4572A7"/>
              </a:solidFill>
            </a:rPr>
            <a:t> (excl. statistical discrepancy from power and heat allocation)</a:t>
          </a:r>
          <a:endParaRPr kumimoji="1" lang="ja-JP" altLang="en-US" sz="1000">
            <a:solidFill>
              <a:srgbClr val="4572A7"/>
            </a:solidFill>
          </a:endParaRPr>
        </a:p>
      </cdr:txBody>
    </cdr:sp>
  </cdr:relSizeAnchor>
  <cdr:relSizeAnchor xmlns:cdr="http://schemas.openxmlformats.org/drawingml/2006/chartDrawing">
    <cdr:from>
      <cdr:x>0.19953</cdr:x>
      <cdr:y>0.80778</cdr:y>
    </cdr:from>
    <cdr:to>
      <cdr:x>0.39534</cdr:x>
      <cdr:y>0.84988</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917591" y="5335936"/>
          <a:ext cx="1881825" cy="2780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100">
              <a:solidFill>
                <a:srgbClr val="8EA5CB"/>
              </a:solidFill>
            </a:rPr>
            <a:t>Waste(Incineration, etc)</a:t>
          </a:r>
        </a:p>
      </cdr:txBody>
    </cdr:sp>
  </cdr:relSizeAnchor>
  <cdr:relSizeAnchor xmlns:cdr="http://schemas.openxmlformats.org/drawingml/2006/chartDrawing">
    <cdr:from>
      <cdr:x>0.1402</cdr:x>
      <cdr:y>0.77138</cdr:y>
    </cdr:from>
    <cdr:to>
      <cdr:x>0.38308</cdr:x>
      <cdr:y>0.80719</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341539" y="5128145"/>
          <a:ext cx="2324100" cy="2380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F79646"/>
              </a:solidFill>
            </a:rPr>
            <a:t>Industrial Processes and Product Use</a:t>
          </a:r>
        </a:p>
      </cdr:txBody>
    </cdr:sp>
  </cdr:relSizeAnchor>
  <cdr:relSizeAnchor xmlns:cdr="http://schemas.openxmlformats.org/drawingml/2006/chartDrawing">
    <cdr:from>
      <cdr:x>0.39891</cdr:x>
      <cdr:y>0.81095</cdr:y>
    </cdr:from>
    <cdr:to>
      <cdr:x>0.59438</cdr:x>
      <cdr:y>0.84003</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3817144" y="5391207"/>
          <a:ext cx="1870420" cy="1933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solidFill>
                <a:srgbClr val="4A452A"/>
              </a:solidFill>
            </a:rPr>
            <a:t>Other (Indirect CO2, etc.)</a:t>
          </a:r>
        </a:p>
      </cdr:txBody>
    </cdr:sp>
  </cdr:relSizeAnchor>
  <cdr:relSizeAnchor xmlns:cdr="http://schemas.openxmlformats.org/drawingml/2006/chartDrawing">
    <cdr:from>
      <cdr:x>0.69675</cdr:x>
      <cdr:y>0.28988</cdr:y>
    </cdr:from>
    <cdr:to>
      <cdr:x>0.94995</cdr:x>
      <cdr:y>0.40005</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6196757" y="1905708"/>
          <a:ext cx="2251917" cy="724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0.24204</cdr:y>
    </cdr:from>
    <cdr:to>
      <cdr:x>0.95681</cdr:x>
      <cdr:y>0.30037</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7111489" y="1708503"/>
          <a:ext cx="1298175" cy="411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0.0143</cdr:x>
      <cdr:y>0.40842</cdr:y>
    </cdr:from>
    <cdr:to>
      <cdr:x>0.04665</cdr:x>
      <cdr:y>0.67457</cdr:y>
    </cdr:to>
    <cdr:sp macro="" textlink="">
      <cdr:nvSpPr>
        <cdr:cNvPr id="18" name="テキスト ボックス 1">
          <a:extLst xmlns:a="http://schemas.openxmlformats.org/drawingml/2006/main">
            <a:ext uri="{FF2B5EF4-FFF2-40B4-BE49-F238E27FC236}">
              <a16:creationId xmlns:a16="http://schemas.microsoft.com/office/drawing/2014/main" id="{2A91CA96-9689-4568-A79F-5710707424ED}"/>
            </a:ext>
          </a:extLst>
        </cdr:cNvPr>
        <cdr:cNvSpPr txBox="1"/>
      </cdr:nvSpPr>
      <cdr:spPr>
        <a:xfrm xmlns:a="http://schemas.openxmlformats.org/drawingml/2006/main" rot="16200000">
          <a:off x="-593089" y="3445076"/>
          <a:ext cx="1769397" cy="3095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200">
              <a:effectLst/>
              <a:latin typeface="Century" panose="02040604050505020304" pitchFamily="18" charset="0"/>
              <a:ea typeface="+mn-ea"/>
              <a:cs typeface="+mn-cs"/>
            </a:rPr>
            <a:t>Emissions (Mt-CO</a:t>
          </a:r>
          <a:r>
            <a:rPr lang="en-US" altLang="ja-JP" sz="1200" baseline="-25000">
              <a:effectLst/>
              <a:latin typeface="Century" panose="02040604050505020304" pitchFamily="18" charset="0"/>
              <a:ea typeface="+mn-ea"/>
              <a:cs typeface="+mn-cs"/>
            </a:rPr>
            <a:t>2</a:t>
          </a:r>
          <a:r>
            <a:rPr lang="en-US" altLang="ja-JP" sz="1200">
              <a:effectLst/>
              <a:latin typeface="Century" panose="02040604050505020304" pitchFamily="18" charset="0"/>
              <a:ea typeface="+mn-ea"/>
              <a:cs typeface="+mn-cs"/>
            </a:rPr>
            <a:t>)</a:t>
          </a:r>
          <a:endParaRPr lang="ja-JP" altLang="ja-JP" sz="1200">
            <a:effectLst/>
            <a:latin typeface="Century" panose="02040604050505020304" pitchFamily="18" charset="0"/>
          </a:endParaRPr>
        </a:p>
      </cdr:txBody>
    </cdr:sp>
  </cdr:relSizeAnchor>
  <cdr:relSizeAnchor xmlns:cdr="http://schemas.openxmlformats.org/drawingml/2006/chartDrawing">
    <cdr:from>
      <cdr:x>0.76322</cdr:x>
      <cdr:y>0.23176</cdr:y>
    </cdr:from>
    <cdr:to>
      <cdr:x>0.96587</cdr:x>
      <cdr:y>0.29188</cdr:y>
    </cdr:to>
    <cdr:sp macro="" textlink="">
      <cdr:nvSpPr>
        <cdr:cNvPr id="19" name="テキスト ボックス 1">
          <a:extLst xmlns:a="http://schemas.openxmlformats.org/drawingml/2006/main">
            <a:ext uri="{FF2B5EF4-FFF2-40B4-BE49-F238E27FC236}">
              <a16:creationId xmlns:a16="http://schemas.microsoft.com/office/drawing/2014/main" id="{7C4051DC-D795-4748-8001-54FDAF13A774}"/>
            </a:ext>
          </a:extLst>
        </cdr:cNvPr>
        <cdr:cNvSpPr txBox="1"/>
      </cdr:nvSpPr>
      <cdr:spPr>
        <a:xfrm xmlns:a="http://schemas.openxmlformats.org/drawingml/2006/main">
          <a:off x="7289563" y="1548187"/>
          <a:ext cx="1935518" cy="401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a:t>
          </a:r>
          <a:r>
            <a:rPr lang="en-US" altLang="ja-JP" sz="1100" b="0" i="0">
              <a:solidFill>
                <a:schemeClr val="tx1"/>
              </a:solidFill>
              <a:effectLst/>
              <a:latin typeface="+mn-lt"/>
              <a:ea typeface="+mn-ea"/>
              <a:cs typeface="+mn-cs"/>
            </a:rPr>
            <a:t>Compared</a:t>
          </a:r>
          <a:r>
            <a:rPr lang="ja-JP" altLang="en-US"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a:t>
          </a:r>
          <a:r>
            <a:rPr kumimoji="1" lang="en-US" altLang="ja-JP" sz="1100">
              <a:solidFill>
                <a:schemeClr val="tx1"/>
              </a:solidFill>
              <a:effectLst/>
              <a:latin typeface="+mn-lt"/>
              <a:ea typeface="+mn-ea"/>
              <a:cs typeface="+mn-cs"/>
            </a:rPr>
            <a:t>2013&gt;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a:t>
          </a:r>
          <a:r>
            <a:rPr lang="en-US" altLang="ja-JP" sz="1100" b="0" i="0">
              <a:solidFill>
                <a:schemeClr val="tx1"/>
              </a:solidFill>
              <a:effectLst/>
              <a:latin typeface="+mn-lt"/>
              <a:ea typeface="+mn-ea"/>
              <a:cs typeface="+mn-cs"/>
            </a:rPr>
            <a:t>Compared</a:t>
          </a:r>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2020)</a:t>
          </a:r>
          <a:r>
            <a:rPr kumimoji="1" lang="ja-JP" altLang="ja-JP" sz="1050">
              <a:solidFill>
                <a:schemeClr val="tx1"/>
              </a:solidFill>
              <a:effectLst/>
              <a:latin typeface="+mn-lt"/>
              <a:ea typeface="+mn-ea"/>
              <a:cs typeface="+mn-cs"/>
            </a:rPr>
            <a:t>　</a:t>
          </a:r>
          <a:endParaRPr lang="ja-JP" altLang="ja-JP" sz="1050">
            <a:effectLst/>
          </a:endParaRP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157956</xdr:colOff>
      <xdr:row>0</xdr:row>
      <xdr:rowOff>285750</xdr:rowOff>
    </xdr:from>
    <xdr:to>
      <xdr:col>15</xdr:col>
      <xdr:colOff>501650</xdr:colOff>
      <xdr:row>21</xdr:row>
      <xdr:rowOff>49708</xdr:rowOff>
    </xdr:to>
    <xdr:graphicFrame macro="">
      <xdr:nvGraphicFramePr>
        <xdr:cNvPr id="8" name="Chart 1">
          <a:extLst>
            <a:ext uri="{FF2B5EF4-FFF2-40B4-BE49-F238E27FC236}">
              <a16:creationId xmlns:a16="http://schemas.microsoft.com/office/drawing/2014/main" id="{A690B295-F5D3-4889-A54A-4C6D7FC65C0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377825</xdr:colOff>
      <xdr:row>26</xdr:row>
      <xdr:rowOff>189095</xdr:rowOff>
    </xdr:from>
    <xdr:to>
      <xdr:col>15</xdr:col>
      <xdr:colOff>638702</xdr:colOff>
      <xdr:row>57</xdr:row>
      <xdr:rowOff>44838</xdr:rowOff>
    </xdr:to>
    <xdr:graphicFrame macro="">
      <xdr:nvGraphicFramePr>
        <xdr:cNvPr id="11" name="Chart 1">
          <a:extLst>
            <a:ext uri="{FF2B5EF4-FFF2-40B4-BE49-F238E27FC236}">
              <a16:creationId xmlns:a16="http://schemas.microsoft.com/office/drawing/2014/main" id="{32327682-4761-4469-9428-CCC4AA6191A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315598</xdr:colOff>
      <xdr:row>21</xdr:row>
      <xdr:rowOff>18257</xdr:rowOff>
    </xdr:from>
    <xdr:to>
      <xdr:col>12</xdr:col>
      <xdr:colOff>334917</xdr:colOff>
      <xdr:row>24</xdr:row>
      <xdr:rowOff>131769</xdr:rowOff>
    </xdr:to>
    <xdr:sp macro="" textlink="">
      <xdr:nvSpPr>
        <xdr:cNvPr id="13" name="矢印: 下 12">
          <a:extLst>
            <a:ext uri="{FF2B5EF4-FFF2-40B4-BE49-F238E27FC236}">
              <a16:creationId xmlns:a16="http://schemas.microsoft.com/office/drawing/2014/main" id="{FAA1D6E7-EA65-4239-929D-07EB60AB5463}"/>
            </a:ext>
          </a:extLst>
        </xdr:cNvPr>
        <xdr:cNvSpPr/>
      </xdr:nvSpPr>
      <xdr:spPr bwMode="auto">
        <a:xfrm flipV="1">
          <a:off x="8840473" y="5037932"/>
          <a:ext cx="705119" cy="685012"/>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24</xdr:col>
      <xdr:colOff>139700</xdr:colOff>
      <xdr:row>1</xdr:row>
      <xdr:rowOff>238125</xdr:rowOff>
    </xdr:from>
    <xdr:to>
      <xdr:col>33</xdr:col>
      <xdr:colOff>467518</xdr:colOff>
      <xdr:row>19</xdr:row>
      <xdr:rowOff>154403</xdr:rowOff>
    </xdr:to>
    <xdr:graphicFrame macro="">
      <xdr:nvGraphicFramePr>
        <xdr:cNvPr id="15" name="Chart 1">
          <a:extLst>
            <a:ext uri="{FF2B5EF4-FFF2-40B4-BE49-F238E27FC236}">
              <a16:creationId xmlns:a16="http://schemas.microsoft.com/office/drawing/2014/main" id="{44896A84-10DB-497D-BEAB-D603E1C6A69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25</xdr:col>
      <xdr:colOff>103981</xdr:colOff>
      <xdr:row>26</xdr:row>
      <xdr:rowOff>69238</xdr:rowOff>
    </xdr:from>
    <xdr:to>
      <xdr:col>33</xdr:col>
      <xdr:colOff>111653</xdr:colOff>
      <xdr:row>56</xdr:row>
      <xdr:rowOff>68277</xdr:rowOff>
    </xdr:to>
    <xdr:graphicFrame macro="">
      <xdr:nvGraphicFramePr>
        <xdr:cNvPr id="16" name="Chart 1">
          <a:extLst>
            <a:ext uri="{FF2B5EF4-FFF2-40B4-BE49-F238E27FC236}">
              <a16:creationId xmlns:a16="http://schemas.microsoft.com/office/drawing/2014/main" id="{88610E49-9587-40BD-8A96-41E22740F91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28</xdr:col>
      <xdr:colOff>427517</xdr:colOff>
      <xdr:row>21</xdr:row>
      <xdr:rowOff>44451</xdr:rowOff>
    </xdr:from>
    <xdr:to>
      <xdr:col>29</xdr:col>
      <xdr:colOff>446834</xdr:colOff>
      <xdr:row>24</xdr:row>
      <xdr:rowOff>173838</xdr:rowOff>
    </xdr:to>
    <xdr:sp macro="" textlink="">
      <xdr:nvSpPr>
        <xdr:cNvPr id="17" name="矢印: 下 16">
          <a:extLst>
            <a:ext uri="{FF2B5EF4-FFF2-40B4-BE49-F238E27FC236}">
              <a16:creationId xmlns:a16="http://schemas.microsoft.com/office/drawing/2014/main" id="{8E57A35B-33EE-4679-94EB-2B32CA4045E4}"/>
            </a:ext>
          </a:extLst>
        </xdr:cNvPr>
        <xdr:cNvSpPr/>
      </xdr:nvSpPr>
      <xdr:spPr bwMode="auto">
        <a:xfrm flipV="1">
          <a:off x="25078217" y="4530726"/>
          <a:ext cx="647967" cy="700887"/>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5.xml><?xml version="1.0" encoding="utf-8"?>
<c:userShapes xmlns:c="http://schemas.openxmlformats.org/drawingml/2006/chart">
  <cdr:relSizeAnchor xmlns:cdr="http://schemas.openxmlformats.org/drawingml/2006/chartDrawing">
    <cdr:from>
      <cdr:x>0.69523</cdr:x>
      <cdr:y>0.80456</cdr:y>
    </cdr:from>
    <cdr:to>
      <cdr:x>0.97391</cdr:x>
      <cdr:y>0.85142</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3606853" y="3849171"/>
          <a:ext cx="1445792" cy="224168"/>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000" baseline="0"/>
            <a:t>[  ] </a:t>
          </a:r>
          <a:r>
            <a:rPr lang="ja-JP" altLang="en-US" sz="1000"/>
            <a:t>：電気・熱配分前</a:t>
          </a:r>
        </a:p>
      </cdr:txBody>
    </cdr:sp>
  </cdr:relSizeAnchor>
  <cdr:relSizeAnchor xmlns:cdr="http://schemas.openxmlformats.org/drawingml/2006/chartDrawing">
    <cdr:from>
      <cdr:x>0.47208</cdr:x>
      <cdr:y>0.33279</cdr:y>
    </cdr:from>
    <cdr:to>
      <cdr:x>0.67458</cdr:x>
      <cdr:y>0.3867</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2477916" y="1590236"/>
          <a:ext cx="1062909" cy="2576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b="0">
              <a:solidFill>
                <a:schemeClr val="bg1"/>
              </a:solidFill>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0.46509</cdr:x>
      <cdr:y>0.2575</cdr:y>
    </cdr:from>
    <cdr:to>
      <cdr:x>0.67292</cdr:x>
      <cdr:y>0.33299</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524124" y="1275643"/>
          <a:ext cx="1127909" cy="37396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0.41443</cdr:x>
      <cdr:y>0.40662</cdr:y>
    </cdr:from>
    <cdr:to>
      <cdr:x>0.72918</cdr:x>
      <cdr:y>0.48836</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150063" y="1945357"/>
          <a:ext cx="1632923" cy="3910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solidFill>
                <a:schemeClr val="tx1"/>
              </a:solidFill>
              <a:effectLst/>
              <a:latin typeface="Calibri" panose="020F0502020204030204" pitchFamily="34" charset="0"/>
              <a:ea typeface="+mn-ea"/>
              <a:cs typeface="Calibri" panose="020F0502020204030204" pitchFamily="34" charset="0"/>
            </a:rPr>
            <a:t>CO</a:t>
          </a:r>
          <a:r>
            <a:rPr kumimoji="1" lang="en-US" altLang="ja-JP" sz="1400" b="1" baseline="-25000">
              <a:solidFill>
                <a:schemeClr val="tx1"/>
              </a:solidFill>
              <a:effectLst/>
              <a:latin typeface="Calibri" panose="020F0502020204030204" pitchFamily="34" charset="0"/>
              <a:ea typeface="+mn-ea"/>
              <a:cs typeface="Calibri" panose="020F0502020204030204" pitchFamily="34" charset="0"/>
            </a:rPr>
            <a:t>2</a:t>
          </a:r>
          <a:r>
            <a:rPr kumimoji="1" lang="en-US" altLang="ja-JP" sz="1400">
              <a:solidFill>
                <a:schemeClr val="tx1"/>
              </a:solidFill>
              <a:effectLst/>
              <a:latin typeface="Calibri" panose="020F0502020204030204" pitchFamily="34" charset="0"/>
              <a:ea typeface="+mn-ea"/>
              <a:cs typeface="Calibri" panose="020F0502020204030204" pitchFamily="34" charset="0"/>
            </a:rPr>
            <a:t> </a:t>
          </a:r>
          <a:endParaRPr kumimoji="1" lang="en-US" altLang="ja-JP" sz="1400" baseline="0">
            <a:solidFill>
              <a:schemeClr val="tx1"/>
            </a:solidFill>
            <a:effectLst/>
            <a:latin typeface="Calibri" panose="020F0502020204030204" pitchFamily="34" charset="0"/>
            <a:ea typeface="+mn-ea"/>
            <a:cs typeface="Calibri" panose="020F0502020204030204" pitchFamily="34" charset="0"/>
          </a:endParaRPr>
        </a:p>
        <a:p xmlns:a="http://schemas.openxmlformats.org/drawingml/2006/main">
          <a:pPr algn="ctr"/>
          <a:r>
            <a:rPr kumimoji="1" lang="ja-JP" altLang="ja-JP" sz="1300" b="1">
              <a:solidFill>
                <a:schemeClr val="tx1"/>
              </a:solidFill>
              <a:effectLst/>
              <a:latin typeface="+mn-ea"/>
              <a:ea typeface="+mn-ea"/>
              <a:cs typeface="+mn-cs"/>
            </a:rPr>
            <a:t>排出量</a:t>
          </a:r>
          <a:endParaRPr lang="ja-JP" altLang="ja-JP" sz="1300" b="1">
            <a:effectLst/>
            <a:latin typeface="+mn-ea"/>
            <a:ea typeface="+mn-ea"/>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561522" y="-6404908"/>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0.66938</cdr:x>
      <cdr:y>0.76072</cdr:y>
    </cdr:from>
    <cdr:to>
      <cdr:x>0.92107</cdr:x>
      <cdr:y>0.80539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3661369" y="3784697"/>
          <a:ext cx="1376692" cy="22225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baseline="0">
              <a:effectLst/>
              <a:latin typeface="Calibri"/>
              <a:ea typeface="+mn-ea"/>
              <a:cs typeface="+mn-cs"/>
            </a:rPr>
            <a:t>[  ] </a:t>
          </a:r>
          <a:r>
            <a:rPr lang="en-US" altLang="ja-JP" sz="1000" baseline="0"/>
            <a:t> </a:t>
          </a:r>
          <a:r>
            <a:rPr lang="ja-JP" altLang="en-US" sz="1000"/>
            <a:t>：電気・熱配分前</a:t>
          </a:r>
        </a:p>
      </cdr:txBody>
    </cdr:sp>
  </cdr:relSizeAnchor>
  <cdr:relSizeAnchor xmlns:cdr="http://schemas.openxmlformats.org/drawingml/2006/chartDrawing">
    <cdr:from>
      <cdr:x>0.41308</cdr:x>
      <cdr:y>0.33413</cdr:y>
    </cdr:from>
    <cdr:to>
      <cdr:x>0.65457</cdr:x>
      <cdr:y>0.37998</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2185210" y="1673603"/>
          <a:ext cx="1277502" cy="2296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0.41287</cdr:x>
      <cdr:y>0.26995</cdr:y>
    </cdr:from>
    <cdr:to>
      <cdr:x>0.65461</cdr:x>
      <cdr:y>0.31348</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184132" y="1352094"/>
          <a:ext cx="1278823" cy="2180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0.46878</cdr:x>
      <cdr:y>0.387</cdr:y>
    </cdr:from>
    <cdr:to>
      <cdr:x>0.58827</cdr:x>
      <cdr:y>0.4903</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694216" y="1978944"/>
          <a:ext cx="686726" cy="52822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solidFill>
                <a:schemeClr val="tx1"/>
              </a:solidFill>
              <a:effectLst/>
              <a:latin typeface="Calibri" panose="020F0502020204030204" pitchFamily="34" charset="0"/>
              <a:ea typeface="+mn-ea"/>
              <a:cs typeface="Calibri" panose="020F0502020204030204" pitchFamily="34" charset="0"/>
            </a:rPr>
            <a:t>CO</a:t>
          </a:r>
          <a:r>
            <a:rPr kumimoji="1" lang="en-US" altLang="ja-JP" sz="1400" b="1" baseline="-25000">
              <a:solidFill>
                <a:schemeClr val="tx1"/>
              </a:solidFill>
              <a:effectLst/>
              <a:latin typeface="Calibri" panose="020F0502020204030204" pitchFamily="34" charset="0"/>
              <a:ea typeface="+mn-ea"/>
              <a:cs typeface="Calibri" panose="020F0502020204030204" pitchFamily="34" charset="0"/>
            </a:rPr>
            <a:t>2</a:t>
          </a:r>
          <a:endParaRPr kumimoji="1" lang="en-US" altLang="ja-JP" sz="1400" b="0" baseline="0">
            <a:solidFill>
              <a:schemeClr val="tx1"/>
            </a:solidFill>
            <a:effectLst/>
            <a:latin typeface="Calibri" panose="020F0502020204030204" pitchFamily="34" charset="0"/>
            <a:ea typeface="+mn-ea"/>
            <a:cs typeface="Calibri" panose="020F0502020204030204" pitchFamily="34" charset="0"/>
          </a:endParaRPr>
        </a:p>
        <a:p xmlns:a="http://schemas.openxmlformats.org/drawingml/2006/main">
          <a:pPr algn="ctr"/>
          <a:r>
            <a:rPr kumimoji="1" lang="ja-JP" altLang="ja-JP" sz="1300" b="1">
              <a:solidFill>
                <a:schemeClr val="tx1"/>
              </a:solidFill>
              <a:effectLst/>
              <a:latin typeface="+mn-ea"/>
              <a:ea typeface="+mn-ea"/>
              <a:cs typeface="+mn-cs"/>
            </a:rPr>
            <a:t>排出量</a:t>
          </a:r>
          <a:endParaRPr lang="ja-JP" altLang="ja-JP" sz="1300">
            <a:effectLst/>
            <a:latin typeface="+mn-ea"/>
            <a:ea typeface="+mn-ea"/>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0.67801</cdr:x>
      <cdr:y>0.79659</cdr:y>
    </cdr:from>
    <cdr:to>
      <cdr:x>0.94368</cdr:x>
      <cdr:y>0.86949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2872415" y="2878157"/>
          <a:ext cx="1125515" cy="263395"/>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0.39033</cdr:x>
      <cdr:y>0.30219</cdr:y>
    </cdr:from>
    <cdr:to>
      <cdr:x>0.63182</cdr:x>
      <cdr:y>0.37356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53639" y="1091853"/>
          <a:ext cx="1023076" cy="2578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Unallocated</a:t>
          </a:r>
          <a:endParaRPr lang="ja-JP" altLang="en-US" sz="1200">
            <a:solidFill>
              <a:schemeClr val="bg1"/>
            </a:solidFill>
            <a:latin typeface="HGP創英角ｺﾞｼｯｸUB" pitchFamily="50" charset="-128"/>
            <a:ea typeface="HGP創英角ｺﾞｼｯｸUB" pitchFamily="50" charset="-128"/>
          </a:endParaRPr>
        </a:p>
      </cdr:txBody>
    </cdr:sp>
  </cdr:relSizeAnchor>
  <cdr:relSizeAnchor xmlns:cdr="http://schemas.openxmlformats.org/drawingml/2006/chartDrawing">
    <cdr:from>
      <cdr:x>0.38584</cdr:x>
      <cdr:y>0.21852</cdr:y>
    </cdr:from>
    <cdr:to>
      <cdr:x>0.64292</cdr:x>
      <cdr:y>0.29604</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500153" y="929353"/>
          <a:ext cx="1665840" cy="3296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0.36146</cdr:x>
      <cdr:y>0.36468</cdr:y>
    </cdr:from>
    <cdr:to>
      <cdr:x>0.66726</cdr:x>
      <cdr:y>0.61735</cdr:y>
    </cdr:to>
    <cdr:sp macro="" textlink="">
      <cdr:nvSpPr>
        <cdr:cNvPr id="5" name="テキスト ボックス 2">
          <a:extLst xmlns:a="http://schemas.openxmlformats.org/drawingml/2006/main">
            <a:ext uri="{FF2B5EF4-FFF2-40B4-BE49-F238E27FC236}">
              <a16:creationId xmlns:a16="http://schemas.microsoft.com/office/drawing/2014/main" id="{0B6CB55D-7E7F-4200-913A-1B288EE0E4E2}"/>
            </a:ext>
          </a:extLst>
        </cdr:cNvPr>
        <cdr:cNvSpPr txBox="1"/>
      </cdr:nvSpPr>
      <cdr:spPr>
        <a:xfrm xmlns:a="http://schemas.openxmlformats.org/drawingml/2006/main">
          <a:off x="2349497" y="1549946"/>
          <a:ext cx="1987705" cy="107388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050" b="1">
              <a:solidFill>
                <a:schemeClr val="tx1"/>
              </a:solidFill>
              <a:effectLst/>
              <a:latin typeface="+mn-lt"/>
              <a:ea typeface="+mn-ea"/>
              <a:cs typeface="+mn-cs"/>
            </a:rPr>
            <a:t>CO</a:t>
          </a:r>
          <a:r>
            <a:rPr kumimoji="1" lang="en-US" altLang="ja-JP" sz="1050" b="1" baseline="-25000">
              <a:solidFill>
                <a:schemeClr val="tx1"/>
              </a:solidFill>
              <a:effectLst/>
              <a:latin typeface="+mn-lt"/>
              <a:ea typeface="+mn-ea"/>
              <a:cs typeface="+mn-cs"/>
            </a:rPr>
            <a:t>2</a:t>
          </a:r>
          <a:r>
            <a:rPr kumimoji="1" lang="en-US" altLang="ja-JP" sz="1050">
              <a:solidFill>
                <a:schemeClr val="tx1"/>
              </a:solidFill>
              <a:effectLst/>
              <a:latin typeface="+mn-lt"/>
              <a:ea typeface="+mn-ea"/>
              <a:cs typeface="+mn-cs"/>
            </a:rPr>
            <a:t> </a:t>
          </a:r>
          <a:endParaRPr lang="ja-JP" altLang="ja-JP" sz="1050">
            <a:effectLst/>
          </a:endParaRPr>
        </a:p>
        <a:p xmlns:a="http://schemas.openxmlformats.org/drawingml/2006/main">
          <a:pPr algn="ctr"/>
          <a:r>
            <a:rPr kumimoji="1" lang="en-US" altLang="ja-JP" sz="1100" b="1">
              <a:solidFill>
                <a:schemeClr val="tx1"/>
              </a:solidFill>
              <a:effectLst/>
              <a:latin typeface="+mn-lt"/>
              <a:ea typeface="+mn-ea"/>
              <a:cs typeface="+mn-cs"/>
            </a:rPr>
            <a:t>emissions</a:t>
          </a:r>
        </a:p>
        <a:p xmlns:a="http://schemas.openxmlformats.org/drawingml/2006/main">
          <a:pPr algn="ctr"/>
          <a:endParaRPr kumimoji="1" lang="en-US" altLang="ja-JP" sz="1100" b="1">
            <a:solidFill>
              <a:schemeClr val="tx1"/>
            </a:solidFill>
            <a:effectLst/>
            <a:latin typeface="+mn-lt"/>
            <a:ea typeface="+mn-ea"/>
            <a:cs typeface="+mn-cs"/>
          </a:endParaRPr>
        </a:p>
        <a:p xmlns:a="http://schemas.openxmlformats.org/drawingml/2006/main">
          <a:pPr algn="ctr"/>
          <a:endParaRPr kumimoji="1" lang="en-US" altLang="ja-JP" sz="1100" b="0" baseline="0">
            <a:solidFill>
              <a:schemeClr val="tx1"/>
            </a:solidFill>
            <a:effectLst/>
            <a:latin typeface="+mn-lt"/>
            <a:ea typeface="+mn-ea"/>
            <a:cs typeface="+mn-cs"/>
          </a:endParaRPr>
        </a:p>
        <a:p xmlns:a="http://schemas.openxmlformats.org/drawingml/2006/main">
          <a:pPr algn="ctr"/>
          <a:endParaRPr lang="ja-JP" altLang="ja-JP" sz="1050">
            <a:effectLst/>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561522" y="-6404908"/>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0.39803</cdr:x>
      <cdr:y>0.29103</cdr:y>
    </cdr:from>
    <cdr:to>
      <cdr:x>0.63952</cdr:x>
      <cdr:y>0.35486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05302" y="1036665"/>
          <a:ext cx="973952" cy="22736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Unallocated</a:t>
          </a:r>
        </a:p>
      </cdr:txBody>
    </cdr:sp>
  </cdr:relSizeAnchor>
  <cdr:relSizeAnchor xmlns:cdr="http://schemas.openxmlformats.org/drawingml/2006/chartDrawing">
    <cdr:from>
      <cdr:x>0.39201</cdr:x>
      <cdr:y>0.22177</cdr:y>
    </cdr:from>
    <cdr:to>
      <cdr:x>0.63375</cdr:x>
      <cdr:y>0.2653</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166513" y="1056671"/>
          <a:ext cx="1336004" cy="20740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0.67026</cdr:x>
      <cdr:y>0.79059</cdr:y>
    </cdr:from>
    <cdr:to>
      <cdr:x>0.98631</cdr:x>
      <cdr:y>0.85487</cdr:y>
    </cdr:to>
    <cdr:sp macro="" textlink="">
      <cdr:nvSpPr>
        <cdr:cNvPr id="7" name="テキスト ボックス 1">
          <a:extLst xmlns:a="http://schemas.openxmlformats.org/drawingml/2006/main">
            <a:ext uri="{FF2B5EF4-FFF2-40B4-BE49-F238E27FC236}">
              <a16:creationId xmlns:a16="http://schemas.microsoft.com/office/drawing/2014/main" id="{415BFFB8-D7BD-42F0-9D08-AB3081129A3D}"/>
            </a:ext>
          </a:extLst>
        </cdr:cNvPr>
        <cdr:cNvSpPr txBox="1"/>
      </cdr:nvSpPr>
      <cdr:spPr>
        <a:xfrm xmlns:a="http://schemas.openxmlformats.org/drawingml/2006/main">
          <a:off x="3384550" y="3717925"/>
          <a:ext cx="1595906" cy="302284"/>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0.32366</cdr:x>
      <cdr:y>0.31425</cdr:y>
    </cdr:from>
    <cdr:to>
      <cdr:x>0.68744</cdr:x>
      <cdr:y>0.53673</cdr:y>
    </cdr:to>
    <cdr:sp macro="" textlink="">
      <cdr:nvSpPr>
        <cdr:cNvPr id="9" name="テキスト ボックス 2">
          <a:extLst xmlns:a="http://schemas.openxmlformats.org/drawingml/2006/main">
            <a:ext uri="{FF2B5EF4-FFF2-40B4-BE49-F238E27FC236}">
              <a16:creationId xmlns:a16="http://schemas.microsoft.com/office/drawing/2014/main" id="{30AC6AFE-C6EE-4FB6-863A-20C61DB18930}"/>
            </a:ext>
          </a:extLst>
        </cdr:cNvPr>
        <cdr:cNvSpPr txBox="1"/>
      </cdr:nvSpPr>
      <cdr:spPr>
        <a:xfrm xmlns:a="http://schemas.openxmlformats.org/drawingml/2006/main">
          <a:off x="1634334" y="1480835"/>
          <a:ext cx="1836934" cy="104837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050" b="1">
              <a:solidFill>
                <a:schemeClr val="tx1"/>
              </a:solidFill>
              <a:effectLst/>
              <a:latin typeface="+mn-lt"/>
              <a:ea typeface="+mn-ea"/>
              <a:cs typeface="+mn-cs"/>
            </a:rPr>
            <a:t>CO</a:t>
          </a:r>
          <a:r>
            <a:rPr kumimoji="1" lang="en-US" altLang="ja-JP" sz="1050" b="1" baseline="-25000">
              <a:solidFill>
                <a:schemeClr val="tx1"/>
              </a:solidFill>
              <a:effectLst/>
              <a:latin typeface="+mn-lt"/>
              <a:ea typeface="+mn-ea"/>
              <a:cs typeface="+mn-cs"/>
            </a:rPr>
            <a:t>2</a:t>
          </a:r>
          <a:r>
            <a:rPr kumimoji="1" lang="en-US" altLang="ja-JP" sz="1050">
              <a:solidFill>
                <a:schemeClr val="tx1"/>
              </a:solidFill>
              <a:effectLst/>
              <a:latin typeface="+mn-lt"/>
              <a:ea typeface="+mn-ea"/>
              <a:cs typeface="+mn-cs"/>
            </a:rPr>
            <a:t> </a:t>
          </a:r>
          <a:endParaRPr lang="ja-JP" altLang="ja-JP" sz="1050">
            <a:effectLst/>
          </a:endParaRPr>
        </a:p>
        <a:p xmlns:a="http://schemas.openxmlformats.org/drawingml/2006/main">
          <a:pPr algn="ctr"/>
          <a:r>
            <a:rPr kumimoji="1" lang="en-US" altLang="ja-JP" sz="1100" b="1">
              <a:solidFill>
                <a:schemeClr val="tx1"/>
              </a:solidFill>
              <a:effectLst/>
              <a:latin typeface="+mn-lt"/>
              <a:ea typeface="+mn-ea"/>
              <a:cs typeface="+mn-cs"/>
            </a:rPr>
            <a:t>emissions</a:t>
          </a:r>
        </a:p>
        <a:p xmlns:a="http://schemas.openxmlformats.org/drawingml/2006/main">
          <a:pPr algn="ctr"/>
          <a:endParaRPr kumimoji="1" lang="en-US" altLang="ja-JP" sz="1100" b="1">
            <a:solidFill>
              <a:schemeClr val="tx1"/>
            </a:solidFill>
            <a:effectLst/>
            <a:latin typeface="+mn-lt"/>
            <a:ea typeface="+mn-ea"/>
            <a:cs typeface="+mn-cs"/>
          </a:endParaRP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59</xdr:col>
      <xdr:colOff>297808</xdr:colOff>
      <xdr:row>5</xdr:row>
      <xdr:rowOff>15004</xdr:rowOff>
    </xdr:from>
    <xdr:to>
      <xdr:col>68</xdr:col>
      <xdr:colOff>108120</xdr:colOff>
      <xdr:row>25</xdr:row>
      <xdr:rowOff>22912</xdr:rowOff>
    </xdr:to>
    <xdr:graphicFrame macro="">
      <xdr:nvGraphicFramePr>
        <xdr:cNvPr id="10" name="Chart 1">
          <a:extLst>
            <a:ext uri="{FF2B5EF4-FFF2-40B4-BE49-F238E27FC236}">
              <a16:creationId xmlns:a16="http://schemas.microsoft.com/office/drawing/2014/main" id="{F964E010-C22E-4688-8F00-ED98AA4F4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59</xdr:col>
      <xdr:colOff>351118</xdr:colOff>
      <xdr:row>30</xdr:row>
      <xdr:rowOff>72412</xdr:rowOff>
    </xdr:from>
    <xdr:to>
      <xdr:col>67</xdr:col>
      <xdr:colOff>685800</xdr:colOff>
      <xdr:row>50</xdr:row>
      <xdr:rowOff>303468</xdr:rowOff>
    </xdr:to>
    <xdr:graphicFrame macro="">
      <xdr:nvGraphicFramePr>
        <xdr:cNvPr id="11" name="Chart 1">
          <a:extLst>
            <a:ext uri="{FF2B5EF4-FFF2-40B4-BE49-F238E27FC236}">
              <a16:creationId xmlns:a16="http://schemas.microsoft.com/office/drawing/2014/main" id="{2D4B22EE-4AAC-44D4-9D26-C4C5F4EEA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63</xdr:col>
      <xdr:colOff>516204</xdr:colOff>
      <xdr:row>25</xdr:row>
      <xdr:rowOff>86372</xdr:rowOff>
    </xdr:from>
    <xdr:to>
      <xdr:col>64</xdr:col>
      <xdr:colOff>469527</xdr:colOff>
      <xdr:row>29</xdr:row>
      <xdr:rowOff>45197</xdr:rowOff>
    </xdr:to>
    <xdr:sp macro="" textlink="">
      <xdr:nvSpPr>
        <xdr:cNvPr id="16" name="矢印: 下 15">
          <a:extLst>
            <a:ext uri="{FF2B5EF4-FFF2-40B4-BE49-F238E27FC236}">
              <a16:creationId xmlns:a16="http://schemas.microsoft.com/office/drawing/2014/main" id="{D61171DB-7F7B-4A8A-82BA-F9DFB74F10A0}"/>
            </a:ext>
          </a:extLst>
        </xdr:cNvPr>
        <xdr:cNvSpPr/>
      </xdr:nvSpPr>
      <xdr:spPr bwMode="auto">
        <a:xfrm flipV="1">
          <a:off x="34022696" y="5432662"/>
          <a:ext cx="690742" cy="711607"/>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68</xdr:col>
      <xdr:colOff>381001</xdr:colOff>
      <xdr:row>4</xdr:row>
      <xdr:rowOff>75283</xdr:rowOff>
    </xdr:from>
    <xdr:to>
      <xdr:col>76</xdr:col>
      <xdr:colOff>582706</xdr:colOff>
      <xdr:row>24</xdr:row>
      <xdr:rowOff>265660</xdr:rowOff>
    </xdr:to>
    <xdr:graphicFrame macro="">
      <xdr:nvGraphicFramePr>
        <xdr:cNvPr id="17" name="Chart 1">
          <a:extLst>
            <a:ext uri="{FF2B5EF4-FFF2-40B4-BE49-F238E27FC236}">
              <a16:creationId xmlns:a16="http://schemas.microsoft.com/office/drawing/2014/main" id="{46A5D292-3ED4-46BA-95FD-F80BCC02CF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69</xdr:col>
      <xdr:colOff>0</xdr:colOff>
      <xdr:row>31</xdr:row>
      <xdr:rowOff>161917</xdr:rowOff>
    </xdr:from>
    <xdr:to>
      <xdr:col>77</xdr:col>
      <xdr:colOff>171747</xdr:colOff>
      <xdr:row>52</xdr:row>
      <xdr:rowOff>15280</xdr:rowOff>
    </xdr:to>
    <xdr:graphicFrame macro="">
      <xdr:nvGraphicFramePr>
        <xdr:cNvPr id="19" name="Chart 1">
          <a:extLst>
            <a:ext uri="{FF2B5EF4-FFF2-40B4-BE49-F238E27FC236}">
              <a16:creationId xmlns:a16="http://schemas.microsoft.com/office/drawing/2014/main" id="{D871767B-8853-4843-B79C-AAE07DF41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72</xdr:col>
      <xdr:colOff>445476</xdr:colOff>
      <xdr:row>25</xdr:row>
      <xdr:rowOff>14017</xdr:rowOff>
    </xdr:from>
    <xdr:to>
      <xdr:col>73</xdr:col>
      <xdr:colOff>401601</xdr:colOff>
      <xdr:row>28</xdr:row>
      <xdr:rowOff>130696</xdr:rowOff>
    </xdr:to>
    <xdr:sp macro="" textlink="">
      <xdr:nvSpPr>
        <xdr:cNvPr id="9" name="矢印: 下 8">
          <a:extLst>
            <a:ext uri="{FF2B5EF4-FFF2-40B4-BE49-F238E27FC236}">
              <a16:creationId xmlns:a16="http://schemas.microsoft.com/office/drawing/2014/main" id="{DF164D00-53BE-49CF-8825-7E7153F5A910}"/>
            </a:ext>
          </a:extLst>
        </xdr:cNvPr>
        <xdr:cNvSpPr/>
      </xdr:nvSpPr>
      <xdr:spPr bwMode="auto">
        <a:xfrm flipV="1">
          <a:off x="39621241" y="5437664"/>
          <a:ext cx="628478" cy="699385"/>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0.15933</cdr:x>
      <cdr:y>0</cdr:y>
    </cdr:from>
    <cdr:to>
      <cdr:x>0.79453</cdr:x>
      <cdr:y>0.09912</cdr:y>
    </cdr:to>
    <cdr:sp macro="" textlink="">
      <cdr:nvSpPr>
        <cdr:cNvPr id="3" name="テキスト ボックス 2">
          <a:extLst xmlns:a="http://schemas.openxmlformats.org/drawingml/2006/main">
            <a:ext uri="{FF2B5EF4-FFF2-40B4-BE49-F238E27FC236}">
              <a16:creationId xmlns:a16="http://schemas.microsoft.com/office/drawing/2014/main" id="{07AF5BF1-1B27-4975-8F65-86552D21B742}"/>
            </a:ext>
          </a:extLst>
        </cdr:cNvPr>
        <cdr:cNvSpPr txBox="1"/>
      </cdr:nvSpPr>
      <cdr:spPr>
        <a:xfrm xmlns:a="http://schemas.openxmlformats.org/drawingml/2006/main">
          <a:off x="1267403" y="0"/>
          <a:ext cx="5052714" cy="423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600" b="1">
              <a:latin typeface="Century" panose="02040604050505020304" pitchFamily="18" charset="0"/>
              <a:ea typeface="+mj-ea"/>
            </a:rPr>
            <a:t>各種温室効果ガス（エネルギー起源</a:t>
          </a:r>
          <a:r>
            <a:rPr lang="en-US" altLang="ja-JP" sz="1600" b="1">
              <a:latin typeface="Century" panose="02040604050505020304" pitchFamily="18" charset="0"/>
              <a:ea typeface="+mj-ea"/>
            </a:rPr>
            <a:t>CO</a:t>
          </a:r>
          <a:r>
            <a:rPr lang="en-US" altLang="ja-JP" sz="1600" b="1" baseline="-10000">
              <a:latin typeface="Century" panose="02040604050505020304" pitchFamily="18" charset="0"/>
              <a:ea typeface="+mj-ea"/>
            </a:rPr>
            <a:t>2</a:t>
          </a:r>
          <a:r>
            <a:rPr lang="ja-JP" altLang="en-US" sz="1600" b="1">
              <a:latin typeface="Century" panose="02040604050505020304" pitchFamily="18" charset="0"/>
              <a:ea typeface="+mj-ea"/>
            </a:rPr>
            <a:t>以外）の排出量</a:t>
          </a:r>
        </a:p>
      </cdr:txBody>
    </cdr:sp>
  </cdr:relSizeAnchor>
  <cdr:relSizeAnchor xmlns:cdr="http://schemas.openxmlformats.org/drawingml/2006/chartDrawing">
    <cdr:from>
      <cdr:x>0.01201</cdr:x>
      <cdr:y>0.31739</cdr:y>
    </cdr:from>
    <cdr:to>
      <cdr:x>0.04925</cdr:x>
      <cdr:y>0.67737</cdr:y>
    </cdr:to>
    <cdr:sp macro="" textlink="">
      <cdr:nvSpPr>
        <cdr:cNvPr id="4" name="テキスト ボックス 1">
          <a:extLst xmlns:a="http://schemas.openxmlformats.org/drawingml/2006/main">
            <a:ext uri="{FF2B5EF4-FFF2-40B4-BE49-F238E27FC236}">
              <a16:creationId xmlns:a16="http://schemas.microsoft.com/office/drawing/2014/main" id="{60D66AAD-157D-4CFD-94E0-66639263930D}"/>
            </a:ext>
          </a:extLst>
        </cdr:cNvPr>
        <cdr:cNvSpPr txBox="1"/>
      </cdr:nvSpPr>
      <cdr:spPr>
        <a:xfrm xmlns:a="http://schemas.openxmlformats.org/drawingml/2006/main" rot="16200000">
          <a:off x="-511593" y="1967391"/>
          <a:ext cx="1536914" cy="3123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latin typeface="Century" panose="02040604050505020304" pitchFamily="18" charset="0"/>
            </a:rPr>
            <a:t>（百万トン</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dr:relSizeAnchor xmlns:cdr="http://schemas.openxmlformats.org/drawingml/2006/chartDrawing">
    <cdr:from>
      <cdr:x>0.40837</cdr:x>
      <cdr:y>0.91519</cdr:y>
    </cdr:from>
    <cdr:to>
      <cdr:x>0.48567</cdr:x>
      <cdr:y>0.98212</cdr:y>
    </cdr:to>
    <cdr:sp macro="" textlink="">
      <cdr:nvSpPr>
        <cdr:cNvPr id="5" name="テキスト ボックス 1">
          <a:extLst xmlns:a="http://schemas.openxmlformats.org/drawingml/2006/main">
            <a:ext uri="{FF2B5EF4-FFF2-40B4-BE49-F238E27FC236}">
              <a16:creationId xmlns:a16="http://schemas.microsoft.com/office/drawing/2014/main" id="{F1112C6A-52BE-4E3F-8AF8-D8D28B582DAC}"/>
            </a:ext>
          </a:extLst>
        </cdr:cNvPr>
        <cdr:cNvSpPr txBox="1"/>
      </cdr:nvSpPr>
      <cdr:spPr>
        <a:xfrm xmlns:a="http://schemas.openxmlformats.org/drawingml/2006/main">
          <a:off x="3011321" y="4265254"/>
          <a:ext cx="570012" cy="311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t>（年度）</a:t>
          </a: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0.43014</cdr:x>
      <cdr:y>0.34165</cdr:y>
    </cdr:from>
    <cdr:to>
      <cdr:x>0.58909</cdr:x>
      <cdr:y>0.65616</cdr:y>
    </cdr:to>
    <cdr:sp macro="" textlink="">
      <cdr:nvSpPr>
        <cdr:cNvPr id="9" name="テキスト ボックス 2">
          <a:extLst xmlns:a="http://schemas.openxmlformats.org/drawingml/2006/main">
            <a:ext uri="{FF2B5EF4-FFF2-40B4-BE49-F238E27FC236}">
              <a16:creationId xmlns:a16="http://schemas.microsoft.com/office/drawing/2014/main" id="{F639B6DF-7460-46E9-9778-CDBC48DB7354}"/>
            </a:ext>
          </a:extLst>
        </cdr:cNvPr>
        <cdr:cNvSpPr txBox="1"/>
      </cdr:nvSpPr>
      <cdr:spPr>
        <a:xfrm xmlns:a="http://schemas.openxmlformats.org/drawingml/2006/main">
          <a:off x="2478109" y="1347766"/>
          <a:ext cx="915738" cy="124072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mn-lt"/>
              <a:ea typeface="+mn-ea"/>
            </a:rPr>
            <a:t>CH</a:t>
          </a:r>
          <a:r>
            <a:rPr kumimoji="1" lang="en-US" altLang="ja-JP" sz="1400" b="1" baseline="-25000">
              <a:latin typeface="+mn-lt"/>
              <a:ea typeface="+mn-ea"/>
            </a:rPr>
            <a:t>4</a:t>
          </a:r>
        </a:p>
        <a:p xmlns:a="http://schemas.openxmlformats.org/drawingml/2006/main">
          <a:pPr algn="ctr"/>
          <a:r>
            <a:rPr kumimoji="1" lang="ja-JP" altLang="en-US" sz="1300" b="1">
              <a:latin typeface="+mn-ea"/>
              <a:ea typeface="+mn-ea"/>
            </a:rPr>
            <a:t>排出量</a:t>
          </a:r>
          <a:endParaRPr kumimoji="1" lang="en-US" altLang="ja-JP" sz="1300" b="1">
            <a:latin typeface="+mn-ea"/>
            <a:ea typeface="+mn-ea"/>
          </a:endParaRPr>
        </a:p>
        <a:p xmlns:a="http://schemas.openxmlformats.org/drawingml/2006/main">
          <a:pPr algn="ctr"/>
          <a:endParaRPr kumimoji="1" lang="ja-JP" altLang="en-US" sz="1600" b="1">
            <a:latin typeface="+mn-lt"/>
            <a:ea typeface="+mn-ea"/>
          </a:endParaRPr>
        </a:p>
        <a:p xmlns:a="http://schemas.openxmlformats.org/drawingml/2006/main">
          <a:pPr algn="ctr"/>
          <a:endParaRPr kumimoji="1" lang="en-US" altLang="ja-JP" sz="1600">
            <a:latin typeface="+mn-lt"/>
            <a:ea typeface="+mn-ea"/>
          </a:endParaRPr>
        </a:p>
        <a:p xmlns:a="http://schemas.openxmlformats.org/drawingml/2006/main">
          <a:pPr algn="ctr"/>
          <a:r>
            <a:rPr kumimoji="1" lang="ja-JP" altLang="en-US" sz="1200">
              <a:latin typeface="+mn-lt"/>
              <a:ea typeface="+mn-ea"/>
            </a:rPr>
            <a:t>（</a:t>
          </a:r>
          <a:r>
            <a:rPr kumimoji="1" lang="en-US" altLang="ja-JP" sz="1200">
              <a:latin typeface="+mn-lt"/>
              <a:ea typeface="+mn-ea"/>
            </a:rPr>
            <a:t>CO</a:t>
          </a:r>
          <a:r>
            <a:rPr kumimoji="1" lang="en-US" altLang="ja-JP" sz="1200" baseline="-25000">
              <a:latin typeface="+mn-lt"/>
              <a:ea typeface="+mn-ea"/>
            </a:rPr>
            <a:t>2</a:t>
          </a:r>
          <a:r>
            <a:rPr kumimoji="1" lang="ja-JP" altLang="en-US" sz="1200">
              <a:latin typeface="+mn-lt"/>
              <a:ea typeface="+mn-ea"/>
            </a:rPr>
            <a:t>換算）</a:t>
          </a: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0.41677</cdr:x>
      <cdr:y>0.32042</cdr:y>
    </cdr:from>
    <cdr:to>
      <cdr:x>0.68396</cdr:x>
      <cdr:y>0.65662</cdr:y>
    </cdr:to>
    <cdr:sp macro="" textlink="">
      <cdr:nvSpPr>
        <cdr:cNvPr id="4" name="テキスト ボックス 2">
          <a:extLst xmlns:a="http://schemas.openxmlformats.org/drawingml/2006/main">
            <a:ext uri="{FF2B5EF4-FFF2-40B4-BE49-F238E27FC236}">
              <a16:creationId xmlns:a16="http://schemas.microsoft.com/office/drawing/2014/main" id="{666582C3-6854-4C75-9803-9EFEA05ACD93}"/>
            </a:ext>
          </a:extLst>
        </cdr:cNvPr>
        <cdr:cNvSpPr txBox="1"/>
      </cdr:nvSpPr>
      <cdr:spPr>
        <a:xfrm xmlns:a="http://schemas.openxmlformats.org/drawingml/2006/main">
          <a:off x="2458589" y="1246003"/>
          <a:ext cx="1576194" cy="130736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Calibri" panose="020F0502020204030204" pitchFamily="34" charset="0"/>
              <a:ea typeface="+mn-ea"/>
              <a:cs typeface="Calibri" panose="020F0502020204030204" pitchFamily="34" charset="0"/>
            </a:rPr>
            <a:t>CH</a:t>
          </a:r>
          <a:r>
            <a:rPr kumimoji="1" lang="en-US" altLang="ja-JP" sz="1400" b="1" baseline="-25000">
              <a:latin typeface="Calibri" panose="020F0502020204030204" pitchFamily="34" charset="0"/>
              <a:ea typeface="+mn-ea"/>
              <a:cs typeface="Calibri" panose="020F0502020204030204" pitchFamily="34" charset="0"/>
            </a:rPr>
            <a:t>4</a:t>
          </a:r>
        </a:p>
        <a:p xmlns:a="http://schemas.openxmlformats.org/drawingml/2006/main">
          <a:pPr algn="ctr"/>
          <a:r>
            <a:rPr kumimoji="1" lang="ja-JP" altLang="en-US" sz="1300" b="1">
              <a:latin typeface="+mn-ea"/>
              <a:ea typeface="+mn-ea"/>
            </a:rPr>
            <a:t>排出量</a:t>
          </a:r>
          <a:endParaRPr kumimoji="1" lang="en-US" altLang="ja-JP" sz="1300" b="1">
            <a:latin typeface="+mn-ea"/>
            <a:ea typeface="+mn-ea"/>
          </a:endParaRPr>
        </a:p>
        <a:p xmlns:a="http://schemas.openxmlformats.org/drawingml/2006/main">
          <a:pPr algn="ctr"/>
          <a:endParaRPr kumimoji="1" lang="ja-JP" altLang="en-US" sz="1600" b="1">
            <a:latin typeface="+mn-lt"/>
            <a:ea typeface="+mn-ea"/>
          </a:endParaRPr>
        </a:p>
        <a:p xmlns:a="http://schemas.openxmlformats.org/drawingml/2006/main">
          <a:pPr algn="ctr"/>
          <a:endParaRPr kumimoji="1" lang="en-US" altLang="ja-JP" sz="1600">
            <a:latin typeface="+mn-lt"/>
            <a:ea typeface="+mn-ea"/>
          </a:endParaRPr>
        </a:p>
        <a:p xmlns:a="http://schemas.openxmlformats.org/drawingml/2006/main">
          <a:pPr algn="ctr"/>
          <a:r>
            <a:rPr kumimoji="1" lang="ja-JP" altLang="en-US" sz="1200">
              <a:latin typeface="+mn-lt"/>
              <a:ea typeface="+mn-ea"/>
            </a:rPr>
            <a:t>（</a:t>
          </a:r>
          <a:r>
            <a:rPr kumimoji="1" lang="en-US" altLang="ja-JP" sz="1200">
              <a:latin typeface="+mn-lt"/>
              <a:ea typeface="+mn-ea"/>
            </a:rPr>
            <a:t>CO</a:t>
          </a:r>
          <a:r>
            <a:rPr kumimoji="1" lang="en-US" altLang="ja-JP" sz="1200" baseline="-25000">
              <a:latin typeface="+mn-lt"/>
              <a:ea typeface="+mn-ea"/>
            </a:rPr>
            <a:t>2</a:t>
          </a:r>
          <a:r>
            <a:rPr kumimoji="1" lang="ja-JP" altLang="en-US" sz="1200">
              <a:latin typeface="+mn-lt"/>
              <a:ea typeface="+mn-ea"/>
            </a:rPr>
            <a:t>換算）</a:t>
          </a: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0.42471</cdr:x>
      <cdr:y>0.39134</cdr:y>
    </cdr:from>
    <cdr:to>
      <cdr:x>0.59239</cdr:x>
      <cdr:y>0.7095</cdr:y>
    </cdr:to>
    <cdr:sp macro="" textlink="">
      <cdr:nvSpPr>
        <cdr:cNvPr id="4" name="テキスト ボックス 1">
          <a:extLst xmlns:a="http://schemas.openxmlformats.org/drawingml/2006/main">
            <a:ext uri="{FF2B5EF4-FFF2-40B4-BE49-F238E27FC236}">
              <a16:creationId xmlns:a16="http://schemas.microsoft.com/office/drawing/2014/main" id="{6CB4B700-8CCB-4E5C-8E9F-36B28C49B680}"/>
            </a:ext>
          </a:extLst>
        </cdr:cNvPr>
        <cdr:cNvSpPr txBox="1"/>
      </cdr:nvSpPr>
      <cdr:spPr>
        <a:xfrm xmlns:a="http://schemas.openxmlformats.org/drawingml/2006/main">
          <a:off x="2335197" y="1565505"/>
          <a:ext cx="921980" cy="1272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050">
              <a:latin typeface="+mn-lt"/>
            </a:rPr>
            <a:t>(CO</a:t>
          </a:r>
          <a:r>
            <a:rPr lang="en-US" altLang="ja-JP" sz="1050" baseline="-25000">
              <a:latin typeface="+mn-lt"/>
            </a:rPr>
            <a:t>2</a:t>
          </a:r>
          <a:r>
            <a:rPr lang="en-US" altLang="ja-JP" sz="1050">
              <a:latin typeface="+mn-lt"/>
            </a:rPr>
            <a:t> eq.)</a:t>
          </a:r>
          <a:endParaRPr lang="ja-JP" altLang="en-US" sz="1050">
            <a:latin typeface="+mn-lt"/>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0.42128</cdr:x>
      <cdr:y>0.33264</cdr:y>
    </cdr:from>
    <cdr:to>
      <cdr:x>0.59616</cdr:x>
      <cdr:y>0.64414</cdr:y>
    </cdr:to>
    <cdr:sp macro="" textlink="">
      <cdr:nvSpPr>
        <cdr:cNvPr id="5" name="テキスト ボックス 1">
          <a:extLst xmlns:a="http://schemas.openxmlformats.org/drawingml/2006/main">
            <a:ext uri="{FF2B5EF4-FFF2-40B4-BE49-F238E27FC236}">
              <a16:creationId xmlns:a16="http://schemas.microsoft.com/office/drawing/2014/main" id="{B00B9C5C-2265-4904-8824-620423F7C0B8}"/>
            </a:ext>
          </a:extLst>
        </cdr:cNvPr>
        <cdr:cNvSpPr txBox="1"/>
      </cdr:nvSpPr>
      <cdr:spPr>
        <a:xfrm xmlns:a="http://schemas.openxmlformats.org/drawingml/2006/main">
          <a:off x="2524126" y="1288286"/>
          <a:ext cx="1047750" cy="1206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050">
              <a:latin typeface="+mn-lt"/>
            </a:rPr>
            <a:t>(CO</a:t>
          </a:r>
          <a:r>
            <a:rPr lang="en-US" altLang="ja-JP" sz="1050" baseline="-25000">
              <a:latin typeface="+mn-lt"/>
            </a:rPr>
            <a:t>2</a:t>
          </a:r>
          <a:r>
            <a:rPr lang="en-US" altLang="ja-JP" sz="1050">
              <a:latin typeface="+mn-lt"/>
            </a:rPr>
            <a:t> eq.)</a:t>
          </a:r>
          <a:endParaRPr lang="ja-JP" altLang="en-US" sz="1050">
            <a:latin typeface="+mn-lt"/>
          </a:endParaRP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59</xdr:col>
      <xdr:colOff>27165</xdr:colOff>
      <xdr:row>4</xdr:row>
      <xdr:rowOff>43374</xdr:rowOff>
    </xdr:from>
    <xdr:to>
      <xdr:col>67</xdr:col>
      <xdr:colOff>545511</xdr:colOff>
      <xdr:row>21</xdr:row>
      <xdr:rowOff>283306</xdr:rowOff>
    </xdr:to>
    <xdr:graphicFrame macro="">
      <xdr:nvGraphicFramePr>
        <xdr:cNvPr id="8" name="Chart 1">
          <a:extLst>
            <a:ext uri="{FF2B5EF4-FFF2-40B4-BE49-F238E27FC236}">
              <a16:creationId xmlns:a16="http://schemas.microsoft.com/office/drawing/2014/main" id="{6DFE4351-125A-4E34-AC34-0CB74FD5FD2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59</xdr:col>
      <xdr:colOff>178119</xdr:colOff>
      <xdr:row>23</xdr:row>
      <xdr:rowOff>124989</xdr:rowOff>
    </xdr:from>
    <xdr:to>
      <xdr:col>67</xdr:col>
      <xdr:colOff>659635</xdr:colOff>
      <xdr:row>42</xdr:row>
      <xdr:rowOff>164776</xdr:rowOff>
    </xdr:to>
    <xdr:graphicFrame macro="">
      <xdr:nvGraphicFramePr>
        <xdr:cNvPr id="10" name="Chart 1">
          <a:extLst>
            <a:ext uri="{FF2B5EF4-FFF2-40B4-BE49-F238E27FC236}">
              <a16:creationId xmlns:a16="http://schemas.microsoft.com/office/drawing/2014/main" id="{A6B3D9B1-5AA4-466E-BA6D-3D625D7E2A0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63</xdr:col>
      <xdr:colOff>233177</xdr:colOff>
      <xdr:row>21</xdr:row>
      <xdr:rowOff>218328</xdr:rowOff>
    </xdr:from>
    <xdr:to>
      <xdr:col>64</xdr:col>
      <xdr:colOff>212210</xdr:colOff>
      <xdr:row>24</xdr:row>
      <xdr:rowOff>114791</xdr:rowOff>
    </xdr:to>
    <xdr:sp macro="" textlink="">
      <xdr:nvSpPr>
        <xdr:cNvPr id="14" name="矢印: 下 13">
          <a:extLst>
            <a:ext uri="{FF2B5EF4-FFF2-40B4-BE49-F238E27FC236}">
              <a16:creationId xmlns:a16="http://schemas.microsoft.com/office/drawing/2014/main" id="{56E19BC1-8E8E-42A2-BFCE-3CC34771931C}"/>
            </a:ext>
          </a:extLst>
        </xdr:cNvPr>
        <xdr:cNvSpPr/>
      </xdr:nvSpPr>
      <xdr:spPr bwMode="auto">
        <a:xfrm flipV="1">
          <a:off x="34480844" y="4684495"/>
          <a:ext cx="709283" cy="637296"/>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68</xdr:col>
      <xdr:colOff>237533</xdr:colOff>
      <xdr:row>4</xdr:row>
      <xdr:rowOff>64013</xdr:rowOff>
    </xdr:from>
    <xdr:to>
      <xdr:col>76</xdr:col>
      <xdr:colOff>251030</xdr:colOff>
      <xdr:row>21</xdr:row>
      <xdr:rowOff>300770</xdr:rowOff>
    </xdr:to>
    <xdr:graphicFrame macro="">
      <xdr:nvGraphicFramePr>
        <xdr:cNvPr id="15" name="Chart 1">
          <a:extLst>
            <a:ext uri="{FF2B5EF4-FFF2-40B4-BE49-F238E27FC236}">
              <a16:creationId xmlns:a16="http://schemas.microsoft.com/office/drawing/2014/main" id="{BBAE6678-3322-4919-8C7C-DAC07F096B9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71</xdr:col>
      <xdr:colOff>618143</xdr:colOff>
      <xdr:row>21</xdr:row>
      <xdr:rowOff>247962</xdr:rowOff>
    </xdr:from>
    <xdr:to>
      <xdr:col>72</xdr:col>
      <xdr:colOff>648611</xdr:colOff>
      <xdr:row>24</xdr:row>
      <xdr:rowOff>144425</xdr:rowOff>
    </xdr:to>
    <xdr:sp macro="" textlink="">
      <xdr:nvSpPr>
        <xdr:cNvPr id="16" name="矢印: 下 15">
          <a:extLst>
            <a:ext uri="{FF2B5EF4-FFF2-40B4-BE49-F238E27FC236}">
              <a16:creationId xmlns:a16="http://schemas.microsoft.com/office/drawing/2014/main" id="{619EFC87-724B-4E4D-B009-A192C04551B9}"/>
            </a:ext>
          </a:extLst>
        </xdr:cNvPr>
        <xdr:cNvSpPr/>
      </xdr:nvSpPr>
      <xdr:spPr bwMode="auto">
        <a:xfrm flipV="1">
          <a:off x="40707810" y="4714129"/>
          <a:ext cx="760718" cy="637296"/>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68</xdr:col>
      <xdr:colOff>309639</xdr:colOff>
      <xdr:row>23</xdr:row>
      <xdr:rowOff>114936</xdr:rowOff>
    </xdr:from>
    <xdr:to>
      <xdr:col>76</xdr:col>
      <xdr:colOff>296942</xdr:colOff>
      <xdr:row>42</xdr:row>
      <xdr:rowOff>164248</xdr:rowOff>
    </xdr:to>
    <xdr:graphicFrame macro="">
      <xdr:nvGraphicFramePr>
        <xdr:cNvPr id="17" name="Chart 1">
          <a:extLst>
            <a:ext uri="{FF2B5EF4-FFF2-40B4-BE49-F238E27FC236}">
              <a16:creationId xmlns:a16="http://schemas.microsoft.com/office/drawing/2014/main" id="{1FCC657B-2B2C-49B9-93BA-FD742237468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0.36941</cdr:x>
      <cdr:y>0.36321</cdr:y>
    </cdr:from>
    <cdr:to>
      <cdr:x>0.61996</cdr:x>
      <cdr:y>0.71841</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2167200" y="1288586"/>
          <a:ext cx="1469890" cy="126016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mn-lt"/>
              <a:ea typeface="+mn-ea"/>
            </a:rPr>
            <a:t>N</a:t>
          </a:r>
          <a:r>
            <a:rPr kumimoji="1" lang="en-US" altLang="ja-JP" sz="1400" b="1" baseline="-25000">
              <a:latin typeface="+mn-lt"/>
              <a:ea typeface="+mn-ea"/>
              <a:cs typeface="Calibri" panose="020F0502020204030204" pitchFamily="34" charset="0"/>
            </a:rPr>
            <a:t>2</a:t>
          </a:r>
          <a:r>
            <a:rPr kumimoji="1" lang="en-US" altLang="ja-JP" sz="1400" b="1">
              <a:latin typeface="+mn-lt"/>
              <a:ea typeface="+mn-ea"/>
            </a:rPr>
            <a:t>O</a:t>
          </a:r>
        </a:p>
        <a:p xmlns:a="http://schemas.openxmlformats.org/drawingml/2006/main">
          <a:pPr algn="ctr"/>
          <a:r>
            <a:rPr kumimoji="1" lang="ja-JP" altLang="en-US" sz="1300" b="1">
              <a:latin typeface="+mn-ea"/>
              <a:ea typeface="+mn-ea"/>
            </a:rPr>
            <a:t>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0.3987</cdr:x>
      <cdr:y>0.34584</cdr:y>
    </cdr:from>
    <cdr:to>
      <cdr:x>0.5856</cdr:x>
      <cdr:y>0.69739</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2336492" y="1239693"/>
          <a:ext cx="1095309" cy="12601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Calibri" panose="020F0502020204030204" pitchFamily="34" charset="0"/>
              <a:ea typeface="+mn-ea"/>
              <a:cs typeface="Calibri" panose="020F0502020204030204" pitchFamily="34" charset="0"/>
            </a:rPr>
            <a:t>N</a:t>
          </a:r>
          <a:r>
            <a:rPr kumimoji="1" lang="en-US" altLang="ja-JP" sz="1400" b="1" baseline="-25000">
              <a:latin typeface="Calibri" panose="020F0502020204030204" pitchFamily="34" charset="0"/>
              <a:ea typeface="+mn-ea"/>
              <a:cs typeface="Calibri" panose="020F0502020204030204" pitchFamily="34" charset="0"/>
            </a:rPr>
            <a:t>2</a:t>
          </a:r>
          <a:r>
            <a:rPr kumimoji="1" lang="en-US" altLang="ja-JP" sz="1400" b="1">
              <a:latin typeface="Calibri" panose="020F0502020204030204" pitchFamily="34" charset="0"/>
              <a:ea typeface="+mn-ea"/>
              <a:cs typeface="Calibri" panose="020F0502020204030204" pitchFamily="34" charset="0"/>
            </a:rPr>
            <a:t>O</a:t>
          </a:r>
        </a:p>
        <a:p xmlns:a="http://schemas.openxmlformats.org/drawingml/2006/main">
          <a:pPr algn="ctr"/>
          <a:r>
            <a:rPr kumimoji="1" lang="ja-JP" altLang="en-US" sz="1300" b="1">
              <a:latin typeface="+mn-ea"/>
              <a:ea typeface="+mn-ea"/>
            </a:rPr>
            <a:t>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0.37065</cdr:x>
      <cdr:y>0.34823</cdr:y>
    </cdr:from>
    <cdr:to>
      <cdr:x>0.60937</cdr:x>
      <cdr:y>0.60661</cdr:y>
    </cdr:to>
    <cdr:sp macro="" textlink="">
      <cdr:nvSpPr>
        <cdr:cNvPr id="4" name="テキスト ボックス 1">
          <a:extLst xmlns:a="http://schemas.openxmlformats.org/drawingml/2006/main">
            <a:ext uri="{FF2B5EF4-FFF2-40B4-BE49-F238E27FC236}">
              <a16:creationId xmlns:a16="http://schemas.microsoft.com/office/drawing/2014/main" id="{0F7FED3F-5D45-452D-8E42-5D38DE5E6DD6}"/>
            </a:ext>
          </a:extLst>
        </cdr:cNvPr>
        <cdr:cNvSpPr txBox="1"/>
      </cdr:nvSpPr>
      <cdr:spPr>
        <a:xfrm xmlns:a="http://schemas.openxmlformats.org/drawingml/2006/main">
          <a:off x="2164825" y="1234334"/>
          <a:ext cx="1394257" cy="9158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0.37399</cdr:x>
      <cdr:y>0.35128</cdr:y>
    </cdr:from>
    <cdr:to>
      <cdr:x>0.61272</cdr:x>
      <cdr:y>0.6099</cdr:y>
    </cdr:to>
    <cdr:sp macro="" textlink="">
      <cdr:nvSpPr>
        <cdr:cNvPr id="5" name="テキスト ボックス 1">
          <a:extLst xmlns:a="http://schemas.openxmlformats.org/drawingml/2006/main">
            <a:ext uri="{FF2B5EF4-FFF2-40B4-BE49-F238E27FC236}">
              <a16:creationId xmlns:a16="http://schemas.microsoft.com/office/drawing/2014/main" id="{DE92AF5C-B86D-4D02-9BE3-989D7D08EC79}"/>
            </a:ext>
          </a:extLst>
        </cdr:cNvPr>
        <cdr:cNvSpPr txBox="1"/>
      </cdr:nvSpPr>
      <cdr:spPr>
        <a:xfrm xmlns:a="http://schemas.openxmlformats.org/drawingml/2006/main">
          <a:off x="2027237" y="1229519"/>
          <a:ext cx="1294011" cy="905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59</xdr:col>
      <xdr:colOff>37353</xdr:colOff>
      <xdr:row>5</xdr:row>
      <xdr:rowOff>82177</xdr:rowOff>
    </xdr:from>
    <xdr:to>
      <xdr:col>66</xdr:col>
      <xdr:colOff>657354</xdr:colOff>
      <xdr:row>25</xdr:row>
      <xdr:rowOff>25672</xdr:rowOff>
    </xdr:to>
    <xdr:graphicFrame macro="">
      <xdr:nvGraphicFramePr>
        <xdr:cNvPr id="26" name="Chart 1">
          <a:extLst>
            <a:ext uri="{FF2B5EF4-FFF2-40B4-BE49-F238E27FC236}">
              <a16:creationId xmlns:a16="http://schemas.microsoft.com/office/drawing/2014/main" id="{16263017-548B-4301-A63F-15C3C9EAD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67</xdr:col>
      <xdr:colOff>356393</xdr:colOff>
      <xdr:row>5</xdr:row>
      <xdr:rowOff>795</xdr:rowOff>
    </xdr:from>
    <xdr:to>
      <xdr:col>75</xdr:col>
      <xdr:colOff>683419</xdr:colOff>
      <xdr:row>24</xdr:row>
      <xdr:rowOff>172050</xdr:rowOff>
    </xdr:to>
    <xdr:graphicFrame macro="">
      <xdr:nvGraphicFramePr>
        <xdr:cNvPr id="28" name="Chart 1">
          <a:extLst>
            <a:ext uri="{FF2B5EF4-FFF2-40B4-BE49-F238E27FC236}">
              <a16:creationId xmlns:a16="http://schemas.microsoft.com/office/drawing/2014/main" id="{D776CAB4-5D5E-4994-B258-DB2D1D01D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66</xdr:col>
      <xdr:colOff>297656</xdr:colOff>
      <xdr:row>12</xdr:row>
      <xdr:rowOff>202408</xdr:rowOff>
    </xdr:from>
    <xdr:to>
      <xdr:col>67</xdr:col>
      <xdr:colOff>295997</xdr:colOff>
      <xdr:row>16</xdr:row>
      <xdr:rowOff>13351</xdr:rowOff>
    </xdr:to>
    <xdr:sp macro="" textlink="">
      <xdr:nvSpPr>
        <xdr:cNvPr id="31" name="矢印: 下 30">
          <a:extLst>
            <a:ext uri="{FF2B5EF4-FFF2-40B4-BE49-F238E27FC236}">
              <a16:creationId xmlns:a16="http://schemas.microsoft.com/office/drawing/2014/main" id="{12CDAB75-E9F7-40DD-A7C0-C66A75BBE7EC}"/>
            </a:ext>
          </a:extLst>
        </xdr:cNvPr>
        <xdr:cNvSpPr/>
      </xdr:nvSpPr>
      <xdr:spPr bwMode="auto">
        <a:xfrm rot="16200000" flipH="1" flipV="1">
          <a:off x="29431995" y="3143507"/>
          <a:ext cx="650517" cy="673820"/>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77</xdr:col>
      <xdr:colOff>107156</xdr:colOff>
      <xdr:row>5</xdr:row>
      <xdr:rowOff>0</xdr:rowOff>
    </xdr:from>
    <xdr:to>
      <xdr:col>84</xdr:col>
      <xdr:colOff>638257</xdr:colOff>
      <xdr:row>24</xdr:row>
      <xdr:rowOff>160143</xdr:rowOff>
    </xdr:to>
    <xdr:graphicFrame macro="">
      <xdr:nvGraphicFramePr>
        <xdr:cNvPr id="36" name="Chart 1">
          <a:extLst>
            <a:ext uri="{FF2B5EF4-FFF2-40B4-BE49-F238E27FC236}">
              <a16:creationId xmlns:a16="http://schemas.microsoft.com/office/drawing/2014/main" id="{486DFE15-18AC-4295-93AB-3FD9546A1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86</xdr:col>
      <xdr:colOff>26987</xdr:colOff>
      <xdr:row>4</xdr:row>
      <xdr:rowOff>200932</xdr:rowOff>
    </xdr:from>
    <xdr:to>
      <xdr:col>94</xdr:col>
      <xdr:colOff>380999</xdr:colOff>
      <xdr:row>24</xdr:row>
      <xdr:rowOff>149711</xdr:rowOff>
    </xdr:to>
    <xdr:graphicFrame macro="">
      <xdr:nvGraphicFramePr>
        <xdr:cNvPr id="38" name="Chart 1">
          <a:extLst>
            <a:ext uri="{FF2B5EF4-FFF2-40B4-BE49-F238E27FC236}">
              <a16:creationId xmlns:a16="http://schemas.microsoft.com/office/drawing/2014/main" id="{14D0AABC-5169-4594-8C40-8D55124F1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60</xdr:col>
      <xdr:colOff>47625</xdr:colOff>
      <xdr:row>27</xdr:row>
      <xdr:rowOff>35719</xdr:rowOff>
    </xdr:from>
    <xdr:to>
      <xdr:col>66</xdr:col>
      <xdr:colOff>265356</xdr:colOff>
      <xdr:row>47</xdr:row>
      <xdr:rowOff>2625</xdr:rowOff>
    </xdr:to>
    <xdr:graphicFrame macro="">
      <xdr:nvGraphicFramePr>
        <xdr:cNvPr id="42" name="Chart 1">
          <a:extLst>
            <a:ext uri="{FF2B5EF4-FFF2-40B4-BE49-F238E27FC236}">
              <a16:creationId xmlns:a16="http://schemas.microsoft.com/office/drawing/2014/main" id="{98005F59-AC7A-4F22-A79F-00CC5484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66</xdr:col>
      <xdr:colOff>444500</xdr:colOff>
      <xdr:row>36</xdr:row>
      <xdr:rowOff>0</xdr:rowOff>
    </xdr:from>
    <xdr:to>
      <xdr:col>67</xdr:col>
      <xdr:colOff>455541</xdr:colOff>
      <xdr:row>39</xdr:row>
      <xdr:rowOff>105536</xdr:rowOff>
    </xdr:to>
    <xdr:sp macro="" textlink="">
      <xdr:nvSpPr>
        <xdr:cNvPr id="43" name="矢印: 下 42">
          <a:extLst>
            <a:ext uri="{FF2B5EF4-FFF2-40B4-BE49-F238E27FC236}">
              <a16:creationId xmlns:a16="http://schemas.microsoft.com/office/drawing/2014/main" id="{01EC487A-A012-4F15-8969-3503889D78A2}"/>
            </a:ext>
          </a:extLst>
        </xdr:cNvPr>
        <xdr:cNvSpPr/>
      </xdr:nvSpPr>
      <xdr:spPr bwMode="auto">
        <a:xfrm rot="16200000" flipH="1" flipV="1">
          <a:off x="29607251" y="8064124"/>
          <a:ext cx="629412" cy="69366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68</xdr:col>
      <xdr:colOff>559760</xdr:colOff>
      <xdr:row>26</xdr:row>
      <xdr:rowOff>209760</xdr:rowOff>
    </xdr:from>
    <xdr:to>
      <xdr:col>75</xdr:col>
      <xdr:colOff>42479</xdr:colOff>
      <xdr:row>46</xdr:row>
      <xdr:rowOff>164216</xdr:rowOff>
    </xdr:to>
    <xdr:graphicFrame macro="">
      <xdr:nvGraphicFramePr>
        <xdr:cNvPr id="44" name="Chart 1">
          <a:extLst>
            <a:ext uri="{FF2B5EF4-FFF2-40B4-BE49-F238E27FC236}">
              <a16:creationId xmlns:a16="http://schemas.microsoft.com/office/drawing/2014/main" id="{8882BEAA-9EB2-4E93-BE51-A0D6F886E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59</xdr:col>
      <xdr:colOff>357187</xdr:colOff>
      <xdr:row>48</xdr:row>
      <xdr:rowOff>202406</xdr:rowOff>
    </xdr:from>
    <xdr:to>
      <xdr:col>66</xdr:col>
      <xdr:colOff>626417</xdr:colOff>
      <xdr:row>69</xdr:row>
      <xdr:rowOff>54793</xdr:rowOff>
    </xdr:to>
    <xdr:graphicFrame macro="">
      <xdr:nvGraphicFramePr>
        <xdr:cNvPr id="47" name="Chart 1">
          <a:extLst>
            <a:ext uri="{FF2B5EF4-FFF2-40B4-BE49-F238E27FC236}">
              <a16:creationId xmlns:a16="http://schemas.microsoft.com/office/drawing/2014/main" id="{9A7FF06C-7A4F-4489-B83B-9856A4187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66</xdr:col>
      <xdr:colOff>456406</xdr:colOff>
      <xdr:row>58</xdr:row>
      <xdr:rowOff>35720</xdr:rowOff>
    </xdr:from>
    <xdr:to>
      <xdr:col>67</xdr:col>
      <xdr:colOff>467447</xdr:colOff>
      <xdr:row>61</xdr:row>
      <xdr:rowOff>46801</xdr:rowOff>
    </xdr:to>
    <xdr:sp macro="" textlink="">
      <xdr:nvSpPr>
        <xdr:cNvPr id="48" name="矢印: 下 47">
          <a:extLst>
            <a:ext uri="{FF2B5EF4-FFF2-40B4-BE49-F238E27FC236}">
              <a16:creationId xmlns:a16="http://schemas.microsoft.com/office/drawing/2014/main" id="{8EA23436-A6D0-44BE-A206-7741A532DF13}"/>
            </a:ext>
          </a:extLst>
        </xdr:cNvPr>
        <xdr:cNvSpPr/>
      </xdr:nvSpPr>
      <xdr:spPr bwMode="auto">
        <a:xfrm rot="16200000" flipH="1" flipV="1">
          <a:off x="29591772" y="12651604"/>
          <a:ext cx="677831" cy="68731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67</xdr:col>
      <xdr:colOff>238125</xdr:colOff>
      <xdr:row>48</xdr:row>
      <xdr:rowOff>168100</xdr:rowOff>
    </xdr:from>
    <xdr:to>
      <xdr:col>74</xdr:col>
      <xdr:colOff>562162</xdr:colOff>
      <xdr:row>69</xdr:row>
      <xdr:rowOff>25250</xdr:rowOff>
    </xdr:to>
    <xdr:graphicFrame macro="">
      <xdr:nvGraphicFramePr>
        <xdr:cNvPr id="49" name="Chart 1">
          <a:extLst>
            <a:ext uri="{FF2B5EF4-FFF2-40B4-BE49-F238E27FC236}">
              <a16:creationId xmlns:a16="http://schemas.microsoft.com/office/drawing/2014/main" id="{E980CF2D-F643-4E4E-83DB-A6E49FE62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59</xdr:col>
      <xdr:colOff>408888</xdr:colOff>
      <xdr:row>75</xdr:row>
      <xdr:rowOff>92458</xdr:rowOff>
    </xdr:from>
    <xdr:to>
      <xdr:col>66</xdr:col>
      <xdr:colOff>513959</xdr:colOff>
      <xdr:row>95</xdr:row>
      <xdr:rowOff>64919</xdr:rowOff>
    </xdr:to>
    <xdr:graphicFrame macro="">
      <xdr:nvGraphicFramePr>
        <xdr:cNvPr id="51" name="Chart 1">
          <a:extLst>
            <a:ext uri="{FF2B5EF4-FFF2-40B4-BE49-F238E27FC236}">
              <a16:creationId xmlns:a16="http://schemas.microsoft.com/office/drawing/2014/main" id="{B1A09A12-EB43-44D0-B9CA-9B5EA8EED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68</xdr:col>
      <xdr:colOff>203635</xdr:colOff>
      <xdr:row>75</xdr:row>
      <xdr:rowOff>166765</xdr:rowOff>
    </xdr:from>
    <xdr:to>
      <xdr:col>75</xdr:col>
      <xdr:colOff>139806</xdr:colOff>
      <xdr:row>95</xdr:row>
      <xdr:rowOff>105632</xdr:rowOff>
    </xdr:to>
    <xdr:graphicFrame macro="">
      <xdr:nvGraphicFramePr>
        <xdr:cNvPr id="52" name="Chart 1">
          <a:extLst>
            <a:ext uri="{FF2B5EF4-FFF2-40B4-BE49-F238E27FC236}">
              <a16:creationId xmlns:a16="http://schemas.microsoft.com/office/drawing/2014/main" id="{082663F3-E0AE-4A44-B3F1-6896C72C6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66</xdr:col>
      <xdr:colOff>573618</xdr:colOff>
      <xdr:row>82</xdr:row>
      <xdr:rowOff>124855</xdr:rowOff>
    </xdr:from>
    <xdr:to>
      <xdr:col>67</xdr:col>
      <xdr:colOff>578309</xdr:colOff>
      <xdr:row>85</xdr:row>
      <xdr:rowOff>142286</xdr:rowOff>
    </xdr:to>
    <xdr:sp macro="" textlink="">
      <xdr:nvSpPr>
        <xdr:cNvPr id="54" name="矢印: 下 53">
          <a:extLst>
            <a:ext uri="{FF2B5EF4-FFF2-40B4-BE49-F238E27FC236}">
              <a16:creationId xmlns:a16="http://schemas.microsoft.com/office/drawing/2014/main" id="{6955CAAF-C143-4560-A442-93C269168AB2}"/>
            </a:ext>
          </a:extLst>
        </xdr:cNvPr>
        <xdr:cNvSpPr/>
      </xdr:nvSpPr>
      <xdr:spPr bwMode="auto">
        <a:xfrm rot="16200000" flipH="1" flipV="1">
          <a:off x="36738436" y="17966788"/>
          <a:ext cx="660368" cy="742878"/>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78</xdr:col>
      <xdr:colOff>186121</xdr:colOff>
      <xdr:row>27</xdr:row>
      <xdr:rowOff>153991</xdr:rowOff>
    </xdr:from>
    <xdr:to>
      <xdr:col>84</xdr:col>
      <xdr:colOff>410203</xdr:colOff>
      <xdr:row>47</xdr:row>
      <xdr:rowOff>124072</xdr:rowOff>
    </xdr:to>
    <xdr:graphicFrame macro="">
      <xdr:nvGraphicFramePr>
        <xdr:cNvPr id="55" name="Chart 1">
          <a:extLst>
            <a:ext uri="{FF2B5EF4-FFF2-40B4-BE49-F238E27FC236}">
              <a16:creationId xmlns:a16="http://schemas.microsoft.com/office/drawing/2014/main" id="{6814EF29-90E3-4F6C-8DEB-2257A3AA3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84</xdr:col>
      <xdr:colOff>634344</xdr:colOff>
      <xdr:row>36</xdr:row>
      <xdr:rowOff>158890</xdr:rowOff>
    </xdr:from>
    <xdr:to>
      <xdr:col>85</xdr:col>
      <xdr:colOff>648558</xdr:colOff>
      <xdr:row>40</xdr:row>
      <xdr:rowOff>48635</xdr:rowOff>
    </xdr:to>
    <xdr:sp macro="" textlink="">
      <xdr:nvSpPr>
        <xdr:cNvPr id="56" name="矢印: 下 55">
          <a:extLst>
            <a:ext uri="{FF2B5EF4-FFF2-40B4-BE49-F238E27FC236}">
              <a16:creationId xmlns:a16="http://schemas.microsoft.com/office/drawing/2014/main" id="{9F19E624-7699-4C3E-82E9-50B24D7B0C59}"/>
            </a:ext>
          </a:extLst>
        </xdr:cNvPr>
        <xdr:cNvSpPr/>
      </xdr:nvSpPr>
      <xdr:spPr bwMode="auto">
        <a:xfrm rot="16200000" flipH="1" flipV="1">
          <a:off x="46816189" y="8171010"/>
          <a:ext cx="663899" cy="689832"/>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87</xdr:col>
      <xdr:colOff>19216</xdr:colOff>
      <xdr:row>27</xdr:row>
      <xdr:rowOff>26652</xdr:rowOff>
    </xdr:from>
    <xdr:to>
      <xdr:col>94</xdr:col>
      <xdr:colOff>224117</xdr:colOff>
      <xdr:row>47</xdr:row>
      <xdr:rowOff>5493</xdr:rowOff>
    </xdr:to>
    <xdr:graphicFrame macro="">
      <xdr:nvGraphicFramePr>
        <xdr:cNvPr id="57" name="Chart 1">
          <a:extLst>
            <a:ext uri="{FF2B5EF4-FFF2-40B4-BE49-F238E27FC236}">
              <a16:creationId xmlns:a16="http://schemas.microsoft.com/office/drawing/2014/main" id="{46742482-7210-4ABA-8409-3FF3099A4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77</xdr:col>
      <xdr:colOff>510355</xdr:colOff>
      <xdr:row>49</xdr:row>
      <xdr:rowOff>38767</xdr:rowOff>
    </xdr:from>
    <xdr:to>
      <xdr:col>85</xdr:col>
      <xdr:colOff>24460</xdr:colOff>
      <xdr:row>69</xdr:row>
      <xdr:rowOff>113295</xdr:rowOff>
    </xdr:to>
    <xdr:graphicFrame macro="">
      <xdr:nvGraphicFramePr>
        <xdr:cNvPr id="61" name="Chart 1">
          <a:extLst>
            <a:ext uri="{FF2B5EF4-FFF2-40B4-BE49-F238E27FC236}">
              <a16:creationId xmlns:a16="http://schemas.microsoft.com/office/drawing/2014/main" id="{DA152F78-EF11-4CC6-AD5B-9F6BBFDF4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85</xdr:col>
      <xdr:colOff>197645</xdr:colOff>
      <xdr:row>57</xdr:row>
      <xdr:rowOff>128353</xdr:rowOff>
    </xdr:from>
    <xdr:to>
      <xdr:col>86</xdr:col>
      <xdr:colOff>208685</xdr:colOff>
      <xdr:row>60</xdr:row>
      <xdr:rowOff>123558</xdr:rowOff>
    </xdr:to>
    <xdr:sp macro="" textlink="">
      <xdr:nvSpPr>
        <xdr:cNvPr id="63" name="矢印: 下 62">
          <a:extLst>
            <a:ext uri="{FF2B5EF4-FFF2-40B4-BE49-F238E27FC236}">
              <a16:creationId xmlns:a16="http://schemas.microsoft.com/office/drawing/2014/main" id="{FEB13424-CE0D-4F9B-BBA4-96BAECA63123}"/>
            </a:ext>
          </a:extLst>
        </xdr:cNvPr>
        <xdr:cNvSpPr/>
      </xdr:nvSpPr>
      <xdr:spPr bwMode="auto">
        <a:xfrm rot="16200000" flipH="1" flipV="1">
          <a:off x="47089199" y="12514049"/>
          <a:ext cx="668305" cy="69366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86</xdr:col>
      <xdr:colOff>617946</xdr:colOff>
      <xdr:row>48</xdr:row>
      <xdr:rowOff>128177</xdr:rowOff>
    </xdr:from>
    <xdr:to>
      <xdr:col>94</xdr:col>
      <xdr:colOff>80892</xdr:colOff>
      <xdr:row>69</xdr:row>
      <xdr:rowOff>2672</xdr:rowOff>
    </xdr:to>
    <xdr:graphicFrame macro="">
      <xdr:nvGraphicFramePr>
        <xdr:cNvPr id="65" name="Chart 1">
          <a:extLst>
            <a:ext uri="{FF2B5EF4-FFF2-40B4-BE49-F238E27FC236}">
              <a16:creationId xmlns:a16="http://schemas.microsoft.com/office/drawing/2014/main" id="{DBE52DAC-AE13-4EF6-9246-667D2B4B3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77</xdr:col>
      <xdr:colOff>452840</xdr:colOff>
      <xdr:row>75</xdr:row>
      <xdr:rowOff>152863</xdr:rowOff>
    </xdr:from>
    <xdr:to>
      <xdr:col>84</xdr:col>
      <xdr:colOff>433349</xdr:colOff>
      <xdr:row>95</xdr:row>
      <xdr:rowOff>118973</xdr:rowOff>
    </xdr:to>
    <xdr:graphicFrame macro="">
      <xdr:nvGraphicFramePr>
        <xdr:cNvPr id="71" name="Chart 1">
          <a:extLst>
            <a:ext uri="{FF2B5EF4-FFF2-40B4-BE49-F238E27FC236}">
              <a16:creationId xmlns:a16="http://schemas.microsoft.com/office/drawing/2014/main" id="{BC633240-F122-41D8-A707-2F7E4BC54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85</xdr:col>
      <xdr:colOff>171613</xdr:colOff>
      <xdr:row>82</xdr:row>
      <xdr:rowOff>162850</xdr:rowOff>
    </xdr:from>
    <xdr:to>
      <xdr:col>86</xdr:col>
      <xdr:colOff>189003</xdr:colOff>
      <xdr:row>85</xdr:row>
      <xdr:rowOff>170755</xdr:rowOff>
    </xdr:to>
    <xdr:sp macro="" textlink="">
      <xdr:nvSpPr>
        <xdr:cNvPr id="76" name="矢印: 下 75">
          <a:extLst>
            <a:ext uri="{FF2B5EF4-FFF2-40B4-BE49-F238E27FC236}">
              <a16:creationId xmlns:a16="http://schemas.microsoft.com/office/drawing/2014/main" id="{931C954B-0C39-47AE-A028-82C6756D7C14}"/>
            </a:ext>
          </a:extLst>
        </xdr:cNvPr>
        <xdr:cNvSpPr/>
      </xdr:nvSpPr>
      <xdr:spPr bwMode="auto">
        <a:xfrm rot="16200000" flipH="1" flipV="1">
          <a:off x="49010298" y="17779358"/>
          <a:ext cx="667328" cy="750082"/>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86</xdr:col>
      <xdr:colOff>641274</xdr:colOff>
      <xdr:row>75</xdr:row>
      <xdr:rowOff>193484</xdr:rowOff>
    </xdr:from>
    <xdr:to>
      <xdr:col>93</xdr:col>
      <xdr:colOff>621786</xdr:colOff>
      <xdr:row>95</xdr:row>
      <xdr:rowOff>163284</xdr:rowOff>
    </xdr:to>
    <xdr:graphicFrame macro="">
      <xdr:nvGraphicFramePr>
        <xdr:cNvPr id="78" name="Chart 1">
          <a:extLst>
            <a:ext uri="{FF2B5EF4-FFF2-40B4-BE49-F238E27FC236}">
              <a16:creationId xmlns:a16="http://schemas.microsoft.com/office/drawing/2014/main" id="{749F70B9-03C5-4A31-B545-6827AD684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84</xdr:col>
      <xdr:colOff>481724</xdr:colOff>
      <xdr:row>16</xdr:row>
      <xdr:rowOff>208017</xdr:rowOff>
    </xdr:from>
    <xdr:to>
      <xdr:col>85</xdr:col>
      <xdr:colOff>483238</xdr:colOff>
      <xdr:row>20</xdr:row>
      <xdr:rowOff>481</xdr:rowOff>
    </xdr:to>
    <xdr:sp macro="" textlink="">
      <xdr:nvSpPr>
        <xdr:cNvPr id="37" name="矢印: 下 36">
          <a:extLst>
            <a:ext uri="{FF2B5EF4-FFF2-40B4-BE49-F238E27FC236}">
              <a16:creationId xmlns:a16="http://schemas.microsoft.com/office/drawing/2014/main" id="{9EB0BCB0-1FBD-4F32-9101-426F54FDFC12}"/>
            </a:ext>
          </a:extLst>
        </xdr:cNvPr>
        <xdr:cNvSpPr/>
      </xdr:nvSpPr>
      <xdr:spPr bwMode="auto">
        <a:xfrm rot="16200000" flipH="1" flipV="1">
          <a:off x="46661982" y="3842414"/>
          <a:ext cx="663899" cy="686657"/>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0.06991</cdr:x>
      <cdr:y>0</cdr:y>
    </cdr:from>
    <cdr:to>
      <cdr:x>0.86763</cdr:x>
      <cdr:y>0.08984</cdr:y>
    </cdr:to>
    <cdr:sp macro="" textlink="">
      <cdr:nvSpPr>
        <cdr:cNvPr id="3" name="テキスト ボックス 2">
          <a:extLst xmlns:a="http://schemas.openxmlformats.org/drawingml/2006/main">
            <a:ext uri="{FF2B5EF4-FFF2-40B4-BE49-F238E27FC236}">
              <a16:creationId xmlns:a16="http://schemas.microsoft.com/office/drawing/2014/main" id="{9881CB9E-0E0F-416E-A91F-FCB6C1233AEB}"/>
            </a:ext>
          </a:extLst>
        </cdr:cNvPr>
        <cdr:cNvSpPr txBox="1"/>
      </cdr:nvSpPr>
      <cdr:spPr>
        <a:xfrm xmlns:a="http://schemas.openxmlformats.org/drawingml/2006/main">
          <a:off x="579770" y="0"/>
          <a:ext cx="6615571" cy="4023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800" b="1">
              <a:effectLst/>
              <a:latin typeface="Century" panose="02040604050505020304" pitchFamily="18" charset="0"/>
              <a:ea typeface="+mn-ea"/>
              <a:cs typeface="Times New Roman" panose="02020603050405020304" pitchFamily="18" charset="0"/>
            </a:rPr>
            <a:t>GHG</a:t>
          </a:r>
          <a:r>
            <a:rPr lang="en-US" altLang="ja-JP" sz="1800" b="1" baseline="0">
              <a:effectLst/>
              <a:latin typeface="Century" panose="02040604050505020304" pitchFamily="18" charset="0"/>
              <a:ea typeface="+mn-ea"/>
              <a:cs typeface="Times New Roman" panose="02020603050405020304" pitchFamily="18" charset="0"/>
            </a:rPr>
            <a:t> emissions by gas (excluding energy-related CO</a:t>
          </a:r>
          <a:r>
            <a:rPr lang="en-US" altLang="ja-JP" sz="1800" b="1" baseline="-25000">
              <a:effectLst/>
              <a:latin typeface="Century" panose="02040604050505020304" pitchFamily="18" charset="0"/>
              <a:ea typeface="+mn-ea"/>
              <a:cs typeface="Times New Roman" panose="02020603050405020304" pitchFamily="18" charset="0"/>
            </a:rPr>
            <a:t>2</a:t>
          </a:r>
          <a:r>
            <a:rPr lang="en-US" altLang="ja-JP" sz="1800" b="1" baseline="0">
              <a:effectLst/>
              <a:latin typeface="Century" panose="02040604050505020304" pitchFamily="18" charset="0"/>
              <a:ea typeface="+mn-ea"/>
              <a:cs typeface="Times New Roman" panose="02020603050405020304" pitchFamily="18" charset="0"/>
            </a:rPr>
            <a:t> emissions</a:t>
          </a:r>
          <a:r>
            <a:rPr lang="en-US" altLang="ja-JP" sz="1400" b="1" baseline="0">
              <a:effectLst/>
              <a:latin typeface="Century" panose="02040604050505020304" pitchFamily="18" charset="0"/>
              <a:ea typeface="+mn-ea"/>
              <a:cs typeface="Times New Roman" panose="02020603050405020304" pitchFamily="18" charset="0"/>
            </a:rPr>
            <a:t>)</a:t>
          </a:r>
          <a:endParaRPr lang="ja-JP" altLang="ja-JP" sz="1800" b="1">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0.38426</cdr:x>
      <cdr:y>0.91924</cdr:y>
    </cdr:from>
    <cdr:to>
      <cdr:x>0.50588</cdr:x>
      <cdr:y>0.96494</cdr:y>
    </cdr:to>
    <cdr:sp macro="" textlink="">
      <cdr:nvSpPr>
        <cdr:cNvPr id="5" name="テキスト ボックス 1">
          <a:extLst xmlns:a="http://schemas.openxmlformats.org/drawingml/2006/main">
            <a:ext uri="{FF2B5EF4-FFF2-40B4-BE49-F238E27FC236}">
              <a16:creationId xmlns:a16="http://schemas.microsoft.com/office/drawing/2014/main" id="{7A017F91-9BF3-4FDE-BC2E-F124A445880E}"/>
            </a:ext>
          </a:extLst>
        </cdr:cNvPr>
        <cdr:cNvSpPr txBox="1"/>
      </cdr:nvSpPr>
      <cdr:spPr>
        <a:xfrm xmlns:a="http://schemas.openxmlformats.org/drawingml/2006/main">
          <a:off x="2928042" y="4305655"/>
          <a:ext cx="926744" cy="21405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entury" panose="02040604050505020304" pitchFamily="18" charset="0"/>
              <a:ea typeface="+mn-ea"/>
              <a:cs typeface="Times New Roman" panose="02020603050405020304" pitchFamily="18" charset="0"/>
            </a:rPr>
            <a:t>(FY)</a:t>
          </a:r>
          <a:endParaRPr lang="ja-JP" altLang="ja-JP" sz="12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0.03519</cdr:x>
      <cdr:y>0.31111</cdr:y>
    </cdr:from>
    <cdr:to>
      <cdr:x>0.07083</cdr:x>
      <cdr:y>0.67109</cdr:y>
    </cdr:to>
    <cdr:sp macro="" textlink="">
      <cdr:nvSpPr>
        <cdr:cNvPr id="13" name="テキスト ボックス 1">
          <a:extLst xmlns:a="http://schemas.openxmlformats.org/drawingml/2006/main">
            <a:ext uri="{FF2B5EF4-FFF2-40B4-BE49-F238E27FC236}">
              <a16:creationId xmlns:a16="http://schemas.microsoft.com/office/drawing/2014/main" id="{12462F0C-DE10-45F5-8565-CC457D2256D5}"/>
            </a:ext>
          </a:extLst>
        </cdr:cNvPr>
        <cdr:cNvSpPr txBox="1"/>
      </cdr:nvSpPr>
      <cdr:spPr>
        <a:xfrm xmlns:a="http://schemas.openxmlformats.org/drawingml/2006/main" rot="16200000">
          <a:off x="-366416" y="2051482"/>
          <a:ext cx="1612061" cy="2955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Century" panose="02040604050505020304" pitchFamily="18" charset="0"/>
              <a:cs typeface="Times New Roman" panose="02020603050405020304" pitchFamily="18" charset="0"/>
            </a:rPr>
            <a:t>(Mt-CO</a:t>
          </a:r>
          <a:r>
            <a:rPr lang="en-US" altLang="ja-JP" sz="1200" baseline="-25000">
              <a:latin typeface="Century" panose="02040604050505020304" pitchFamily="18" charset="0"/>
              <a:cs typeface="Times New Roman" panose="02020603050405020304" pitchFamily="18" charset="0"/>
            </a:rPr>
            <a:t>2</a:t>
          </a:r>
          <a:r>
            <a:rPr lang="en-US" altLang="ja-JP" sz="1200">
              <a:latin typeface="Century" panose="02040604050505020304" pitchFamily="18" charset="0"/>
              <a:cs typeface="Times New Roman" panose="02020603050405020304" pitchFamily="18" charset="0"/>
            </a:rPr>
            <a:t>eq.)</a:t>
          </a:r>
          <a:endParaRPr lang="ja-JP" altLang="en-US" sz="1200">
            <a:latin typeface="Century" panose="02040604050505020304" pitchFamily="18" charset="0"/>
            <a:cs typeface="Times New Roman" panose="02020603050405020304" pitchFamily="18"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0.38089</cdr:x>
      <cdr:y>0.45466</cdr:y>
    </cdr:from>
    <cdr:to>
      <cdr:x>0.63917</cdr:x>
      <cdr:y>0.71004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994647" y="1937531"/>
          <a:ext cx="1352574" cy="10883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mn-lt"/>
              <a:ea typeface="+mn-ea"/>
            </a:rPr>
            <a:t>HFCs</a:t>
          </a:r>
          <a:r>
            <a:rPr lang="en-US" altLang="ja-JP" sz="1300" b="1">
              <a:ln w="3175">
                <a:noFill/>
              </a:ln>
              <a:solidFill>
                <a:sysClr val="windowText" lastClr="000000"/>
              </a:solidFill>
              <a:latin typeface="+mn-ea"/>
              <a:ea typeface="+mn-ea"/>
            </a:rPr>
            <a:t> </a:t>
          </a: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1.xml><?xml version="1.0" encoding="utf-8"?>
<c:userShapes xmlns:c="http://schemas.openxmlformats.org/drawingml/2006/chart">
  <cdr:relSizeAnchor xmlns:cdr="http://schemas.openxmlformats.org/drawingml/2006/chartDrawing">
    <cdr:from>
      <cdr:x>0.37831</cdr:x>
      <cdr:y>0.452</cdr:y>
    </cdr:from>
    <cdr:to>
      <cdr:x>0.64702</cdr:x>
      <cdr:y>0.71297</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125010" y="1902508"/>
          <a:ext cx="1509328" cy="10984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Calibri" panose="020F0502020204030204" pitchFamily="34" charset="0"/>
              <a:ea typeface="+mn-ea"/>
              <a:cs typeface="Calibri" panose="020F0502020204030204" pitchFamily="34" charset="0"/>
            </a:rPr>
            <a:t>HFCs</a:t>
          </a:r>
          <a:r>
            <a:rPr lang="en-US" altLang="ja-JP" sz="1400" b="1">
              <a:ln w="3175">
                <a:noFill/>
              </a:ln>
              <a:solidFill>
                <a:sysClr val="windowText" lastClr="000000"/>
              </a:solidFill>
              <a:latin typeface="+mn-ea"/>
              <a:ea typeface="+mn-ea"/>
            </a:rPr>
            <a:t> </a:t>
          </a: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2.xml><?xml version="1.0" encoding="utf-8"?>
<c:userShapes xmlns:c="http://schemas.openxmlformats.org/drawingml/2006/chart">
  <cdr:relSizeAnchor xmlns:cdr="http://schemas.openxmlformats.org/drawingml/2006/chartDrawing">
    <cdr:from>
      <cdr:x>0.37933</cdr:x>
      <cdr:y>0.40659</cdr:y>
    </cdr:from>
    <cdr:to>
      <cdr:x>0.64502</cdr:x>
      <cdr:y>0.69546</cdr:y>
    </cdr:to>
    <cdr:sp macro="" textlink="">
      <cdr:nvSpPr>
        <cdr:cNvPr id="3" name="テキスト ボックス 1">
          <a:extLst xmlns:a="http://schemas.openxmlformats.org/drawingml/2006/main">
            <a:ext uri="{FF2B5EF4-FFF2-40B4-BE49-F238E27FC236}">
              <a16:creationId xmlns:a16="http://schemas.microsoft.com/office/drawing/2014/main" id="{EF0282B1-BE78-4BEA-845A-F44A4F190EFB}"/>
            </a:ext>
          </a:extLst>
        </cdr:cNvPr>
        <cdr:cNvSpPr txBox="1"/>
      </cdr:nvSpPr>
      <cdr:spPr>
        <a:xfrm xmlns:a="http://schemas.openxmlformats.org/drawingml/2006/main">
          <a:off x="2003486" y="1717675"/>
          <a:ext cx="1403324" cy="12203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HFCs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0.38497</cdr:x>
      <cdr:y>0.41441</cdr:y>
    </cdr:from>
    <cdr:to>
      <cdr:x>0.65131</cdr:x>
      <cdr:y>0.70263</cdr:y>
    </cdr:to>
    <cdr:sp macro="" textlink="">
      <cdr:nvSpPr>
        <cdr:cNvPr id="3" name="テキスト ボックス 1">
          <a:extLst xmlns:a="http://schemas.openxmlformats.org/drawingml/2006/main">
            <a:ext uri="{FF2B5EF4-FFF2-40B4-BE49-F238E27FC236}">
              <a16:creationId xmlns:a16="http://schemas.microsoft.com/office/drawing/2014/main" id="{BC4650FA-ACBB-4DE8-9E16-9D3A45DD95A3}"/>
            </a:ext>
          </a:extLst>
        </cdr:cNvPr>
        <cdr:cNvSpPr txBox="1"/>
      </cdr:nvSpPr>
      <cdr:spPr>
        <a:xfrm xmlns:a="http://schemas.openxmlformats.org/drawingml/2006/main">
          <a:off x="2027206" y="1753355"/>
          <a:ext cx="1402479" cy="12194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HFCs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0.32406</cdr:x>
      <cdr:y>0.4298</cdr:y>
    </cdr:from>
    <cdr:to>
      <cdr:x>0.6389</cdr:x>
      <cdr:y>0.6927</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377862" y="1799904"/>
          <a:ext cx="1338631" cy="11009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6350">
                <a:noFill/>
              </a:ln>
              <a:solidFill>
                <a:sysClr val="windowText" lastClr="000000"/>
              </a:solidFill>
              <a:latin typeface="Calibri" panose="020F0502020204030204" pitchFamily="34" charset="0"/>
              <a:ea typeface="+mn-ea"/>
              <a:cs typeface="Calibri" panose="020F0502020204030204" pitchFamily="34" charset="0"/>
            </a:rPr>
            <a:t>PFCs</a:t>
          </a:r>
          <a:r>
            <a:rPr lang="en-US" altLang="ja-JP" sz="1300" b="1">
              <a:ln w="6350">
                <a:noFill/>
              </a:ln>
              <a:solidFill>
                <a:sysClr val="windowText" lastClr="000000"/>
              </a:solidFill>
              <a:latin typeface="+mn-ea"/>
              <a:ea typeface="+mn-ea"/>
            </a:rPr>
            <a:t> </a:t>
          </a: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5.xml><?xml version="1.0" encoding="utf-8"?>
<c:userShapes xmlns:c="http://schemas.openxmlformats.org/drawingml/2006/chart">
  <cdr:relSizeAnchor xmlns:cdr="http://schemas.openxmlformats.org/drawingml/2006/chartDrawing">
    <cdr:from>
      <cdr:x>0.34045</cdr:x>
      <cdr:y>0.43315</cdr:y>
    </cdr:from>
    <cdr:to>
      <cdr:x>0.65644</cdr:x>
      <cdr:y>0.69605</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563054" y="1781023"/>
          <a:ext cx="1450812" cy="10810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6350">
                <a:noFill/>
              </a:ln>
              <a:solidFill>
                <a:sysClr val="windowText" lastClr="000000"/>
              </a:solidFill>
              <a:latin typeface="Calibri" panose="020F0502020204030204" pitchFamily="34" charset="0"/>
              <a:ea typeface="+mn-ea"/>
              <a:cs typeface="Calibri" panose="020F0502020204030204" pitchFamily="34" charset="0"/>
            </a:rPr>
            <a:t>PFCs</a:t>
          </a:r>
          <a:r>
            <a:rPr lang="en-US" altLang="ja-JP" sz="1400" b="1">
              <a:ln w="6350">
                <a:noFill/>
              </a:ln>
              <a:solidFill>
                <a:sysClr val="windowText" lastClr="000000"/>
              </a:solidFill>
              <a:latin typeface="+mn-ea"/>
              <a:ea typeface="+mn-ea"/>
            </a:rPr>
            <a:t> </a:t>
          </a: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6.xml><?xml version="1.0" encoding="utf-8"?>
<c:userShapes xmlns:c="http://schemas.openxmlformats.org/drawingml/2006/chart">
  <cdr:relSizeAnchor xmlns:cdr="http://schemas.openxmlformats.org/drawingml/2006/chartDrawing">
    <cdr:from>
      <cdr:x>0.39303</cdr:x>
      <cdr:y>0.38953</cdr:y>
    </cdr:from>
    <cdr:to>
      <cdr:x>0.62415</cdr:x>
      <cdr:y>0.66082</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074488" y="1684157"/>
          <a:ext cx="1219959" cy="1172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Calibri" panose="020F0502020204030204" pitchFamily="34" charset="0"/>
              <a:ea typeface="+mn-ea"/>
              <a:cs typeface="Calibri" panose="020F0502020204030204" pitchFamily="34" charset="0"/>
            </a:rPr>
            <a:t>SF</a:t>
          </a:r>
          <a:r>
            <a:rPr lang="en-US" altLang="ja-JP" sz="1400" b="1" baseline="-25000">
              <a:ln w="3175">
                <a:noFill/>
              </a:ln>
              <a:solidFill>
                <a:sysClr val="windowText" lastClr="000000"/>
              </a:solidFill>
              <a:latin typeface="Calibri" panose="020F0502020204030204" pitchFamily="34" charset="0"/>
              <a:ea typeface="+mn-ea"/>
              <a:cs typeface="Calibri" panose="020F0502020204030204" pitchFamily="34" charset="0"/>
            </a:rPr>
            <a:t>6</a:t>
          </a:r>
          <a:r>
            <a:rPr lang="ja-JP" altLang="en-US" sz="1400" b="1">
              <a:latin typeface="+mn-ea"/>
              <a:ea typeface="+mn-ea"/>
            </a:rPr>
            <a:t> </a:t>
          </a: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7.xml><?xml version="1.0" encoding="utf-8"?>
<c:userShapes xmlns:c="http://schemas.openxmlformats.org/drawingml/2006/chart">
  <cdr:relSizeAnchor xmlns:cdr="http://schemas.openxmlformats.org/drawingml/2006/chartDrawing">
    <cdr:from>
      <cdr:x>0.47042</cdr:x>
      <cdr:y>0.39891</cdr:y>
    </cdr:from>
    <cdr:to>
      <cdr:x>0.70095</cdr:x>
      <cdr:y>0.6702</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542826" y="1757897"/>
          <a:ext cx="1246119" cy="11955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Calibri" panose="020F0502020204030204" pitchFamily="34" charset="0"/>
              <a:ea typeface="+mn-ea"/>
              <a:cs typeface="Calibri" panose="020F0502020204030204" pitchFamily="34" charset="0"/>
            </a:rPr>
            <a:t>SF</a:t>
          </a:r>
          <a:r>
            <a:rPr lang="en-US" altLang="ja-JP" sz="1400" b="1" baseline="-25000">
              <a:ln w="3175">
                <a:noFill/>
              </a:ln>
              <a:solidFill>
                <a:sysClr val="windowText" lastClr="000000"/>
              </a:solidFill>
              <a:latin typeface="Calibri" panose="020F0502020204030204" pitchFamily="34" charset="0"/>
              <a:ea typeface="+mn-ea"/>
              <a:cs typeface="Calibri" panose="020F0502020204030204" pitchFamily="34" charset="0"/>
            </a:rPr>
            <a:t>6</a:t>
          </a:r>
          <a:r>
            <a:rPr lang="ja-JP" altLang="en-US" sz="1400" b="1">
              <a:latin typeface="+mn-ea"/>
              <a:ea typeface="+mn-ea"/>
            </a:rPr>
            <a:t> </a:t>
          </a: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8.xml><?xml version="1.0" encoding="utf-8"?>
<c:userShapes xmlns:c="http://schemas.openxmlformats.org/drawingml/2006/chart">
  <cdr:relSizeAnchor xmlns:cdr="http://schemas.openxmlformats.org/drawingml/2006/chartDrawing">
    <cdr:from>
      <cdr:x>0.38646</cdr:x>
      <cdr:y>0.33812</cdr:y>
    </cdr:from>
    <cdr:to>
      <cdr:x>0.63221</cdr:x>
      <cdr:y>0.64968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973716" y="1419382"/>
          <a:ext cx="1255062" cy="13078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alibri" panose="020F0502020204030204" pitchFamily="34" charset="0"/>
              <a:ea typeface="+mn-ea"/>
              <a:cs typeface="Calibri" panose="020F0502020204030204" pitchFamily="34" charset="0"/>
            </a:rPr>
            <a:t>NF</a:t>
          </a:r>
          <a:r>
            <a:rPr lang="en-US" altLang="ja-JP" sz="1400" b="1" baseline="-10000">
              <a:latin typeface="Calibri" panose="020F0502020204030204" pitchFamily="34" charset="0"/>
              <a:ea typeface="+mn-ea"/>
              <a:cs typeface="Calibri" panose="020F0502020204030204" pitchFamily="34" charset="0"/>
            </a:rPr>
            <a:t>3</a:t>
          </a:r>
          <a:r>
            <a:rPr lang="en-US" altLang="ja-JP" sz="1400" b="1">
              <a:latin typeface="+mn-ea"/>
              <a:ea typeface="+mn-ea"/>
            </a:rPr>
            <a:t> </a:t>
          </a: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9.xml><?xml version="1.0" encoding="utf-8"?>
<c:userShapes xmlns:c="http://schemas.openxmlformats.org/drawingml/2006/chart">
  <cdr:relSizeAnchor xmlns:cdr="http://schemas.openxmlformats.org/drawingml/2006/chartDrawing">
    <cdr:from>
      <cdr:x>0.39969</cdr:x>
      <cdr:y>0.33415</cdr:y>
    </cdr:from>
    <cdr:to>
      <cdr:x>0.64105</cdr:x>
      <cdr:y>0.64571</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012362" y="1400407"/>
          <a:ext cx="1215247" cy="1305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a:noFill/>
              </a:ln>
              <a:solidFill>
                <a:sysClr val="windowText" lastClr="000000"/>
              </a:solidFill>
              <a:latin typeface="Calibri" panose="020F0502020204030204" pitchFamily="34" charset="0"/>
              <a:ea typeface="+mj-ea"/>
              <a:cs typeface="Calibri" panose="020F0502020204030204" pitchFamily="34" charset="0"/>
            </a:rPr>
            <a:t>NF</a:t>
          </a:r>
          <a:r>
            <a:rPr lang="en-US" altLang="ja-JP" sz="1400" b="1" baseline="-10000">
              <a:ln>
                <a:noFill/>
              </a:ln>
              <a:solidFill>
                <a:sysClr val="windowText" lastClr="000000"/>
              </a:solidFill>
              <a:latin typeface="Calibri" panose="020F0502020204030204" pitchFamily="34" charset="0"/>
              <a:ea typeface="+mj-ea"/>
              <a:cs typeface="Calibri" panose="020F0502020204030204" pitchFamily="34" charset="0"/>
            </a:rPr>
            <a:t>3</a:t>
          </a:r>
          <a:r>
            <a:rPr lang="ja-JP" altLang="en-US" sz="1400" b="1">
              <a:latin typeface="+mn-ea"/>
              <a:ea typeface="+mn-ea"/>
            </a:rPr>
            <a:t> </a:t>
          </a: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xml><?xml version="1.0" encoding="utf-8"?>
<c:userShapes xmlns:c="http://schemas.openxmlformats.org/drawingml/2006/chart">
  <cdr:relSizeAnchor xmlns:cdr="http://schemas.openxmlformats.org/drawingml/2006/chartDrawing">
    <cdr:from>
      <cdr:x>0.05579</cdr:x>
      <cdr:y>0.70357</cdr:y>
    </cdr:from>
    <cdr:to>
      <cdr:x>0.13049</cdr:x>
      <cdr:y>0.76539</cdr:y>
    </cdr:to>
    <cdr:sp macro="" textlink="">
      <cdr:nvSpPr>
        <cdr:cNvPr id="373770" name="Rectangle 10">
          <a:extLst xmlns:a="http://schemas.openxmlformats.org/drawingml/2006/main">
            <a:ext uri="{FF2B5EF4-FFF2-40B4-BE49-F238E27FC236}">
              <a16:creationId xmlns:a16="http://schemas.microsoft.com/office/drawing/2014/main" id="{12E96877-2478-4484-BA21-22E65814F55A}"/>
            </a:ext>
          </a:extLst>
        </cdr:cNvPr>
        <cdr:cNvSpPr>
          <a:spLocks xmlns:a="http://schemas.openxmlformats.org/drawingml/2006/main" noChangeArrowheads="1"/>
        </cdr:cNvSpPr>
      </cdr:nvSpPr>
      <cdr:spPr bwMode="auto">
        <a:xfrm xmlns:a="http://schemas.openxmlformats.org/drawingml/2006/main">
          <a:off x="551144" y="3700645"/>
          <a:ext cx="737993" cy="325162"/>
        </a:xfrm>
        <a:prstGeom xmlns:a="http://schemas.openxmlformats.org/drawingml/2006/main" prst="rect">
          <a:avLst/>
        </a:prstGeom>
        <a:solidFill xmlns:a="http://schemas.openxmlformats.org/drawingml/2006/main">
          <a:srgbClr val="FFFFFF"/>
        </a:solidFill>
        <a:ln xmlns:a="http://schemas.openxmlformats.org/drawingml/2006/main" w="38100" cmpd="dbl" algn="ctr">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1">
            <a:defRPr sz="1000"/>
          </a:pPr>
          <a:r>
            <a:rPr lang="ja-JP" altLang="en-US" sz="1050" b="0" i="0" strike="noStrike">
              <a:solidFill>
                <a:srgbClr val="000000"/>
              </a:solidFill>
              <a:latin typeface="ＭＳ Ｐゴシック"/>
              <a:ea typeface="ＭＳ Ｐゴシック"/>
            </a:rPr>
            <a:t>　</a:t>
          </a:r>
          <a:r>
            <a:rPr lang="en-US" altLang="ja-JP" sz="1050" b="0" i="0" strike="noStrike">
              <a:solidFill>
                <a:srgbClr val="000000"/>
              </a:solidFill>
              <a:latin typeface="Arial"/>
              <a:cs typeface="Arial"/>
            </a:rPr>
            <a:t>0</a:t>
          </a:r>
        </a:p>
      </cdr:txBody>
    </cdr:sp>
  </cdr:relSizeAnchor>
  <cdr:relSizeAnchor xmlns:cdr="http://schemas.openxmlformats.org/drawingml/2006/chartDrawing">
    <cdr:from>
      <cdr:x>0.05018</cdr:x>
      <cdr:y>0.12811</cdr:y>
    </cdr:from>
    <cdr:to>
      <cdr:x>0.08342</cdr:x>
      <cdr:y>0.71354</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987743" y="2141102"/>
          <a:ext cx="3188506" cy="3017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t> (Mt CO</a:t>
          </a:r>
          <a:r>
            <a:rPr lang="en-US" altLang="ja-JP" sz="1200" baseline="-25000"/>
            <a:t>2</a:t>
          </a:r>
          <a:r>
            <a:rPr lang="en-US" altLang="ja-JP" sz="1200"/>
            <a:t> eq.)</a:t>
          </a:r>
          <a:endParaRPr lang="ja-JP" altLang="en-US" sz="1200"/>
        </a:p>
      </cdr:txBody>
    </cdr:sp>
  </cdr:relSizeAnchor>
  <cdr:relSizeAnchor xmlns:cdr="http://schemas.openxmlformats.org/drawingml/2006/chartDrawing">
    <cdr:from>
      <cdr:x>0.75984</cdr:x>
      <cdr:y>0.35292</cdr:y>
    </cdr:from>
    <cdr:to>
      <cdr:x>0.9839</cdr:x>
      <cdr:y>0.45627</cdr:y>
    </cdr:to>
    <cdr:sp macro="" textlink="">
      <cdr:nvSpPr>
        <cdr:cNvPr id="10"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7506745" y="1856314"/>
          <a:ext cx="2213585" cy="54360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100">
              <a:solidFill>
                <a:schemeClr val="dk1"/>
              </a:solidFill>
              <a:effectLst/>
              <a:latin typeface="+mn-lt"/>
              <a:ea typeface="+mn-ea"/>
              <a:cs typeface="+mn-cs"/>
            </a:rPr>
            <a:t>Reduction target for FY2030 C</a:t>
          </a:r>
          <a:r>
            <a:rPr kumimoji="1" lang="en-US" altLang="ja-JP" sz="1100" b="0" baseline="0">
              <a:solidFill>
                <a:schemeClr val="dk1"/>
              </a:solidFill>
              <a:effectLst/>
              <a:latin typeface="+mn-lt"/>
              <a:ea typeface="+mn-ea"/>
              <a:cs typeface="+mn-cs"/>
            </a:rPr>
            <a:t>ompared to FY</a:t>
          </a:r>
          <a:r>
            <a:rPr kumimoji="1" lang="en-US" altLang="ja-JP" sz="1100" b="0">
              <a:solidFill>
                <a:sysClr val="windowText" lastClr="000000"/>
              </a:solidFill>
            </a:rPr>
            <a:t>2013 :  -46.0%*</a:t>
          </a:r>
          <a:endParaRPr kumimoji="1" lang="ja-JP" altLang="en-US" sz="1100" b="0">
            <a:solidFill>
              <a:sysClr val="windowText" lastClr="000000"/>
            </a:solidFill>
          </a:endParaRPr>
        </a:p>
      </cdr:txBody>
    </cdr:sp>
  </cdr:relSizeAnchor>
  <cdr:relSizeAnchor xmlns:cdr="http://schemas.openxmlformats.org/drawingml/2006/chartDrawing">
    <cdr:from>
      <cdr:x>0.38246</cdr:x>
      <cdr:y>0.8727</cdr:y>
    </cdr:from>
    <cdr:to>
      <cdr:x>0.9863</cdr:x>
      <cdr:y>0.91225</cdr:y>
    </cdr:to>
    <cdr:sp macro="" textlink="">
      <cdr:nvSpPr>
        <cdr:cNvPr id="11" name="テキスト ボックス 7">
          <a:extLst xmlns:a="http://schemas.openxmlformats.org/drawingml/2006/main">
            <a:ext uri="{FF2B5EF4-FFF2-40B4-BE49-F238E27FC236}">
              <a16:creationId xmlns:a16="http://schemas.microsoft.com/office/drawing/2014/main" id="{576184EC-AE81-405A-8DBC-2C7865EA9EAC}"/>
            </a:ext>
          </a:extLst>
        </cdr:cNvPr>
        <cdr:cNvSpPr txBox="1"/>
      </cdr:nvSpPr>
      <cdr:spPr>
        <a:xfrm xmlns:a="http://schemas.openxmlformats.org/drawingml/2006/main">
          <a:off x="3778530" y="4590251"/>
          <a:ext cx="5965545" cy="20801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b="0">
              <a:solidFill>
                <a:sysClr val="windowText" lastClr="000000"/>
              </a:solidFill>
            </a:rPr>
            <a:t>*Reference :T</a:t>
          </a:r>
          <a:r>
            <a:rPr lang="en-US" altLang="ja-JP" sz="1100">
              <a:solidFill>
                <a:sysClr val="windowText" lastClr="000000"/>
              </a:solidFill>
              <a:effectLst/>
              <a:latin typeface="+mn-lt"/>
              <a:ea typeface="+mn-ea"/>
              <a:cs typeface="+mn-cs"/>
            </a:rPr>
            <a:t>he Plan for Global Warming Countermeasures (</a:t>
          </a:r>
          <a:r>
            <a:rPr lang="en-US" altLang="ja-JP">
              <a:solidFill>
                <a:sysClr val="windowText" lastClr="000000"/>
              </a:solidFill>
            </a:rPr>
            <a:t>Cabinet approved on October 22, 2021</a:t>
          </a:r>
          <a:r>
            <a:rPr lang="en-US" altLang="ja-JP" sz="1100">
              <a:solidFill>
                <a:sysClr val="windowText" lastClr="000000"/>
              </a:solidFill>
              <a:effectLst/>
              <a:latin typeface="+mn-lt"/>
              <a:ea typeface="+mn-ea"/>
              <a:cs typeface="+mn-cs"/>
            </a:rPr>
            <a:t>)</a:t>
          </a:r>
          <a:endParaRPr kumimoji="1" lang="ja-JP" altLang="en-US" sz="1100" b="0">
            <a:solidFill>
              <a:sysClr val="windowText" lastClr="000000"/>
            </a:solidFill>
            <a:latin typeface="+mn-lt"/>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0.33032</cdr:x>
      <cdr:y>0.38569</cdr:y>
    </cdr:from>
    <cdr:to>
      <cdr:x>0.64718</cdr:x>
      <cdr:y>0.65451</cdr:y>
    </cdr:to>
    <cdr:sp macro="" textlink="">
      <cdr:nvSpPr>
        <cdr:cNvPr id="3" name="テキスト ボックス 1">
          <a:extLst xmlns:a="http://schemas.openxmlformats.org/drawingml/2006/main">
            <a:ext uri="{FF2B5EF4-FFF2-40B4-BE49-F238E27FC236}">
              <a16:creationId xmlns:a16="http://schemas.microsoft.com/office/drawing/2014/main" id="{50B465BB-28D2-416C-A65A-2BFBBF7ADA8D}"/>
            </a:ext>
          </a:extLst>
        </cdr:cNvPr>
        <cdr:cNvSpPr txBox="1"/>
      </cdr:nvSpPr>
      <cdr:spPr>
        <a:xfrm xmlns:a="http://schemas.openxmlformats.org/drawingml/2006/main">
          <a:off x="1419335" y="1638299"/>
          <a:ext cx="1361492" cy="114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0.33336</cdr:x>
      <cdr:y>0.38625</cdr:y>
    </cdr:from>
    <cdr:to>
      <cdr:x>0.65069</cdr:x>
      <cdr:y>0.65545</cdr:y>
    </cdr:to>
    <cdr:sp macro="" textlink="">
      <cdr:nvSpPr>
        <cdr:cNvPr id="3" name="テキスト ボックス 1">
          <a:extLst xmlns:a="http://schemas.openxmlformats.org/drawingml/2006/main">
            <a:ext uri="{FF2B5EF4-FFF2-40B4-BE49-F238E27FC236}">
              <a16:creationId xmlns:a16="http://schemas.microsoft.com/office/drawing/2014/main" id="{DA0E3D64-B705-4102-A5C4-DF0F8C1E7F41}"/>
            </a:ext>
          </a:extLst>
        </cdr:cNvPr>
        <cdr:cNvSpPr txBox="1"/>
      </cdr:nvSpPr>
      <cdr:spPr>
        <a:xfrm xmlns:a="http://schemas.openxmlformats.org/drawingml/2006/main">
          <a:off x="1430283" y="1638300"/>
          <a:ext cx="1361492" cy="114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0.38152</cdr:x>
      <cdr:y>0.37767</cdr:y>
    </cdr:from>
    <cdr:to>
      <cdr:x>0.63737</cdr:x>
      <cdr:y>0.65987</cdr:y>
    </cdr:to>
    <cdr:sp macro="" textlink="">
      <cdr:nvSpPr>
        <cdr:cNvPr id="3" name="テキスト ボックス 1">
          <a:extLst xmlns:a="http://schemas.openxmlformats.org/drawingml/2006/main">
            <a:ext uri="{FF2B5EF4-FFF2-40B4-BE49-F238E27FC236}">
              <a16:creationId xmlns:a16="http://schemas.microsoft.com/office/drawing/2014/main" id="{3AAAF81E-AD93-405D-A94C-C1C1520EABE8}"/>
            </a:ext>
          </a:extLst>
        </cdr:cNvPr>
        <cdr:cNvSpPr txBox="1"/>
      </cdr:nvSpPr>
      <cdr:spPr>
        <a:xfrm xmlns:a="http://schemas.openxmlformats.org/drawingml/2006/main">
          <a:off x="1879162" y="1682093"/>
          <a:ext cx="1260137" cy="1256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0.38538</cdr:x>
      <cdr:y>0.35956</cdr:y>
    </cdr:from>
    <cdr:to>
      <cdr:x>0.63938</cdr:x>
      <cdr:y>0.64105</cdr:y>
    </cdr:to>
    <cdr:sp macro="" textlink="">
      <cdr:nvSpPr>
        <cdr:cNvPr id="5" name="テキスト ボックス 1">
          <a:extLst xmlns:a="http://schemas.openxmlformats.org/drawingml/2006/main">
            <a:ext uri="{FF2B5EF4-FFF2-40B4-BE49-F238E27FC236}">
              <a16:creationId xmlns:a16="http://schemas.microsoft.com/office/drawing/2014/main" id="{E374870E-A20B-459A-A0D4-AA4D176D2EE9}"/>
            </a:ext>
          </a:extLst>
        </cdr:cNvPr>
        <cdr:cNvSpPr txBox="1"/>
      </cdr:nvSpPr>
      <cdr:spPr>
        <a:xfrm xmlns:a="http://schemas.openxmlformats.org/drawingml/2006/main">
          <a:off x="1912007" y="1605455"/>
          <a:ext cx="1260137" cy="1256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0.38092</cdr:x>
      <cdr:y>0.30157</cdr:y>
    </cdr:from>
    <cdr:to>
      <cdr:x>0.65139</cdr:x>
      <cdr:y>0.58905</cdr:y>
    </cdr:to>
    <cdr:sp macro="" textlink="">
      <cdr:nvSpPr>
        <cdr:cNvPr id="3" name="テキスト ボックス 1">
          <a:extLst xmlns:a="http://schemas.openxmlformats.org/drawingml/2006/main">
            <a:ext uri="{FF2B5EF4-FFF2-40B4-BE49-F238E27FC236}">
              <a16:creationId xmlns:a16="http://schemas.microsoft.com/office/drawing/2014/main" id="{56CFF336-6A9B-4A41-A23A-4E673FC51CAB}"/>
            </a:ext>
          </a:extLst>
        </cdr:cNvPr>
        <cdr:cNvSpPr txBox="1"/>
      </cdr:nvSpPr>
      <cdr:spPr>
        <a:xfrm xmlns:a="http://schemas.openxmlformats.org/drawingml/2006/main">
          <a:off x="1802524" y="1298902"/>
          <a:ext cx="1279916" cy="1238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0.37166</cdr:x>
      <cdr:y>0.29947</cdr:y>
    </cdr:from>
    <cdr:to>
      <cdr:x>0.64214</cdr:x>
      <cdr:y>0.58737</cdr:y>
    </cdr:to>
    <cdr:sp macro="" textlink="">
      <cdr:nvSpPr>
        <cdr:cNvPr id="3" name="テキスト ボックス 1">
          <a:extLst xmlns:a="http://schemas.openxmlformats.org/drawingml/2006/main">
            <a:ext uri="{FF2B5EF4-FFF2-40B4-BE49-F238E27FC236}">
              <a16:creationId xmlns:a16="http://schemas.microsoft.com/office/drawing/2014/main" id="{86BA8819-3AE6-4BC1-859D-09C65D0AF26A}"/>
            </a:ext>
          </a:extLst>
        </cdr:cNvPr>
        <cdr:cNvSpPr txBox="1"/>
      </cdr:nvSpPr>
      <cdr:spPr>
        <a:xfrm xmlns:a="http://schemas.openxmlformats.org/drawingml/2006/main">
          <a:off x="1758731" y="1287955"/>
          <a:ext cx="1279916" cy="1238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6.xml><?xml version="1.0" encoding="utf-8"?>
<xdr:wsDr xmlns:xdr="http://schemas.openxmlformats.org/drawingml/2006/spreadsheetDrawing" xmlns:a="http://schemas.openxmlformats.org/drawingml/2006/main">
  <xdr:twoCellAnchor editAs="absolute">
    <xdr:from>
      <xdr:col>59</xdr:col>
      <xdr:colOff>454496</xdr:colOff>
      <xdr:row>32</xdr:row>
      <xdr:rowOff>166415</xdr:rowOff>
    </xdr:from>
    <xdr:to>
      <xdr:col>70</xdr:col>
      <xdr:colOff>148879</xdr:colOff>
      <xdr:row>61</xdr:row>
      <xdr:rowOff>110760</xdr:rowOff>
    </xdr:to>
    <xdr:graphicFrame macro="">
      <xdr:nvGraphicFramePr>
        <xdr:cNvPr id="2" name="グラフ 2">
          <a:extLst>
            <a:ext uri="{FF2B5EF4-FFF2-40B4-BE49-F238E27FC236}">
              <a16:creationId xmlns:a16="http://schemas.microsoft.com/office/drawing/2014/main" id="{B7F5EA14-89C8-46F6-9B9D-CB8F9F209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59</xdr:col>
      <xdr:colOff>453297</xdr:colOff>
      <xdr:row>62</xdr:row>
      <xdr:rowOff>173666</xdr:rowOff>
    </xdr:from>
    <xdr:to>
      <xdr:col>70</xdr:col>
      <xdr:colOff>178976</xdr:colOff>
      <xdr:row>93</xdr:row>
      <xdr:rowOff>170028</xdr:rowOff>
    </xdr:to>
    <xdr:graphicFrame macro="">
      <xdr:nvGraphicFramePr>
        <xdr:cNvPr id="3" name="グラフ 2">
          <a:extLst>
            <a:ext uri="{FF2B5EF4-FFF2-40B4-BE49-F238E27FC236}">
              <a16:creationId xmlns:a16="http://schemas.microsoft.com/office/drawing/2014/main" id="{D78BAB38-5986-4A75-8E11-7A347696B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71</xdr:col>
      <xdr:colOff>433321</xdr:colOff>
      <xdr:row>33</xdr:row>
      <xdr:rowOff>49593</xdr:rowOff>
    </xdr:from>
    <xdr:to>
      <xdr:col>82</xdr:col>
      <xdr:colOff>141410</xdr:colOff>
      <xdr:row>62</xdr:row>
      <xdr:rowOff>29005</xdr:rowOff>
    </xdr:to>
    <xdr:graphicFrame macro="">
      <xdr:nvGraphicFramePr>
        <xdr:cNvPr id="4" name="グラフ 2">
          <a:extLst>
            <a:ext uri="{FF2B5EF4-FFF2-40B4-BE49-F238E27FC236}">
              <a16:creationId xmlns:a16="http://schemas.microsoft.com/office/drawing/2014/main" id="{CBBBF79F-A6DB-4CE6-A2AA-8AA818C0A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71</xdr:col>
      <xdr:colOff>420883</xdr:colOff>
      <xdr:row>63</xdr:row>
      <xdr:rowOff>169791</xdr:rowOff>
    </xdr:from>
    <xdr:to>
      <xdr:col>82</xdr:col>
      <xdr:colOff>151383</xdr:colOff>
      <xdr:row>94</xdr:row>
      <xdr:rowOff>158123</xdr:rowOff>
    </xdr:to>
    <xdr:graphicFrame macro="">
      <xdr:nvGraphicFramePr>
        <xdr:cNvPr id="5" name="グラフ 2">
          <a:extLst>
            <a:ext uri="{FF2B5EF4-FFF2-40B4-BE49-F238E27FC236}">
              <a16:creationId xmlns:a16="http://schemas.microsoft.com/office/drawing/2014/main" id="{506F42FA-4EC2-4CF9-AD9C-59FECDA2B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59</xdr:col>
      <xdr:colOff>471526</xdr:colOff>
      <xdr:row>6</xdr:row>
      <xdr:rowOff>27455</xdr:rowOff>
    </xdr:from>
    <xdr:to>
      <xdr:col>70</xdr:col>
      <xdr:colOff>156304</xdr:colOff>
      <xdr:row>30</xdr:row>
      <xdr:rowOff>192158</xdr:rowOff>
    </xdr:to>
    <xdr:graphicFrame macro="">
      <xdr:nvGraphicFramePr>
        <xdr:cNvPr id="6" name="グラフ 2">
          <a:extLst>
            <a:ext uri="{FF2B5EF4-FFF2-40B4-BE49-F238E27FC236}">
              <a16:creationId xmlns:a16="http://schemas.microsoft.com/office/drawing/2014/main" id="{DC8DDD12-ED29-436E-B943-EA499EBAB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71</xdr:col>
      <xdr:colOff>222051</xdr:colOff>
      <xdr:row>6</xdr:row>
      <xdr:rowOff>59530</xdr:rowOff>
    </xdr:from>
    <xdr:to>
      <xdr:col>81</xdr:col>
      <xdr:colOff>623903</xdr:colOff>
      <xdr:row>31</xdr:row>
      <xdr:rowOff>37404</xdr:rowOff>
    </xdr:to>
    <xdr:graphicFrame macro="">
      <xdr:nvGraphicFramePr>
        <xdr:cNvPr id="7" name="グラフ 2">
          <a:extLst>
            <a:ext uri="{FF2B5EF4-FFF2-40B4-BE49-F238E27FC236}">
              <a16:creationId xmlns:a16="http://schemas.microsoft.com/office/drawing/2014/main" id="{3F50275E-E57B-405B-82D0-7DBCBEAEE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0.34933</cdr:x>
      <cdr:y>0</cdr:y>
    </cdr:from>
    <cdr:to>
      <cdr:x>0.66822</cdr:x>
      <cdr:y>0.06791</cdr:y>
    </cdr:to>
    <cdr:sp macro="" textlink="">
      <cdr:nvSpPr>
        <cdr:cNvPr id="3" name="テキスト ボックス 3">
          <a:extLst xmlns:a="http://schemas.openxmlformats.org/drawingml/2006/main">
            <a:ext uri="{FF2B5EF4-FFF2-40B4-BE49-F238E27FC236}">
              <a16:creationId xmlns:a16="http://schemas.microsoft.com/office/drawing/2014/main" id="{D5ED7AE6-8263-4808-B5EB-9C7E78CD13BE}"/>
            </a:ext>
          </a:extLst>
        </cdr:cNvPr>
        <cdr:cNvSpPr txBox="1"/>
      </cdr:nvSpPr>
      <cdr:spPr>
        <a:xfrm xmlns:a="http://schemas.openxmlformats.org/drawingml/2006/main">
          <a:off x="2528537" y="0"/>
          <a:ext cx="2308132"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Century" panose="02040604050505020304" pitchFamily="18" charset="0"/>
            </a:rPr>
            <a:t>一人</a:t>
          </a:r>
          <a:r>
            <a:rPr kumimoji="1" lang="ja-JP" altLang="en-US" sz="1600" b="1" baseline="0">
              <a:solidFill>
                <a:sysClr val="windowText" lastClr="000000"/>
              </a:solidFill>
              <a:latin typeface="Century" panose="02040604050505020304" pitchFamily="18" charset="0"/>
            </a:rPr>
            <a:t>あたり</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a:t>
          </a:r>
          <a:r>
            <a:rPr kumimoji="1" lang="en-US" altLang="ja-JP" sz="1600" b="1">
              <a:solidFill>
                <a:sysClr val="windowText" lastClr="000000"/>
              </a:solidFill>
              <a:latin typeface="Century" panose="02040604050505020304" pitchFamily="18" charset="0"/>
            </a:rPr>
            <a:t> </a:t>
          </a:r>
          <a:r>
            <a:rPr kumimoji="1" lang="ja-JP" altLang="en-US" sz="1600" b="1">
              <a:solidFill>
                <a:sysClr val="windowText" lastClr="000000"/>
              </a:solidFill>
              <a:latin typeface="Century" panose="02040604050505020304" pitchFamily="18" charset="0"/>
            </a:rPr>
            <a:t>排出量 </a:t>
          </a:r>
          <a:r>
            <a:rPr kumimoji="1" lang="en-US" altLang="ja-JP" sz="1600" b="1">
              <a:solidFill>
                <a:sysClr val="windowText" lastClr="000000"/>
              </a:solidFill>
              <a:latin typeface="Century" panose="02040604050505020304" pitchFamily="18" charset="0"/>
            </a:rPr>
            <a:t> </a:t>
          </a:r>
        </a:p>
      </cdr:txBody>
    </cdr:sp>
  </cdr:relSizeAnchor>
  <cdr:relSizeAnchor xmlns:cdr="http://schemas.openxmlformats.org/drawingml/2006/chartDrawing">
    <cdr:from>
      <cdr:x>0.92399</cdr:x>
      <cdr:y>0.13127</cdr:y>
    </cdr:from>
    <cdr:to>
      <cdr:x>0.96589</cdr:x>
      <cdr:y>0.88734</cdr:y>
    </cdr:to>
    <cdr:sp macro="" textlink="">
      <cdr:nvSpPr>
        <cdr:cNvPr id="6" name="テキスト ボックス 3">
          <a:extLst xmlns:a="http://schemas.openxmlformats.org/drawingml/2006/main">
            <a:ext uri="{FF2B5EF4-FFF2-40B4-BE49-F238E27FC236}">
              <a16:creationId xmlns:a16="http://schemas.microsoft.com/office/drawing/2014/main" id="{4271F9D2-EF8F-4257-A4A1-DD82683762CB}"/>
            </a:ext>
          </a:extLst>
        </cdr:cNvPr>
        <cdr:cNvSpPr txBox="1"/>
      </cdr:nvSpPr>
      <cdr:spPr>
        <a:xfrm xmlns:a="http://schemas.openxmlformats.org/drawingml/2006/main" rot="5400000">
          <a:off x="4851154" y="2535315"/>
          <a:ext cx="3989000" cy="3035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一人あたり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人、折れ線グラフ）</a:t>
          </a:r>
        </a:p>
      </cdr:txBody>
    </cdr:sp>
  </cdr:relSizeAnchor>
  <cdr:relSizeAnchor xmlns:cdr="http://schemas.openxmlformats.org/drawingml/2006/chartDrawing">
    <cdr:from>
      <cdr:x>0.02211</cdr:x>
      <cdr:y>0.10072</cdr:y>
    </cdr:from>
    <cdr:to>
      <cdr:x>0.06375</cdr:x>
      <cdr:y>0.73392</cdr:y>
    </cdr:to>
    <cdr:sp macro="" textlink="">
      <cdr:nvSpPr>
        <cdr:cNvPr id="7" name="テキスト ボックス 4">
          <a:extLst xmlns:a="http://schemas.openxmlformats.org/drawingml/2006/main">
            <a:ext uri="{FF2B5EF4-FFF2-40B4-BE49-F238E27FC236}">
              <a16:creationId xmlns:a16="http://schemas.microsoft.com/office/drawing/2014/main" id="{358C58A5-C9A0-406C-B24B-6B1C077AD507}"/>
            </a:ext>
          </a:extLst>
        </cdr:cNvPr>
        <cdr:cNvSpPr txBox="1"/>
      </cdr:nvSpPr>
      <cdr:spPr>
        <a:xfrm xmlns:a="http://schemas.openxmlformats.org/drawingml/2006/main" rot="16200000">
          <a:off x="-1359365" y="2050933"/>
          <a:ext cx="3340730" cy="3016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総排出量　（百万トン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、棒グラフ） </a:t>
          </a: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80252E63-8612-404F-8FED-EE5B8655CCC5}"/>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0.88045</cdr:x>
      <cdr:y>0.807</cdr:y>
    </cdr:from>
    <cdr:to>
      <cdr:x>0.9315</cdr:x>
      <cdr:y>0.85464</cdr:y>
    </cdr:to>
    <cdr:sp macro="" textlink="">
      <cdr:nvSpPr>
        <cdr:cNvPr id="13" name="テキスト ボックス 1">
          <a:extLst xmlns:a="http://schemas.openxmlformats.org/drawingml/2006/main">
            <a:ext uri="{FF2B5EF4-FFF2-40B4-BE49-F238E27FC236}">
              <a16:creationId xmlns:a16="http://schemas.microsoft.com/office/drawing/2014/main" id="{66F7A358-1F79-4000-8164-8A0C0671B66B}"/>
            </a:ext>
          </a:extLst>
        </cdr:cNvPr>
        <cdr:cNvSpPr txBox="1"/>
      </cdr:nvSpPr>
      <cdr:spPr>
        <a:xfrm xmlns:a="http://schemas.openxmlformats.org/drawingml/2006/main">
          <a:off x="6379144" y="4292988"/>
          <a:ext cx="369875" cy="25343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0.46793</cdr:x>
      <cdr:y>0.91187</cdr:y>
    </cdr:from>
    <cdr:to>
      <cdr:x>0.5577</cdr:x>
      <cdr:y>0.96603</cdr:y>
    </cdr:to>
    <cdr:sp macro="" textlink="">
      <cdr:nvSpPr>
        <cdr:cNvPr id="14" name="テキスト ボックス 3">
          <a:extLst xmlns:a="http://schemas.openxmlformats.org/drawingml/2006/main">
            <a:ext uri="{FF2B5EF4-FFF2-40B4-BE49-F238E27FC236}">
              <a16:creationId xmlns:a16="http://schemas.microsoft.com/office/drawing/2014/main" id="{86450B6C-5E73-4D39-916F-1035624E6D8A}"/>
            </a:ext>
          </a:extLst>
        </cdr:cNvPr>
        <cdr:cNvSpPr txBox="1"/>
      </cdr:nvSpPr>
      <cdr:spPr>
        <a:xfrm xmlns:a="http://schemas.openxmlformats.org/drawingml/2006/main">
          <a:off x="3390315" y="4850892"/>
          <a:ext cx="650416" cy="2881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0.14044</cdr:x>
      <cdr:y>0.78138</cdr:y>
    </cdr:from>
    <cdr:to>
      <cdr:x>0.88891</cdr:x>
      <cdr:y>0.80467</cdr:y>
    </cdr:to>
    <cdr:grpSp>
      <cdr:nvGrpSpPr>
        <cdr:cNvPr id="16" name="Group 14">
          <a:extLst xmlns:a="http://schemas.openxmlformats.org/drawingml/2006/main">
            <a:ext uri="{FF2B5EF4-FFF2-40B4-BE49-F238E27FC236}">
              <a16:creationId xmlns:a16="http://schemas.microsoft.com/office/drawing/2014/main" id="{5057074F-8290-4A8E-8D24-ED6294C6CEB7}"/>
            </a:ext>
          </a:extLst>
        </cdr:cNvPr>
        <cdr:cNvGrpSpPr>
          <a:grpSpLocks xmlns:a="http://schemas.openxmlformats.org/drawingml/2006/main"/>
        </cdr:cNvGrpSpPr>
      </cdr:nvGrpSpPr>
      <cdr:grpSpPr bwMode="auto">
        <a:xfrm xmlns:a="http://schemas.openxmlformats.org/drawingml/2006/main">
          <a:off x="1016530" y="4131836"/>
          <a:ext cx="5417563" cy="123154"/>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8400B852-389B-419A-9A71-17A8AB3B08E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8CCE028B-2B98-4DAC-A0E2-5B05D93BB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A3A6E8ED-581D-493F-BA6E-22E8C484387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48.xml><?xml version="1.0" encoding="utf-8"?>
<c:userShapes xmlns:c="http://schemas.openxmlformats.org/drawingml/2006/chart">
  <cdr:relSizeAnchor xmlns:cdr="http://schemas.openxmlformats.org/drawingml/2006/chartDrawing">
    <cdr:from>
      <cdr:x>0.24303</cdr:x>
      <cdr:y>0.0223</cdr:y>
    </cdr:from>
    <cdr:to>
      <cdr:x>0.74778</cdr:x>
      <cdr:y>0.08635</cdr:y>
    </cdr:to>
    <cdr:sp macro="" textlink="">
      <cdr:nvSpPr>
        <cdr:cNvPr id="3" name="テキスト ボックス 3">
          <a:extLst xmlns:a="http://schemas.openxmlformats.org/drawingml/2006/main">
            <a:ext uri="{FF2B5EF4-FFF2-40B4-BE49-F238E27FC236}">
              <a16:creationId xmlns:a16="http://schemas.microsoft.com/office/drawing/2014/main" id="{9A2B5B01-B36A-4F3C-A7F2-A7F26C5319FA}"/>
            </a:ext>
          </a:extLst>
        </cdr:cNvPr>
        <cdr:cNvSpPr txBox="1"/>
      </cdr:nvSpPr>
      <cdr:spPr>
        <a:xfrm xmlns:a="http://schemas.openxmlformats.org/drawingml/2006/main">
          <a:off x="1766734" y="125039"/>
          <a:ext cx="3669210"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Century" panose="02040604050505020304" pitchFamily="18" charset="0"/>
              <a:ea typeface="ＭＳ Ｐゴシック" panose="020B0600070205080204" pitchFamily="50" charset="-128"/>
            </a:rPr>
            <a:t>一人あたり</a:t>
          </a:r>
          <a:r>
            <a:rPr kumimoji="1" lang="ja-JP" altLang="ja-JP" sz="1600" b="1">
              <a:solidFill>
                <a:sysClr val="windowText" lastClr="000000"/>
              </a:solidFill>
              <a:effectLst/>
              <a:latin typeface="Century" panose="02040604050505020304" pitchFamily="18" charset="0"/>
              <a:ea typeface="ＭＳ Ｐゴシック" panose="020B0600070205080204" pitchFamily="50" charset="-128"/>
              <a:cs typeface="+mn-cs"/>
            </a:rPr>
            <a:t>エネルギー起源</a:t>
          </a:r>
          <a:r>
            <a:rPr kumimoji="1" lang="en-US" altLang="ja-JP" sz="1600" b="1">
              <a:solidFill>
                <a:sysClr val="windowText" lastClr="000000"/>
              </a:solidFill>
              <a:latin typeface="Century" panose="02040604050505020304" pitchFamily="18" charset="0"/>
              <a:ea typeface="ＭＳ Ｐゴシック" panose="020B0600070205080204" pitchFamily="50" charset="-128"/>
            </a:rPr>
            <a:t>CO</a:t>
          </a:r>
          <a:r>
            <a:rPr kumimoji="1" lang="en-US" altLang="ja-JP" sz="1600" b="1" baseline="-25000">
              <a:solidFill>
                <a:sysClr val="windowText" lastClr="000000"/>
              </a:solidFill>
              <a:latin typeface="Century" panose="02040604050505020304" pitchFamily="18" charset="0"/>
              <a:ea typeface="ＭＳ Ｐゴシック" panose="020B0600070205080204" pitchFamily="50" charset="-128"/>
            </a:rPr>
            <a:t>2 </a:t>
          </a:r>
          <a:r>
            <a:rPr kumimoji="1" lang="ja-JP" altLang="en-US" sz="1600" b="1">
              <a:solidFill>
                <a:sysClr val="windowText" lastClr="000000"/>
              </a:solidFill>
              <a:latin typeface="Century" panose="02040604050505020304" pitchFamily="18" charset="0"/>
              <a:ea typeface="ＭＳ Ｐゴシック" panose="020B0600070205080204" pitchFamily="50" charset="-128"/>
            </a:rPr>
            <a:t>排出量</a:t>
          </a:r>
          <a:endParaRPr kumimoji="1" lang="en-US" altLang="ja-JP" sz="1600" b="1">
            <a:solidFill>
              <a:sysClr val="windowText" lastClr="000000"/>
            </a:solidFill>
            <a:latin typeface="Century" panose="02040604050505020304" pitchFamily="18" charset="0"/>
          </a:endParaRP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64F64F3B-FB67-42FA-B04A-FD5218A890E2}"/>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0.05296</cdr:x>
      <cdr:y>0.81166</cdr:y>
    </cdr:from>
    <cdr:to>
      <cdr:x>0.135</cdr:x>
      <cdr:y>0.88064</cdr:y>
    </cdr:to>
    <cdr:sp macro="" textlink="">
      <cdr:nvSpPr>
        <cdr:cNvPr id="11" name="テキスト ボックス 1">
          <a:extLst xmlns:a="http://schemas.openxmlformats.org/drawingml/2006/main">
            <a:ext uri="{FF2B5EF4-FFF2-40B4-BE49-F238E27FC236}">
              <a16:creationId xmlns:a16="http://schemas.microsoft.com/office/drawing/2014/main" id="{A7C39F4E-6DEB-4DC7-BF03-3B104E079F06}"/>
            </a:ext>
          </a:extLst>
        </cdr:cNvPr>
        <cdr:cNvSpPr txBox="1"/>
      </cdr:nvSpPr>
      <cdr:spPr>
        <a:xfrm xmlns:a="http://schemas.openxmlformats.org/drawingml/2006/main">
          <a:off x="385574" y="4597164"/>
          <a:ext cx="597304" cy="39069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0.87603</cdr:x>
      <cdr:y>0.80984</cdr:y>
    </cdr:from>
    <cdr:to>
      <cdr:x>0.9408</cdr:x>
      <cdr:y>0.87476</cdr:y>
    </cdr:to>
    <cdr:sp macro="" textlink="">
      <cdr:nvSpPr>
        <cdr:cNvPr id="12" name="テキスト ボックス 1">
          <a:extLst xmlns:a="http://schemas.openxmlformats.org/drawingml/2006/main">
            <a:ext uri="{FF2B5EF4-FFF2-40B4-BE49-F238E27FC236}">
              <a16:creationId xmlns:a16="http://schemas.microsoft.com/office/drawing/2014/main" id="{48098125-F767-45EE-BFF7-FF627DF07622}"/>
            </a:ext>
          </a:extLst>
        </cdr:cNvPr>
        <cdr:cNvSpPr txBox="1"/>
      </cdr:nvSpPr>
      <cdr:spPr>
        <a:xfrm xmlns:a="http://schemas.openxmlformats.org/drawingml/2006/main">
          <a:off x="6378057" y="4586856"/>
          <a:ext cx="471567" cy="36769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0.46625</cdr:x>
      <cdr:y>0.91379</cdr:y>
    </cdr:from>
    <cdr:to>
      <cdr:x>0.55602</cdr:x>
      <cdr:y>0.96795</cdr:y>
    </cdr:to>
    <cdr:sp macro="" textlink="">
      <cdr:nvSpPr>
        <cdr:cNvPr id="13" name="テキスト ボックス 3">
          <a:extLst xmlns:a="http://schemas.openxmlformats.org/drawingml/2006/main">
            <a:ext uri="{FF2B5EF4-FFF2-40B4-BE49-F238E27FC236}">
              <a16:creationId xmlns:a16="http://schemas.microsoft.com/office/drawing/2014/main" id="{2FCC34FA-058C-4AF2-9C71-F48AF9876231}"/>
            </a:ext>
          </a:extLst>
        </cdr:cNvPr>
        <cdr:cNvSpPr txBox="1"/>
      </cdr:nvSpPr>
      <cdr:spPr>
        <a:xfrm xmlns:a="http://schemas.openxmlformats.org/drawingml/2006/main">
          <a:off x="3394617" y="5175574"/>
          <a:ext cx="653584" cy="3067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0.91614</cdr:x>
      <cdr:y>0.13918</cdr:y>
    </cdr:from>
    <cdr:to>
      <cdr:x>0.96255</cdr:x>
      <cdr:y>0.82252</cdr:y>
    </cdr:to>
    <cdr:sp macro="" textlink="">
      <cdr:nvSpPr>
        <cdr:cNvPr id="14" name="テキスト ボックス 3">
          <a:extLst xmlns:a="http://schemas.openxmlformats.org/drawingml/2006/main">
            <a:ext uri="{FF2B5EF4-FFF2-40B4-BE49-F238E27FC236}">
              <a16:creationId xmlns:a16="http://schemas.microsoft.com/office/drawing/2014/main" id="{46F19E27-55D3-4C43-BACB-6D91EFAC9013}"/>
            </a:ext>
          </a:extLst>
        </cdr:cNvPr>
        <cdr:cNvSpPr txBox="1"/>
      </cdr:nvSpPr>
      <cdr:spPr>
        <a:xfrm xmlns:a="http://schemas.openxmlformats.org/drawingml/2006/main" rot="5400000">
          <a:off x="4903880" y="2554538"/>
          <a:ext cx="3870351" cy="3378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一人あたり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人、折れ線グラフ） </a:t>
          </a:r>
        </a:p>
      </cdr:txBody>
    </cdr:sp>
  </cdr:relSizeAnchor>
  <cdr:relSizeAnchor xmlns:cdr="http://schemas.openxmlformats.org/drawingml/2006/chartDrawing">
    <cdr:from>
      <cdr:x>0.01672</cdr:x>
      <cdr:y>0.09837</cdr:y>
    </cdr:from>
    <cdr:to>
      <cdr:x>0.06422</cdr:x>
      <cdr:y>0.80445</cdr:y>
    </cdr:to>
    <cdr:sp macro="" textlink="">
      <cdr:nvSpPr>
        <cdr:cNvPr id="17" name="テキスト ボックス 4">
          <a:extLst xmlns:a="http://schemas.openxmlformats.org/drawingml/2006/main">
            <a:ext uri="{FF2B5EF4-FFF2-40B4-BE49-F238E27FC236}">
              <a16:creationId xmlns:a16="http://schemas.microsoft.com/office/drawing/2014/main" id="{99F7C339-AF89-4900-86BA-87FBEA1F06AE}"/>
            </a:ext>
          </a:extLst>
        </cdr:cNvPr>
        <cdr:cNvSpPr txBox="1"/>
      </cdr:nvSpPr>
      <cdr:spPr>
        <a:xfrm xmlns:a="http://schemas.openxmlformats.org/drawingml/2006/main" rot="16200000">
          <a:off x="-1559841" y="2198325"/>
          <a:ext cx="3709076" cy="3458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エネルギー起源</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（百万トン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、棒グラフ） </a:t>
          </a:r>
        </a:p>
      </cdr:txBody>
    </cdr:sp>
  </cdr:relSizeAnchor>
  <cdr:relSizeAnchor xmlns:cdr="http://schemas.openxmlformats.org/drawingml/2006/chartDrawing">
    <cdr:from>
      <cdr:x>0.1393</cdr:x>
      <cdr:y>0.78423</cdr:y>
    </cdr:from>
    <cdr:to>
      <cdr:x>0.88102</cdr:x>
      <cdr:y>0.8101</cdr:y>
    </cdr:to>
    <cdr:grpSp>
      <cdr:nvGrpSpPr>
        <cdr:cNvPr id="16" name="Group 14">
          <a:extLst xmlns:a="http://schemas.openxmlformats.org/drawingml/2006/main">
            <a:ext uri="{FF2B5EF4-FFF2-40B4-BE49-F238E27FC236}">
              <a16:creationId xmlns:a16="http://schemas.microsoft.com/office/drawing/2014/main" id="{449865AC-D388-45BB-AE11-7D40FE66CF5B}"/>
            </a:ext>
          </a:extLst>
        </cdr:cNvPr>
        <cdr:cNvGrpSpPr>
          <a:grpSpLocks xmlns:a="http://schemas.openxmlformats.org/drawingml/2006/main"/>
        </cdr:cNvGrpSpPr>
      </cdr:nvGrpSpPr>
      <cdr:grpSpPr bwMode="auto">
        <a:xfrm xmlns:a="http://schemas.openxmlformats.org/drawingml/2006/main">
          <a:off x="1012638" y="4396854"/>
          <a:ext cx="5391918" cy="145042"/>
          <a:chOff x="0" y="0"/>
          <a:chExt cx="5326872" cy="103532"/>
        </a:xfrm>
      </cdr:grpSpPr>
      <cdr:pic>
        <cdr:nvPicPr>
          <cdr:cNvPr id="8" name="Picture 10">
            <a:extLst xmlns:a="http://schemas.openxmlformats.org/drawingml/2006/main">
              <a:ext uri="{FF2B5EF4-FFF2-40B4-BE49-F238E27FC236}">
                <a16:creationId xmlns:a16="http://schemas.microsoft.com/office/drawing/2014/main" id="{58763F0B-D6EF-4222-9BCC-732F6496506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73CA4512-3286-4C99-A36A-2855DEB21E2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9A6EFB73-D9B8-4A3B-825A-36150160B4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49.xml><?xml version="1.0" encoding="utf-8"?>
<c:userShapes xmlns:c="http://schemas.openxmlformats.org/drawingml/2006/chart">
  <cdr:relSizeAnchor xmlns:cdr="http://schemas.openxmlformats.org/drawingml/2006/chartDrawing">
    <cdr:from>
      <cdr:x>0.04193</cdr:x>
      <cdr:y>0.0127</cdr:y>
    </cdr:from>
    <cdr:to>
      <cdr:x>0.97952</cdr:x>
      <cdr:y>0.0762</cdr:y>
    </cdr:to>
    <cdr:sp macro="" textlink="">
      <cdr:nvSpPr>
        <cdr:cNvPr id="3" name="テキスト ボックス 3">
          <a:extLst xmlns:a="http://schemas.openxmlformats.org/drawingml/2006/main">
            <a:ext uri="{FF2B5EF4-FFF2-40B4-BE49-F238E27FC236}">
              <a16:creationId xmlns:a16="http://schemas.microsoft.com/office/drawing/2014/main" id="{325C9968-E7B3-489E-9434-C63516159244}"/>
            </a:ext>
          </a:extLst>
        </cdr:cNvPr>
        <cdr:cNvSpPr txBox="1"/>
      </cdr:nvSpPr>
      <cdr:spPr>
        <a:xfrm xmlns:a="http://schemas.openxmlformats.org/drawingml/2006/main">
          <a:off x="279027" y="67773"/>
          <a:ext cx="6238875" cy="3388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CO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per </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capita</a:t>
          </a:r>
          <a:endParaRPr lang="ja-JP" altLang="ja-JP" sz="16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0.92655</cdr:x>
      <cdr:y>0.13599</cdr:y>
    </cdr:from>
    <cdr:to>
      <cdr:x>0.96452</cdr:x>
      <cdr:y>0.89799</cdr:y>
    </cdr:to>
    <cdr:sp macro="" textlink="">
      <cdr:nvSpPr>
        <cdr:cNvPr id="6" name="テキスト ボックス 3">
          <a:extLst xmlns:a="http://schemas.openxmlformats.org/drawingml/2006/main">
            <a:ext uri="{FF2B5EF4-FFF2-40B4-BE49-F238E27FC236}">
              <a16:creationId xmlns:a16="http://schemas.microsoft.com/office/drawing/2014/main" id="{4F876538-AFD3-4342-97FA-287B4A8B7D61}"/>
            </a:ext>
          </a:extLst>
        </cdr:cNvPr>
        <cdr:cNvSpPr txBox="1"/>
      </cdr:nvSpPr>
      <cdr:spPr>
        <a:xfrm xmlns:a="http://schemas.openxmlformats.org/drawingml/2006/main" rot="5400000">
          <a:off x="4903842" y="2578766"/>
          <a:ext cx="4005254" cy="2773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a:t>
          </a:r>
          <a:r>
            <a:rPr kumimoji="1" lang="en-US" altLang="ja-JP" sz="1200" baseline="0">
              <a:solidFill>
                <a:sysClr val="windowText" lastClr="000000"/>
              </a:solidFill>
              <a:effectLst/>
              <a:latin typeface="Century" panose="02040604050505020304" pitchFamily="18" charset="0"/>
              <a:ea typeface="+mn-ea"/>
              <a:cs typeface="+mn-cs"/>
            </a:rPr>
            <a:t> per capita </a:t>
          </a:r>
          <a:r>
            <a:rPr kumimoji="1" lang="en-US" altLang="ja-JP" sz="1200">
              <a:solidFill>
                <a:sysClr val="windowText" lastClr="000000"/>
              </a:solidFill>
              <a:effectLst/>
              <a:latin typeface="Century" panose="02040604050505020304" pitchFamily="18" charset="0"/>
              <a:ea typeface="+mn-ea"/>
              <a:cs typeface="+mn-cs"/>
            </a:rPr>
            <a:t>(t</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/capita,</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Line chart)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0.02211</cdr:x>
      <cdr:y>0.19188</cdr:y>
    </cdr:from>
    <cdr:to>
      <cdr:x>0.0768</cdr:x>
      <cdr:y>0.7855</cdr:y>
    </cdr:to>
    <cdr:sp macro="" textlink="">
      <cdr:nvSpPr>
        <cdr:cNvPr id="7" name="テキスト ボックス 4">
          <a:extLst xmlns:a="http://schemas.openxmlformats.org/drawingml/2006/main">
            <a:ext uri="{FF2B5EF4-FFF2-40B4-BE49-F238E27FC236}">
              <a16:creationId xmlns:a16="http://schemas.microsoft.com/office/drawing/2014/main" id="{80C849A5-75A9-498E-B13E-7087F9DCE70E}"/>
            </a:ext>
          </a:extLst>
        </cdr:cNvPr>
        <cdr:cNvSpPr txBox="1"/>
      </cdr:nvSpPr>
      <cdr:spPr>
        <a:xfrm xmlns:a="http://schemas.openxmlformats.org/drawingml/2006/main" rot="16200000">
          <a:off x="-1215002" y="2389677"/>
          <a:ext cx="3141841" cy="3935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a:solidFill>
                <a:sysClr val="windowText" lastClr="000000"/>
              </a:solidFill>
              <a:effectLst/>
              <a:latin typeface="Century" panose="02040604050505020304" pitchFamily="18" charset="0"/>
              <a:ea typeface="+mn-ea"/>
              <a:cs typeface="+mn-cs"/>
            </a:rPr>
            <a:t>Total CO</a:t>
          </a:r>
          <a:r>
            <a:rPr kumimoji="1" lang="en-US" altLang="ja-JP" sz="1100" baseline="-25000">
              <a:solidFill>
                <a:sysClr val="windowText" lastClr="000000"/>
              </a:solidFill>
              <a:effectLst/>
              <a:latin typeface="Century" panose="02040604050505020304" pitchFamily="18" charset="0"/>
              <a:ea typeface="+mn-ea"/>
              <a:cs typeface="+mn-cs"/>
            </a:rPr>
            <a:t>2</a:t>
          </a:r>
          <a:r>
            <a:rPr kumimoji="1" lang="en-US" altLang="ja-JP" sz="1100">
              <a:solidFill>
                <a:sysClr val="windowText" lastClr="000000"/>
              </a:solidFill>
              <a:effectLst/>
              <a:latin typeface="Century" panose="02040604050505020304" pitchFamily="18" charset="0"/>
              <a:ea typeface="+mn-ea"/>
              <a:cs typeface="+mn-cs"/>
            </a:rPr>
            <a:t> emissions</a:t>
          </a:r>
          <a:r>
            <a:rPr kumimoji="1" lang="ja-JP"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(Mt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CO</a:t>
          </a:r>
          <a:r>
            <a:rPr kumimoji="1" lang="en-US" altLang="ja-JP" sz="1100" baseline="-25000">
              <a:solidFill>
                <a:sysClr val="windowText" lastClr="000000"/>
              </a:solidFill>
              <a:effectLst/>
              <a:latin typeface="Century" panose="02040604050505020304" pitchFamily="18" charset="0"/>
              <a:ea typeface="+mn-ea"/>
              <a:cs typeface="+mn-cs"/>
            </a:rPr>
            <a:t>2 </a:t>
          </a:r>
          <a:r>
            <a:rPr kumimoji="1" lang="en-US" altLang="ja-JP" sz="1100">
              <a:solidFill>
                <a:sysClr val="windowText" lastClr="000000"/>
              </a:solidFill>
              <a:effectLst/>
              <a:latin typeface="Century" panose="02040604050505020304" pitchFamily="18" charset="0"/>
              <a:ea typeface="+mn-ea"/>
              <a:cs typeface="+mn-cs"/>
            </a:rPr>
            <a: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bar</a:t>
          </a:r>
          <a:r>
            <a:rPr kumimoji="1" lang="en-US" altLang="ja-JP" sz="1100" baseline="0">
              <a:solidFill>
                <a:sysClr val="windowText" lastClr="000000"/>
              </a:solidFill>
              <a:effectLst/>
              <a:latin typeface="Century" panose="02040604050505020304" pitchFamily="18" charset="0"/>
              <a:ea typeface="+mn-ea"/>
              <a:cs typeface="+mn-cs"/>
            </a:rPr>
            <a:t> chart</a:t>
          </a:r>
          <a:r>
            <a:rPr kumimoji="1" lang="en-US" altLang="ja-JP" sz="1100">
              <a:solidFill>
                <a:sysClr val="windowText" lastClr="000000"/>
              </a:solidFill>
              <a:effectLst/>
              <a:latin typeface="Century" panose="02040604050505020304" pitchFamily="18" charset="0"/>
              <a:ea typeface="+mn-ea"/>
              <a:cs typeface="+mn-cs"/>
            </a:rPr>
            <a:t>)</a:t>
          </a:r>
          <a:r>
            <a:rPr kumimoji="1" lang="ja-JP" altLang="ja-JP" sz="1100">
              <a:solidFill>
                <a:sysClr val="windowText" lastClr="000000"/>
              </a:solidFill>
              <a:effectLst/>
              <a:latin typeface="Century" panose="02040604050505020304" pitchFamily="18" charset="0"/>
              <a:ea typeface="+mn-ea"/>
              <a:cs typeface="+mn-cs"/>
            </a:rPr>
            <a:t> </a:t>
          </a:r>
          <a:endParaRPr lang="ja-JP" altLang="ja-JP" sz="1200">
            <a:effectLst/>
            <a:latin typeface="Century" panose="02040604050505020304" pitchFamily="18" charset="0"/>
          </a:endParaRP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48EE09FF-BE63-43C7-878A-6E0E4A6CB6B8}"/>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0.88209</cdr:x>
      <cdr:y>0.80252</cdr:y>
    </cdr:from>
    <cdr:to>
      <cdr:x>0.93314</cdr:x>
      <cdr:y>0.85016</cdr:y>
    </cdr:to>
    <cdr:sp macro="" textlink="">
      <cdr:nvSpPr>
        <cdr:cNvPr id="13" name="テキスト ボックス 1">
          <a:extLst xmlns:a="http://schemas.openxmlformats.org/drawingml/2006/main">
            <a:ext uri="{FF2B5EF4-FFF2-40B4-BE49-F238E27FC236}">
              <a16:creationId xmlns:a16="http://schemas.microsoft.com/office/drawing/2014/main" id="{584C4AF1-EAEC-4085-8882-5CC92152EA65}"/>
            </a:ext>
          </a:extLst>
        </cdr:cNvPr>
        <cdr:cNvSpPr txBox="1"/>
      </cdr:nvSpPr>
      <cdr:spPr>
        <a:xfrm xmlns:a="http://schemas.openxmlformats.org/drawingml/2006/main">
          <a:off x="6351836" y="4215685"/>
          <a:ext cx="367606" cy="2502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0.50072</cdr:x>
      <cdr:y>0.91419</cdr:y>
    </cdr:from>
    <cdr:to>
      <cdr:x>0.57166</cdr:x>
      <cdr:y>0.96327</cdr:y>
    </cdr:to>
    <cdr:sp macro="" textlink="">
      <cdr:nvSpPr>
        <cdr:cNvPr id="14" name="テキスト ボックス 3">
          <a:extLst xmlns:a="http://schemas.openxmlformats.org/drawingml/2006/main">
            <a:ext uri="{FF2B5EF4-FFF2-40B4-BE49-F238E27FC236}">
              <a16:creationId xmlns:a16="http://schemas.microsoft.com/office/drawing/2014/main" id="{D6F38476-AF4A-4461-8949-FD45F14A6EC0}"/>
            </a:ext>
          </a:extLst>
        </cdr:cNvPr>
        <cdr:cNvSpPr txBox="1"/>
      </cdr:nvSpPr>
      <cdr:spPr>
        <a:xfrm xmlns:a="http://schemas.openxmlformats.org/drawingml/2006/main">
          <a:off x="3331868" y="4878501"/>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dr:relSizeAnchor xmlns:cdr="http://schemas.openxmlformats.org/drawingml/2006/chartDrawing">
    <cdr:from>
      <cdr:x>0.13988</cdr:x>
      <cdr:y>0.78526</cdr:y>
    </cdr:from>
    <cdr:to>
      <cdr:x>0.88062</cdr:x>
      <cdr:y>0.81101</cdr:y>
    </cdr:to>
    <cdr:grpSp>
      <cdr:nvGrpSpPr>
        <cdr:cNvPr id="16" name="Group 14">
          <a:extLst xmlns:a="http://schemas.openxmlformats.org/drawingml/2006/main">
            <a:ext uri="{FF2B5EF4-FFF2-40B4-BE49-F238E27FC236}">
              <a16:creationId xmlns:a16="http://schemas.microsoft.com/office/drawing/2014/main" id="{FF883648-A5DD-46A7-B719-8E82BBA80F27}"/>
            </a:ext>
          </a:extLst>
        </cdr:cNvPr>
        <cdr:cNvGrpSpPr>
          <a:grpSpLocks xmlns:a="http://schemas.openxmlformats.org/drawingml/2006/main"/>
        </cdr:cNvGrpSpPr>
      </cdr:nvGrpSpPr>
      <cdr:grpSpPr bwMode="auto">
        <a:xfrm xmlns:a="http://schemas.openxmlformats.org/drawingml/2006/main">
          <a:off x="1014394" y="4164930"/>
          <a:ext cx="5371764" cy="136575"/>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D68310DF-85DB-40C8-AA77-E7EEF5965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083F0FBA-03C6-451F-BB04-DE6484F39E5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C1E1471F-AE54-4DA6-8264-FFD41D62808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xml><?xml version="1.0" encoding="utf-8"?>
<c:userShapes xmlns:c="http://schemas.openxmlformats.org/drawingml/2006/chart">
  <cdr:relSizeAnchor xmlns:cdr="http://schemas.openxmlformats.org/drawingml/2006/chartDrawing">
    <cdr:from>
      <cdr:x>0.42853</cdr:x>
      <cdr:y>0.43089</cdr:y>
    </cdr:from>
    <cdr:to>
      <cdr:x>0.63826</cdr:x>
      <cdr:y>0.76784</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3567041" y="1957106"/>
          <a:ext cx="1745770" cy="1530412"/>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1600" b="1">
              <a:effectLst/>
              <a:latin typeface="+mn-lt"/>
              <a:ea typeface="+mn-ea"/>
              <a:cs typeface="+mn-cs"/>
            </a:rPr>
            <a:t>温室効果ガス</a:t>
          </a:r>
          <a:endParaRPr lang="ja-JP" altLang="ja-JP" sz="2400" b="1">
            <a:effectLst/>
          </a:endParaRPr>
        </a:p>
        <a:p xmlns:a="http://schemas.openxmlformats.org/drawingml/2006/main">
          <a:pPr algn="ctr"/>
          <a:r>
            <a:rPr lang="ja-JP" altLang="ja-JP" sz="1600" b="1">
              <a:effectLst/>
              <a:latin typeface="+mn-lt"/>
              <a:ea typeface="+mn-ea"/>
              <a:cs typeface="+mn-cs"/>
            </a:rPr>
            <a:t>排出量</a:t>
          </a:r>
          <a:endParaRPr lang="en-US" altLang="ja-JP" sz="1800">
            <a:effectLst/>
            <a:latin typeface="+mn-lt"/>
            <a:ea typeface="+mn-ea"/>
            <a:cs typeface="+mn-cs"/>
          </a:endParaRPr>
        </a:p>
        <a:p xmlns:a="http://schemas.openxmlformats.org/drawingml/2006/main">
          <a:pPr algn="ctr"/>
          <a:r>
            <a:rPr lang="ja-JP" altLang="en-US" sz="1400">
              <a:effectLst/>
              <a:latin typeface="+mn-lt"/>
              <a:ea typeface="+mn-ea"/>
              <a:cs typeface="+mn-cs"/>
            </a:rPr>
            <a:t>（</a:t>
          </a:r>
          <a:r>
            <a:rPr lang="en-US" altLang="ja-JP" sz="1400">
              <a:effectLst/>
              <a:latin typeface="+mn-lt"/>
              <a:ea typeface="+mn-ea"/>
              <a:cs typeface="+mn-cs"/>
            </a:rPr>
            <a:t>CO</a:t>
          </a:r>
          <a:r>
            <a:rPr lang="en-US" altLang="ja-JP" sz="1050">
              <a:effectLst/>
              <a:latin typeface="+mn-lt"/>
              <a:ea typeface="+mn-ea"/>
              <a:cs typeface="+mn-cs"/>
            </a:rPr>
            <a:t>2</a:t>
          </a:r>
          <a:r>
            <a:rPr lang="ja-JP" altLang="ja-JP" sz="1400">
              <a:effectLst/>
              <a:latin typeface="+mn-lt"/>
              <a:ea typeface="+mn-ea"/>
              <a:cs typeface="+mn-cs"/>
            </a:rPr>
            <a:t>換算</a:t>
          </a:r>
          <a:r>
            <a:rPr lang="ja-JP" altLang="en-US" sz="1400">
              <a:effectLst/>
              <a:latin typeface="+mn-lt"/>
              <a:ea typeface="+mn-ea"/>
              <a:cs typeface="+mn-cs"/>
            </a:rPr>
            <a:t>）</a:t>
          </a:r>
          <a:endParaRPr lang="en-US" altLang="ja-JP" sz="1400">
            <a:effectLst/>
            <a:latin typeface="+mn-lt"/>
            <a:ea typeface="+mn-ea"/>
            <a:cs typeface="+mn-cs"/>
          </a:endParaRPr>
        </a:p>
        <a:p xmlns:a="http://schemas.openxmlformats.org/drawingml/2006/main">
          <a:pPr algn="ctr"/>
          <a:endParaRPr lang="ja-JP" altLang="ja-JP" sz="2400">
            <a:effectLst/>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0.18832</cdr:x>
      <cdr:y>0.04052</cdr:y>
    </cdr:from>
    <cdr:to>
      <cdr:x>0.75186</cdr:x>
      <cdr:y>0.10108</cdr:y>
    </cdr:to>
    <cdr:sp macro="" textlink="">
      <cdr:nvSpPr>
        <cdr:cNvPr id="3" name="テキスト ボックス 3">
          <a:extLst xmlns:a="http://schemas.openxmlformats.org/drawingml/2006/main">
            <a:ext uri="{FF2B5EF4-FFF2-40B4-BE49-F238E27FC236}">
              <a16:creationId xmlns:a16="http://schemas.microsoft.com/office/drawing/2014/main" id="{A061BE93-4A17-46D5-B9B3-4E7DA1668FD6}"/>
            </a:ext>
          </a:extLst>
        </cdr:cNvPr>
        <cdr:cNvSpPr txBox="1"/>
      </cdr:nvSpPr>
      <cdr:spPr>
        <a:xfrm xmlns:a="http://schemas.openxmlformats.org/drawingml/2006/main">
          <a:off x="1372263" y="226846"/>
          <a:ext cx="4106509" cy="3390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Energy-related</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 C</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baseline="0">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r>
            <a:rPr kumimoji="1" lang="ja-JP" altLang="en-US" sz="1600" b="1" baseline="0">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mn-cs"/>
            </a:rPr>
            <a:t>per capita </a:t>
          </a:r>
          <a:endParaRPr lang="ja-JP" altLang="ja-JP" sz="16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89D8A708-5856-4C06-989D-DA37C58293C5}"/>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0.05139</cdr:x>
      <cdr:y>0.80957</cdr:y>
    </cdr:from>
    <cdr:to>
      <cdr:x>0.13343</cdr:x>
      <cdr:y>0.87855</cdr:y>
    </cdr:to>
    <cdr:sp macro="" textlink="">
      <cdr:nvSpPr>
        <cdr:cNvPr id="11" name="テキスト ボックス 1">
          <a:extLst xmlns:a="http://schemas.openxmlformats.org/drawingml/2006/main">
            <a:ext uri="{FF2B5EF4-FFF2-40B4-BE49-F238E27FC236}">
              <a16:creationId xmlns:a16="http://schemas.microsoft.com/office/drawing/2014/main" id="{035FF31E-5EE6-4BDC-80D1-651443F7F54B}"/>
            </a:ext>
          </a:extLst>
        </cdr:cNvPr>
        <cdr:cNvSpPr txBox="1"/>
      </cdr:nvSpPr>
      <cdr:spPr>
        <a:xfrm xmlns:a="http://schemas.openxmlformats.org/drawingml/2006/main">
          <a:off x="377106" y="4576209"/>
          <a:ext cx="602047" cy="38992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0.8777</cdr:x>
      <cdr:y>0.80985</cdr:y>
    </cdr:from>
    <cdr:to>
      <cdr:x>0.93344</cdr:x>
      <cdr:y>0.87477</cdr:y>
    </cdr:to>
    <cdr:sp macro="" textlink="">
      <cdr:nvSpPr>
        <cdr:cNvPr id="12" name="テキスト ボックス 1">
          <a:extLst xmlns:a="http://schemas.openxmlformats.org/drawingml/2006/main">
            <a:ext uri="{FF2B5EF4-FFF2-40B4-BE49-F238E27FC236}">
              <a16:creationId xmlns:a16="http://schemas.microsoft.com/office/drawing/2014/main" id="{945D31B9-9D18-4AEE-894C-1C1D28DF4A12}"/>
            </a:ext>
          </a:extLst>
        </cdr:cNvPr>
        <cdr:cNvSpPr txBox="1"/>
      </cdr:nvSpPr>
      <cdr:spPr>
        <a:xfrm xmlns:a="http://schemas.openxmlformats.org/drawingml/2006/main">
          <a:off x="6440980" y="4577828"/>
          <a:ext cx="408991" cy="36697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0.50597</cdr:x>
      <cdr:y>0.91009</cdr:y>
    </cdr:from>
    <cdr:to>
      <cdr:x>0.57656</cdr:x>
      <cdr:y>0.95637</cdr:y>
    </cdr:to>
    <cdr:sp macro="" textlink="">
      <cdr:nvSpPr>
        <cdr:cNvPr id="13" name="テキスト ボックス 3">
          <a:extLst xmlns:a="http://schemas.openxmlformats.org/drawingml/2006/main">
            <a:ext uri="{FF2B5EF4-FFF2-40B4-BE49-F238E27FC236}">
              <a16:creationId xmlns:a16="http://schemas.microsoft.com/office/drawing/2014/main" id="{C90214D9-520D-4496-8E98-E130435968E9}"/>
            </a:ext>
          </a:extLst>
        </cdr:cNvPr>
        <cdr:cNvSpPr txBox="1"/>
      </cdr:nvSpPr>
      <cdr:spPr>
        <a:xfrm xmlns:a="http://schemas.openxmlformats.org/drawingml/2006/main">
          <a:off x="3383311" y="5150205"/>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dr:relSizeAnchor xmlns:cdr="http://schemas.openxmlformats.org/drawingml/2006/chartDrawing">
    <cdr:from>
      <cdr:x>0.91653</cdr:x>
      <cdr:y>0.11804</cdr:y>
    </cdr:from>
    <cdr:to>
      <cdr:x>0.95743</cdr:x>
      <cdr:y>0.86507</cdr:y>
    </cdr:to>
    <cdr:sp macro="" textlink="">
      <cdr:nvSpPr>
        <cdr:cNvPr id="14" name="テキスト ボックス 3">
          <a:extLst xmlns:a="http://schemas.openxmlformats.org/drawingml/2006/main">
            <a:ext uri="{FF2B5EF4-FFF2-40B4-BE49-F238E27FC236}">
              <a16:creationId xmlns:a16="http://schemas.microsoft.com/office/drawing/2014/main" id="{17D29E80-BAAC-4758-9A52-E315F2DBCA25}"/>
            </a:ext>
          </a:extLst>
        </cdr:cNvPr>
        <cdr:cNvSpPr txBox="1"/>
      </cdr:nvSpPr>
      <cdr:spPr>
        <a:xfrm xmlns:a="http://schemas.openxmlformats.org/drawingml/2006/main" rot="5400000">
          <a:off x="4161414" y="2596481"/>
          <a:ext cx="4152900" cy="2722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a:t>
          </a:r>
          <a:r>
            <a:rPr kumimoji="1" lang="en-US" altLang="ja-JP" sz="1200" baseline="0">
              <a:solidFill>
                <a:sysClr val="windowText" lastClr="000000"/>
              </a:solidFill>
              <a:effectLst/>
              <a:latin typeface="Century" panose="02040604050505020304" pitchFamily="18" charset="0"/>
              <a:ea typeface="+mn-ea"/>
              <a:cs typeface="+mn-cs"/>
            </a:rPr>
            <a:t> per capita </a:t>
          </a:r>
          <a:r>
            <a:rPr kumimoji="1" lang="en-US" altLang="ja-JP" sz="1200">
              <a:solidFill>
                <a:sysClr val="windowText" lastClr="000000"/>
              </a:solidFill>
              <a:effectLst/>
              <a:latin typeface="Century" panose="02040604050505020304" pitchFamily="18" charset="0"/>
              <a:ea typeface="+mn-ea"/>
              <a:cs typeface="+mn-cs"/>
            </a:rPr>
            <a:t>(t</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/capita,</a:t>
          </a:r>
          <a:r>
            <a:rPr kumimoji="1" lang="en-US" altLang="ja-JP" sz="1200" baseline="0">
              <a:solidFill>
                <a:sysClr val="windowText" lastClr="000000"/>
              </a:solidFill>
              <a:effectLst/>
              <a:latin typeface="Century" panose="02040604050505020304" pitchFamily="18" charset="0"/>
              <a:ea typeface="+mn-ea"/>
              <a:cs typeface="+mn-cs"/>
            </a:rPr>
            <a:t> l</a:t>
          </a:r>
          <a:r>
            <a:rPr kumimoji="1" lang="en-US" altLang="ja-JP" sz="1200">
              <a:solidFill>
                <a:sysClr val="windowText" lastClr="000000"/>
              </a:solidFill>
              <a:effectLst/>
              <a:latin typeface="Century" panose="02040604050505020304" pitchFamily="18" charset="0"/>
              <a:ea typeface="+mn-ea"/>
              <a:cs typeface="+mn-cs"/>
            </a:rPr>
            <a:t>ine chart)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0.02061</cdr:x>
      <cdr:y>0.09837</cdr:y>
    </cdr:from>
    <cdr:to>
      <cdr:x>0.06811</cdr:x>
      <cdr:y>0.85687</cdr:y>
    </cdr:to>
    <cdr:sp macro="" textlink="">
      <cdr:nvSpPr>
        <cdr:cNvPr id="17" name="テキスト ボックス 4">
          <a:extLst xmlns:a="http://schemas.openxmlformats.org/drawingml/2006/main">
            <a:ext uri="{FF2B5EF4-FFF2-40B4-BE49-F238E27FC236}">
              <a16:creationId xmlns:a16="http://schemas.microsoft.com/office/drawing/2014/main" id="{6426BE10-A7E3-4D30-A350-F2F26D3BE38A}"/>
            </a:ext>
          </a:extLst>
        </cdr:cNvPr>
        <cdr:cNvSpPr txBox="1"/>
      </cdr:nvSpPr>
      <cdr:spPr>
        <a:xfrm xmlns:a="http://schemas.openxmlformats.org/drawingml/2006/main" rot="16200000">
          <a:off x="-1769900" y="2464535"/>
          <a:ext cx="4190527" cy="3483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a:solidFill>
                <a:sysClr val="windowText" lastClr="000000"/>
              </a:solidFill>
              <a:effectLst/>
              <a:latin typeface="Century" panose="02040604050505020304" pitchFamily="18" charset="0"/>
              <a:ea typeface="+mn-ea"/>
              <a:cs typeface="+mn-cs"/>
            </a:rPr>
            <a:t> CO</a:t>
          </a:r>
          <a:r>
            <a:rPr kumimoji="1" lang="en-US" altLang="ja-JP" sz="1100" baseline="-25000">
              <a:solidFill>
                <a:sysClr val="windowText" lastClr="000000"/>
              </a:solidFill>
              <a:effectLst/>
              <a:latin typeface="Century" panose="02040604050505020304" pitchFamily="18" charset="0"/>
              <a:ea typeface="+mn-ea"/>
              <a:cs typeface="+mn-cs"/>
            </a:rPr>
            <a:t>2</a:t>
          </a:r>
          <a:r>
            <a:rPr kumimoji="1" lang="en-US" altLang="ja-JP" sz="1100">
              <a:solidFill>
                <a:sysClr val="windowText" lastClr="000000"/>
              </a:solidFill>
              <a:effectLst/>
              <a:latin typeface="Century" panose="02040604050505020304" pitchFamily="18" charset="0"/>
              <a:ea typeface="+mn-ea"/>
              <a:cs typeface="+mn-cs"/>
            </a:rPr>
            <a:t> emissions</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 from fuel combustion</a:t>
          </a:r>
          <a:r>
            <a:rPr kumimoji="1" lang="ja-JP"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(Mt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200" baseline="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100" baseline="-2500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bar</a:t>
          </a:r>
          <a:r>
            <a:rPr kumimoji="1" lang="en-US" altLang="ja-JP" sz="1100" baseline="0">
              <a:solidFill>
                <a:sysClr val="windowText" lastClr="000000"/>
              </a:solidFill>
              <a:effectLst/>
              <a:latin typeface="Century" panose="02040604050505020304" pitchFamily="18" charset="0"/>
              <a:ea typeface="+mn-ea"/>
              <a:cs typeface="+mn-cs"/>
            </a:rPr>
            <a:t> chart</a:t>
          </a:r>
          <a:r>
            <a:rPr kumimoji="1" lang="en-US" altLang="ja-JP" sz="1100">
              <a:solidFill>
                <a:sysClr val="windowText" lastClr="000000"/>
              </a:solidFill>
              <a:effectLst/>
              <a:latin typeface="Century" panose="02040604050505020304" pitchFamily="18" charset="0"/>
              <a:ea typeface="+mn-ea"/>
              <a:cs typeface="+mn-cs"/>
            </a:rPr>
            <a:t>)</a:t>
          </a:r>
          <a:r>
            <a:rPr kumimoji="1" lang="ja-JP" altLang="ja-JP" sz="1100">
              <a:solidFill>
                <a:sysClr val="windowText" lastClr="000000"/>
              </a:solidFill>
              <a:effectLst/>
              <a:latin typeface="Century" panose="02040604050505020304" pitchFamily="18" charset="0"/>
              <a:ea typeface="+mn-ea"/>
              <a:cs typeface="+mn-cs"/>
            </a:rPr>
            <a:t> </a:t>
          </a:r>
          <a:endParaRPr lang="ja-JP" altLang="ja-JP" sz="1200">
            <a:effectLst/>
            <a:latin typeface="Century" panose="02040604050505020304" pitchFamily="18" charset="0"/>
          </a:endParaRPr>
        </a:p>
      </cdr:txBody>
    </cdr:sp>
  </cdr:relSizeAnchor>
  <cdr:relSizeAnchor xmlns:cdr="http://schemas.openxmlformats.org/drawingml/2006/chartDrawing">
    <cdr:from>
      <cdr:x>0.13613</cdr:x>
      <cdr:y>0.78936</cdr:y>
    </cdr:from>
    <cdr:to>
      <cdr:x>0.88547</cdr:x>
      <cdr:y>0.81458</cdr:y>
    </cdr:to>
    <cdr:grpSp>
      <cdr:nvGrpSpPr>
        <cdr:cNvPr id="16" name="Group 14">
          <a:extLst xmlns:a="http://schemas.openxmlformats.org/drawingml/2006/main">
            <a:ext uri="{FF2B5EF4-FFF2-40B4-BE49-F238E27FC236}">
              <a16:creationId xmlns:a16="http://schemas.microsoft.com/office/drawing/2014/main" id="{DA559B79-16F9-47C4-9C33-B40C10100DB6}"/>
            </a:ext>
          </a:extLst>
        </cdr:cNvPr>
        <cdr:cNvGrpSpPr>
          <a:grpSpLocks xmlns:a="http://schemas.openxmlformats.org/drawingml/2006/main"/>
        </cdr:cNvGrpSpPr>
      </cdr:nvGrpSpPr>
      <cdr:grpSpPr bwMode="auto">
        <a:xfrm xmlns:a="http://schemas.openxmlformats.org/drawingml/2006/main">
          <a:off x="990250" y="4419277"/>
          <a:ext cx="5450924" cy="141196"/>
          <a:chOff x="0" y="0"/>
          <a:chExt cx="5326872" cy="103532"/>
        </a:xfrm>
      </cdr:grpSpPr>
      <cdr:pic>
        <cdr:nvPicPr>
          <cdr:cNvPr id="8" name="Picture 10">
            <a:extLst xmlns:a="http://schemas.openxmlformats.org/drawingml/2006/main">
              <a:ext uri="{FF2B5EF4-FFF2-40B4-BE49-F238E27FC236}">
                <a16:creationId xmlns:a16="http://schemas.microsoft.com/office/drawing/2014/main" id="{64941D09-A394-4572-ACD3-4E97CAF644D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5033B356-C5E0-49FC-8500-7A03DE92BB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E9E96845-73D8-429E-8217-09166021A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1.xml><?xml version="1.0" encoding="utf-8"?>
<c:userShapes xmlns:c="http://schemas.openxmlformats.org/drawingml/2006/chart">
  <cdr:relSizeAnchor xmlns:cdr="http://schemas.openxmlformats.org/drawingml/2006/chartDrawing">
    <cdr:from>
      <cdr:x>0.30985</cdr:x>
      <cdr:y>0.01686</cdr:y>
    </cdr:from>
    <cdr:to>
      <cdr:x>0.63582</cdr:x>
      <cdr:y>0.084</cdr:y>
    </cdr:to>
    <cdr:sp macro="" textlink="">
      <cdr:nvSpPr>
        <cdr:cNvPr id="3" name="テキスト ボックス 3">
          <a:extLst xmlns:a="http://schemas.openxmlformats.org/drawingml/2006/main">
            <a:ext uri="{FF2B5EF4-FFF2-40B4-BE49-F238E27FC236}">
              <a16:creationId xmlns:a16="http://schemas.microsoft.com/office/drawing/2014/main" id="{D5ED7AE6-8263-4808-B5EB-9C7E78CD13BE}"/>
            </a:ext>
          </a:extLst>
        </cdr:cNvPr>
        <cdr:cNvSpPr txBox="1"/>
      </cdr:nvSpPr>
      <cdr:spPr>
        <a:xfrm xmlns:a="http://schemas.openxmlformats.org/drawingml/2006/main">
          <a:off x="2242989" y="90441"/>
          <a:ext cx="2359686" cy="36016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Century" panose="02040604050505020304" pitchFamily="18" charset="0"/>
            </a:rPr>
            <a:t>一人</a:t>
          </a:r>
          <a:r>
            <a:rPr kumimoji="1" lang="ja-JP" altLang="en-US" sz="1600" b="1" baseline="0">
              <a:solidFill>
                <a:sysClr val="windowText" lastClr="000000"/>
              </a:solidFill>
              <a:latin typeface="Century" panose="02040604050505020304" pitchFamily="18" charset="0"/>
            </a:rPr>
            <a:t>あたり</a:t>
          </a:r>
          <a:r>
            <a:rPr kumimoji="1" lang="en-US" altLang="ja-JP" sz="1600" b="1" baseline="0">
              <a:solidFill>
                <a:sysClr val="windowText" lastClr="000000"/>
              </a:solidFill>
              <a:latin typeface="Century" panose="02040604050505020304" pitchFamily="18" charset="0"/>
            </a:rPr>
            <a:t>GHG</a:t>
          </a:r>
          <a:r>
            <a:rPr kumimoji="1" lang="en-US" altLang="ja-JP" sz="1600" b="1">
              <a:solidFill>
                <a:sysClr val="windowText" lastClr="000000"/>
              </a:solidFill>
              <a:latin typeface="Century" panose="02040604050505020304" pitchFamily="18" charset="0"/>
            </a:rPr>
            <a:t> </a:t>
          </a:r>
          <a:r>
            <a:rPr kumimoji="1" lang="ja-JP" altLang="en-US" sz="1600" b="1">
              <a:solidFill>
                <a:sysClr val="windowText" lastClr="000000"/>
              </a:solidFill>
              <a:latin typeface="Century" panose="02040604050505020304" pitchFamily="18" charset="0"/>
            </a:rPr>
            <a:t>排出量</a:t>
          </a:r>
          <a:endParaRPr kumimoji="1" lang="en-US" altLang="ja-JP" sz="1600" b="1">
            <a:solidFill>
              <a:sysClr val="windowText" lastClr="000000"/>
            </a:solidFill>
            <a:latin typeface="Century" panose="02040604050505020304" pitchFamily="18" charset="0"/>
          </a:endParaRPr>
        </a:p>
      </cdr:txBody>
    </cdr:sp>
  </cdr:relSizeAnchor>
  <cdr:relSizeAnchor xmlns:cdr="http://schemas.openxmlformats.org/drawingml/2006/chartDrawing">
    <cdr:from>
      <cdr:x>0.92539</cdr:x>
      <cdr:y>0.05378</cdr:y>
    </cdr:from>
    <cdr:to>
      <cdr:x>0.96577</cdr:x>
      <cdr:y>0.81751</cdr:y>
    </cdr:to>
    <cdr:sp macro="" textlink="">
      <cdr:nvSpPr>
        <cdr:cNvPr id="6" name="テキスト ボックス 3">
          <a:extLst xmlns:a="http://schemas.openxmlformats.org/drawingml/2006/main">
            <a:ext uri="{FF2B5EF4-FFF2-40B4-BE49-F238E27FC236}">
              <a16:creationId xmlns:a16="http://schemas.microsoft.com/office/drawing/2014/main" id="{4271F9D2-EF8F-4257-A4A1-DD82683762CB}"/>
            </a:ext>
          </a:extLst>
        </cdr:cNvPr>
        <cdr:cNvSpPr txBox="1"/>
      </cdr:nvSpPr>
      <cdr:spPr>
        <a:xfrm xmlns:a="http://schemas.openxmlformats.org/drawingml/2006/main" rot="5400000">
          <a:off x="4790606" y="2199932"/>
          <a:ext cx="4113053"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一人あたり</a:t>
          </a:r>
          <a:r>
            <a:rPr kumimoji="1" lang="en-US" altLang="ja-JP" sz="1200">
              <a:latin typeface="Century" panose="02040604050505020304" pitchFamily="18" charset="0"/>
            </a:rPr>
            <a:t>GHG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換算</a:t>
          </a:r>
          <a:r>
            <a:rPr kumimoji="1" lang="en-US" altLang="ja-JP" sz="1200">
              <a:latin typeface="Century" panose="02040604050505020304" pitchFamily="18" charset="0"/>
            </a:rPr>
            <a:t>/</a:t>
          </a:r>
          <a:r>
            <a:rPr kumimoji="1" lang="ja-JP" altLang="en-US" sz="1200">
              <a:latin typeface="Century" panose="02040604050505020304" pitchFamily="18" charset="0"/>
            </a:rPr>
            <a:t>人、折れ線グラフ）</a:t>
          </a:r>
        </a:p>
      </cdr:txBody>
    </cdr:sp>
  </cdr:relSizeAnchor>
  <cdr:relSizeAnchor xmlns:cdr="http://schemas.openxmlformats.org/drawingml/2006/chartDrawing">
    <cdr:from>
      <cdr:x>0.02211</cdr:x>
      <cdr:y>0.19188</cdr:y>
    </cdr:from>
    <cdr:to>
      <cdr:x>0.06482</cdr:x>
      <cdr:y>0.84233</cdr:y>
    </cdr:to>
    <cdr:sp macro="" textlink="">
      <cdr:nvSpPr>
        <cdr:cNvPr id="7" name="テキスト ボックス 4">
          <a:extLst xmlns:a="http://schemas.openxmlformats.org/drawingml/2006/main">
            <a:ext uri="{FF2B5EF4-FFF2-40B4-BE49-F238E27FC236}">
              <a16:creationId xmlns:a16="http://schemas.microsoft.com/office/drawing/2014/main" id="{358C58A5-C9A0-406C-B24B-6B1C077AD507}"/>
            </a:ext>
          </a:extLst>
        </cdr:cNvPr>
        <cdr:cNvSpPr txBox="1"/>
      </cdr:nvSpPr>
      <cdr:spPr>
        <a:xfrm xmlns:a="http://schemas.openxmlformats.org/drawingml/2006/main" rot="16200000">
          <a:off x="-1424970" y="2611033"/>
          <a:ext cx="3478594" cy="3088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GHG</a:t>
          </a:r>
          <a:r>
            <a:rPr kumimoji="1" lang="ja-JP" altLang="en-US" sz="1200">
              <a:latin typeface="Century" panose="02040604050505020304" pitchFamily="18" charset="0"/>
            </a:rPr>
            <a:t>総排出量　（百万トン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ja-JP" altLang="en-US" sz="1200" baseline="0">
              <a:latin typeface="Century" panose="02040604050505020304" pitchFamily="18" charset="0"/>
            </a:rPr>
            <a:t>換算</a:t>
          </a:r>
          <a:r>
            <a:rPr kumimoji="1" lang="en-US" altLang="ja-JP" sz="1200">
              <a:latin typeface="Century" panose="02040604050505020304" pitchFamily="18" charset="0"/>
            </a:rPr>
            <a:t> </a:t>
          </a:r>
          <a:r>
            <a:rPr kumimoji="1" lang="ja-JP" altLang="en-US" sz="1200">
              <a:latin typeface="Century" panose="02040604050505020304" pitchFamily="18" charset="0"/>
            </a:rPr>
            <a:t>、棒グラフ） </a:t>
          </a: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80252E63-8612-404F-8FED-EE5B8655CCC5}"/>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0.88045</cdr:x>
      <cdr:y>0.807</cdr:y>
    </cdr:from>
    <cdr:to>
      <cdr:x>0.9315</cdr:x>
      <cdr:y>0.85464</cdr:y>
    </cdr:to>
    <cdr:sp macro="" textlink="">
      <cdr:nvSpPr>
        <cdr:cNvPr id="13" name="テキスト ボックス 1">
          <a:extLst xmlns:a="http://schemas.openxmlformats.org/drawingml/2006/main">
            <a:ext uri="{FF2B5EF4-FFF2-40B4-BE49-F238E27FC236}">
              <a16:creationId xmlns:a16="http://schemas.microsoft.com/office/drawing/2014/main" id="{66F7A358-1F79-4000-8164-8A0C0671B66B}"/>
            </a:ext>
          </a:extLst>
        </cdr:cNvPr>
        <cdr:cNvSpPr txBox="1"/>
      </cdr:nvSpPr>
      <cdr:spPr>
        <a:xfrm xmlns:a="http://schemas.openxmlformats.org/drawingml/2006/main">
          <a:off x="6379144" y="4292988"/>
          <a:ext cx="369875" cy="25343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0.46793</cdr:x>
      <cdr:y>0.91187</cdr:y>
    </cdr:from>
    <cdr:to>
      <cdr:x>0.5577</cdr:x>
      <cdr:y>0.96603</cdr:y>
    </cdr:to>
    <cdr:sp macro="" textlink="">
      <cdr:nvSpPr>
        <cdr:cNvPr id="14" name="テキスト ボックス 3">
          <a:extLst xmlns:a="http://schemas.openxmlformats.org/drawingml/2006/main">
            <a:ext uri="{FF2B5EF4-FFF2-40B4-BE49-F238E27FC236}">
              <a16:creationId xmlns:a16="http://schemas.microsoft.com/office/drawing/2014/main" id="{86450B6C-5E73-4D39-916F-1035624E6D8A}"/>
            </a:ext>
          </a:extLst>
        </cdr:cNvPr>
        <cdr:cNvSpPr txBox="1"/>
      </cdr:nvSpPr>
      <cdr:spPr>
        <a:xfrm xmlns:a="http://schemas.openxmlformats.org/drawingml/2006/main">
          <a:off x="3390315" y="4850892"/>
          <a:ext cx="650416" cy="2881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0.14044</cdr:x>
      <cdr:y>0.78138</cdr:y>
    </cdr:from>
    <cdr:to>
      <cdr:x>0.88891</cdr:x>
      <cdr:y>0.80467</cdr:y>
    </cdr:to>
    <cdr:grpSp>
      <cdr:nvGrpSpPr>
        <cdr:cNvPr id="16" name="Group 14">
          <a:extLst xmlns:a="http://schemas.openxmlformats.org/drawingml/2006/main">
            <a:ext uri="{FF2B5EF4-FFF2-40B4-BE49-F238E27FC236}">
              <a16:creationId xmlns:a16="http://schemas.microsoft.com/office/drawing/2014/main" id="{5057074F-8290-4A8E-8D24-ED6294C6CEB7}"/>
            </a:ext>
          </a:extLst>
        </cdr:cNvPr>
        <cdr:cNvGrpSpPr>
          <a:grpSpLocks xmlns:a="http://schemas.openxmlformats.org/drawingml/2006/main"/>
        </cdr:cNvGrpSpPr>
      </cdr:nvGrpSpPr>
      <cdr:grpSpPr bwMode="auto">
        <a:xfrm xmlns:a="http://schemas.openxmlformats.org/drawingml/2006/main">
          <a:off x="1010277" y="4184937"/>
          <a:ext cx="5384233" cy="124737"/>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8400B852-389B-419A-9A71-17A8AB3B08E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8CCE028B-2B98-4DAC-A0E2-5B05D93BB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A3A6E8ED-581D-493F-BA6E-22E8C484387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2.xml><?xml version="1.0" encoding="utf-8"?>
<c:userShapes xmlns:c="http://schemas.openxmlformats.org/drawingml/2006/chart">
  <cdr:relSizeAnchor xmlns:cdr="http://schemas.openxmlformats.org/drawingml/2006/chartDrawing">
    <cdr:from>
      <cdr:x>0.04193</cdr:x>
      <cdr:y>0.0127</cdr:y>
    </cdr:from>
    <cdr:to>
      <cdr:x>0.97952</cdr:x>
      <cdr:y>0.0762</cdr:y>
    </cdr:to>
    <cdr:sp macro="" textlink="">
      <cdr:nvSpPr>
        <cdr:cNvPr id="3" name="テキスト ボックス 3">
          <a:extLst xmlns:a="http://schemas.openxmlformats.org/drawingml/2006/main">
            <a:ext uri="{FF2B5EF4-FFF2-40B4-BE49-F238E27FC236}">
              <a16:creationId xmlns:a16="http://schemas.microsoft.com/office/drawing/2014/main" id="{325C9968-E7B3-489E-9434-C63516159244}"/>
            </a:ext>
          </a:extLst>
        </cdr:cNvPr>
        <cdr:cNvSpPr txBox="1"/>
      </cdr:nvSpPr>
      <cdr:spPr>
        <a:xfrm xmlns:a="http://schemas.openxmlformats.org/drawingml/2006/main">
          <a:off x="279027" y="67773"/>
          <a:ext cx="6238875" cy="3388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GHG</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per </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capita</a:t>
          </a:r>
          <a:endParaRPr lang="ja-JP" altLang="ja-JP" sz="16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0.92308</cdr:x>
      <cdr:y>0.06041</cdr:y>
    </cdr:from>
    <cdr:to>
      <cdr:x>0.96116</cdr:x>
      <cdr:y>0.90721</cdr:y>
    </cdr:to>
    <cdr:sp macro="" textlink="">
      <cdr:nvSpPr>
        <cdr:cNvPr id="6" name="テキスト ボックス 3">
          <a:extLst xmlns:a="http://schemas.openxmlformats.org/drawingml/2006/main">
            <a:ext uri="{FF2B5EF4-FFF2-40B4-BE49-F238E27FC236}">
              <a16:creationId xmlns:a16="http://schemas.microsoft.com/office/drawing/2014/main" id="{4F876538-AFD3-4342-97FA-287B4A8B7D61}"/>
            </a:ext>
          </a:extLst>
        </cdr:cNvPr>
        <cdr:cNvSpPr txBox="1"/>
      </cdr:nvSpPr>
      <cdr:spPr>
        <a:xfrm xmlns:a="http://schemas.openxmlformats.org/drawingml/2006/main" rot="5400000">
          <a:off x="4586573" y="2436321"/>
          <a:ext cx="4506156" cy="2764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GHG emissions</a:t>
          </a:r>
          <a:r>
            <a:rPr kumimoji="1" lang="en-US" altLang="ja-JP" sz="1200" baseline="0">
              <a:solidFill>
                <a:sysClr val="windowText" lastClr="000000"/>
              </a:solidFill>
              <a:effectLst/>
              <a:latin typeface="Century" panose="02040604050505020304" pitchFamily="18" charset="0"/>
              <a:ea typeface="+mn-ea"/>
              <a:cs typeface="+mn-cs"/>
            </a:rPr>
            <a:t> per capita </a:t>
          </a:r>
          <a:r>
            <a:rPr kumimoji="1" lang="en-US" altLang="ja-JP" sz="1200">
              <a:solidFill>
                <a:sysClr val="windowText" lastClr="000000"/>
              </a:solidFill>
              <a:effectLst/>
              <a:latin typeface="Century" panose="02040604050505020304" pitchFamily="18" charset="0"/>
              <a:ea typeface="+mn-ea"/>
              <a:cs typeface="+mn-cs"/>
            </a:rPr>
            <a:t>(t</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baseline="0">
              <a:solidFill>
                <a:sysClr val="windowText" lastClr="000000"/>
              </a:solidFill>
              <a:effectLst/>
              <a:latin typeface="Century" panose="02040604050505020304" pitchFamily="18" charset="0"/>
              <a:ea typeface="+mn-ea"/>
              <a:cs typeface="+mn-cs"/>
            </a:rPr>
            <a:t>eq.</a:t>
          </a:r>
          <a:r>
            <a:rPr kumimoji="1" lang="en-US" altLang="ja-JP" sz="1200">
              <a:solidFill>
                <a:sysClr val="windowText" lastClr="000000"/>
              </a:solidFill>
              <a:effectLst/>
              <a:latin typeface="Century" panose="02040604050505020304" pitchFamily="18" charset="0"/>
              <a:ea typeface="+mn-ea"/>
              <a:cs typeface="+mn-cs"/>
            </a:rPr>
            <a:t>/capita,</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Line chart)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0.02211</cdr:x>
      <cdr:y>0.1252</cdr:y>
    </cdr:from>
    <cdr:to>
      <cdr:x>0.06482</cdr:x>
      <cdr:y>0.73392</cdr:y>
    </cdr:to>
    <cdr:sp macro="" textlink="">
      <cdr:nvSpPr>
        <cdr:cNvPr id="7" name="テキスト ボックス 4">
          <a:extLst xmlns:a="http://schemas.openxmlformats.org/drawingml/2006/main">
            <a:ext uri="{FF2B5EF4-FFF2-40B4-BE49-F238E27FC236}">
              <a16:creationId xmlns:a16="http://schemas.microsoft.com/office/drawing/2014/main" id="{80C849A5-75A9-498E-B13E-7087F9DCE70E}"/>
            </a:ext>
          </a:extLst>
        </cdr:cNvPr>
        <cdr:cNvSpPr txBox="1"/>
      </cdr:nvSpPr>
      <cdr:spPr>
        <a:xfrm xmlns:a="http://schemas.openxmlformats.org/drawingml/2006/main" rot="16200000">
          <a:off x="-1328814" y="2166682"/>
          <a:ext cx="3290801" cy="3110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a:solidFill>
                <a:sysClr val="windowText" lastClr="000000"/>
              </a:solidFill>
              <a:effectLst/>
              <a:latin typeface="Century" panose="02040604050505020304" pitchFamily="18" charset="0"/>
              <a:ea typeface="+mn-ea"/>
              <a:cs typeface="+mn-cs"/>
            </a:rPr>
            <a:t>Total GHG emissions</a:t>
          </a:r>
          <a:r>
            <a:rPr kumimoji="1" lang="ja-JP"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(Mt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CO</a:t>
          </a:r>
          <a:r>
            <a:rPr kumimoji="1" lang="en-US" altLang="ja-JP" sz="1100" baseline="-25000">
              <a:solidFill>
                <a:sysClr val="windowText" lastClr="000000"/>
              </a:solidFill>
              <a:effectLst/>
              <a:latin typeface="Century" panose="02040604050505020304" pitchFamily="18" charset="0"/>
              <a:ea typeface="+mn-ea"/>
              <a:cs typeface="+mn-cs"/>
            </a:rPr>
            <a:t>2</a:t>
          </a:r>
          <a:r>
            <a:rPr kumimoji="1" lang="ja-JP" altLang="en-US" sz="1100" baseline="-25000">
              <a:solidFill>
                <a:sysClr val="windowText" lastClr="000000"/>
              </a:solidFill>
              <a:effectLst/>
              <a:latin typeface="Century" panose="02040604050505020304" pitchFamily="18" charset="0"/>
              <a:ea typeface="+mn-ea"/>
              <a:cs typeface="+mn-cs"/>
            </a:rPr>
            <a:t>　</a:t>
          </a:r>
          <a:r>
            <a:rPr kumimoji="1" lang="en-US" altLang="ja-JP" sz="1100" baseline="0">
              <a:solidFill>
                <a:sysClr val="windowText" lastClr="000000"/>
              </a:solidFill>
              <a:effectLst/>
              <a:latin typeface="Century" panose="02040604050505020304" pitchFamily="18" charset="0"/>
              <a:ea typeface="+mn-ea"/>
              <a:cs typeface="+mn-cs"/>
            </a:rPr>
            <a:t>eq.</a:t>
          </a:r>
          <a:r>
            <a:rPr kumimoji="1" lang="en-US" altLang="ja-JP" sz="1100" baseline="-2500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bar</a:t>
          </a:r>
          <a:r>
            <a:rPr kumimoji="1" lang="en-US" altLang="ja-JP" sz="1100" baseline="0">
              <a:solidFill>
                <a:sysClr val="windowText" lastClr="000000"/>
              </a:solidFill>
              <a:effectLst/>
              <a:latin typeface="Century" panose="02040604050505020304" pitchFamily="18" charset="0"/>
              <a:ea typeface="+mn-ea"/>
              <a:cs typeface="+mn-cs"/>
            </a:rPr>
            <a:t> chart</a:t>
          </a:r>
          <a:r>
            <a:rPr kumimoji="1" lang="en-US" altLang="ja-JP" sz="1100">
              <a:solidFill>
                <a:sysClr val="windowText" lastClr="000000"/>
              </a:solidFill>
              <a:effectLst/>
              <a:latin typeface="Century" panose="02040604050505020304" pitchFamily="18" charset="0"/>
              <a:ea typeface="+mn-ea"/>
              <a:cs typeface="+mn-cs"/>
            </a:rPr>
            <a:t>)</a:t>
          </a:r>
          <a:r>
            <a:rPr kumimoji="1" lang="ja-JP" altLang="ja-JP" sz="1100">
              <a:solidFill>
                <a:sysClr val="windowText" lastClr="000000"/>
              </a:solidFill>
              <a:effectLst/>
              <a:latin typeface="Century" panose="02040604050505020304" pitchFamily="18" charset="0"/>
              <a:ea typeface="+mn-ea"/>
              <a:cs typeface="+mn-cs"/>
            </a:rPr>
            <a:t> </a:t>
          </a:r>
          <a:endParaRPr lang="ja-JP" altLang="ja-JP" sz="1200">
            <a:effectLst/>
            <a:latin typeface="Century" panose="02040604050505020304" pitchFamily="18" charset="0"/>
          </a:endParaRP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48EE09FF-BE63-43C7-878A-6E0E4A6CB6B8}"/>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0.88209</cdr:x>
      <cdr:y>0.80252</cdr:y>
    </cdr:from>
    <cdr:to>
      <cdr:x>0.93314</cdr:x>
      <cdr:y>0.85016</cdr:y>
    </cdr:to>
    <cdr:sp macro="" textlink="">
      <cdr:nvSpPr>
        <cdr:cNvPr id="13" name="テキスト ボックス 1">
          <a:extLst xmlns:a="http://schemas.openxmlformats.org/drawingml/2006/main">
            <a:ext uri="{FF2B5EF4-FFF2-40B4-BE49-F238E27FC236}">
              <a16:creationId xmlns:a16="http://schemas.microsoft.com/office/drawing/2014/main" id="{584C4AF1-EAEC-4085-8882-5CC92152EA65}"/>
            </a:ext>
          </a:extLst>
        </cdr:cNvPr>
        <cdr:cNvSpPr txBox="1"/>
      </cdr:nvSpPr>
      <cdr:spPr>
        <a:xfrm xmlns:a="http://schemas.openxmlformats.org/drawingml/2006/main">
          <a:off x="6351836" y="4215685"/>
          <a:ext cx="367606" cy="2502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0.50072</cdr:x>
      <cdr:y>0.91419</cdr:y>
    </cdr:from>
    <cdr:to>
      <cdr:x>0.57166</cdr:x>
      <cdr:y>0.96327</cdr:y>
    </cdr:to>
    <cdr:sp macro="" textlink="">
      <cdr:nvSpPr>
        <cdr:cNvPr id="14" name="テキスト ボックス 3">
          <a:extLst xmlns:a="http://schemas.openxmlformats.org/drawingml/2006/main">
            <a:ext uri="{FF2B5EF4-FFF2-40B4-BE49-F238E27FC236}">
              <a16:creationId xmlns:a16="http://schemas.microsoft.com/office/drawing/2014/main" id="{D6F38476-AF4A-4461-8949-FD45F14A6EC0}"/>
            </a:ext>
          </a:extLst>
        </cdr:cNvPr>
        <cdr:cNvSpPr txBox="1"/>
      </cdr:nvSpPr>
      <cdr:spPr>
        <a:xfrm xmlns:a="http://schemas.openxmlformats.org/drawingml/2006/main">
          <a:off x="3331868" y="4878501"/>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dr:relSizeAnchor xmlns:cdr="http://schemas.openxmlformats.org/drawingml/2006/chartDrawing">
    <cdr:from>
      <cdr:x>0.13988</cdr:x>
      <cdr:y>0.78526</cdr:y>
    </cdr:from>
    <cdr:to>
      <cdr:x>0.88062</cdr:x>
      <cdr:y>0.81101</cdr:y>
    </cdr:to>
    <cdr:grpSp>
      <cdr:nvGrpSpPr>
        <cdr:cNvPr id="16" name="Group 14">
          <a:extLst xmlns:a="http://schemas.openxmlformats.org/drawingml/2006/main">
            <a:ext uri="{FF2B5EF4-FFF2-40B4-BE49-F238E27FC236}">
              <a16:creationId xmlns:a16="http://schemas.microsoft.com/office/drawing/2014/main" id="{FF883648-A5DD-46A7-B719-8E82BBA80F27}"/>
            </a:ext>
          </a:extLst>
        </cdr:cNvPr>
        <cdr:cNvGrpSpPr>
          <a:grpSpLocks xmlns:a="http://schemas.openxmlformats.org/drawingml/2006/main"/>
        </cdr:cNvGrpSpPr>
      </cdr:nvGrpSpPr>
      <cdr:grpSpPr bwMode="auto">
        <a:xfrm xmlns:a="http://schemas.openxmlformats.org/drawingml/2006/main">
          <a:off x="1022170" y="4189901"/>
          <a:ext cx="5412940" cy="137394"/>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D68310DF-85DB-40C8-AA77-E7EEF5965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083F0FBA-03C6-451F-BB04-DE6484F39E5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C1E1471F-AE54-4DA6-8264-FFD41D62808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3.xml><?xml version="1.0" encoding="utf-8"?>
<xdr:wsDr xmlns:xdr="http://schemas.openxmlformats.org/drawingml/2006/spreadsheetDrawing" xmlns:a="http://schemas.openxmlformats.org/drawingml/2006/main">
  <xdr:twoCellAnchor editAs="absolute">
    <xdr:from>
      <xdr:col>59</xdr:col>
      <xdr:colOff>460724</xdr:colOff>
      <xdr:row>27</xdr:row>
      <xdr:rowOff>171875</xdr:rowOff>
    </xdr:from>
    <xdr:to>
      <xdr:col>68</xdr:col>
      <xdr:colOff>183413</xdr:colOff>
      <xdr:row>50</xdr:row>
      <xdr:rowOff>64544</xdr:rowOff>
    </xdr:to>
    <xdr:graphicFrame macro="">
      <xdr:nvGraphicFramePr>
        <xdr:cNvPr id="2" name="グラフ 2">
          <a:extLst>
            <a:ext uri="{FF2B5EF4-FFF2-40B4-BE49-F238E27FC236}">
              <a16:creationId xmlns:a16="http://schemas.microsoft.com/office/drawing/2014/main" id="{599020F2-C0F9-4CB6-8C96-E5EC4241D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59</xdr:col>
      <xdr:colOff>403667</xdr:colOff>
      <xdr:row>53</xdr:row>
      <xdr:rowOff>62944</xdr:rowOff>
    </xdr:from>
    <xdr:to>
      <xdr:col>68</xdr:col>
      <xdr:colOff>461005</xdr:colOff>
      <xdr:row>79</xdr:row>
      <xdr:rowOff>33321</xdr:rowOff>
    </xdr:to>
    <xdr:graphicFrame macro="">
      <xdr:nvGraphicFramePr>
        <xdr:cNvPr id="3" name="グラフ 4">
          <a:extLst>
            <a:ext uri="{FF2B5EF4-FFF2-40B4-BE49-F238E27FC236}">
              <a16:creationId xmlns:a16="http://schemas.microsoft.com/office/drawing/2014/main" id="{CD722E88-4A5F-4DC1-95E2-EA7895BA4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68</xdr:col>
      <xdr:colOff>467125</xdr:colOff>
      <xdr:row>27</xdr:row>
      <xdr:rowOff>203965</xdr:rowOff>
    </xdr:from>
    <xdr:to>
      <xdr:col>77</xdr:col>
      <xdr:colOff>647875</xdr:colOff>
      <xdr:row>50</xdr:row>
      <xdr:rowOff>131413</xdr:rowOff>
    </xdr:to>
    <xdr:graphicFrame macro="">
      <xdr:nvGraphicFramePr>
        <xdr:cNvPr id="4" name="グラフ 2">
          <a:extLst>
            <a:ext uri="{FF2B5EF4-FFF2-40B4-BE49-F238E27FC236}">
              <a16:creationId xmlns:a16="http://schemas.microsoft.com/office/drawing/2014/main" id="{EC47DD3C-F268-4F38-B81F-9FBF66A50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68</xdr:col>
      <xdr:colOff>529417</xdr:colOff>
      <xdr:row>53</xdr:row>
      <xdr:rowOff>64141</xdr:rowOff>
    </xdr:from>
    <xdr:to>
      <xdr:col>78</xdr:col>
      <xdr:colOff>12195</xdr:colOff>
      <xdr:row>78</xdr:row>
      <xdr:rowOff>170638</xdr:rowOff>
    </xdr:to>
    <xdr:graphicFrame macro="">
      <xdr:nvGraphicFramePr>
        <xdr:cNvPr id="5" name="グラフ 4">
          <a:extLst>
            <a:ext uri="{FF2B5EF4-FFF2-40B4-BE49-F238E27FC236}">
              <a16:creationId xmlns:a16="http://schemas.microsoft.com/office/drawing/2014/main" id="{CA981814-BFBE-4770-88EA-2BF46C923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59</xdr:col>
      <xdr:colOff>429122</xdr:colOff>
      <xdr:row>6</xdr:row>
      <xdr:rowOff>104766</xdr:rowOff>
    </xdr:from>
    <xdr:to>
      <xdr:col>68</xdr:col>
      <xdr:colOff>132760</xdr:colOff>
      <xdr:row>24</xdr:row>
      <xdr:rowOff>163172</xdr:rowOff>
    </xdr:to>
    <xdr:graphicFrame macro="">
      <xdr:nvGraphicFramePr>
        <xdr:cNvPr id="6" name="グラフ 2">
          <a:extLst>
            <a:ext uri="{FF2B5EF4-FFF2-40B4-BE49-F238E27FC236}">
              <a16:creationId xmlns:a16="http://schemas.microsoft.com/office/drawing/2014/main" id="{5C306A72-C8B1-4743-96EC-7530421B4E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68</xdr:col>
      <xdr:colOff>461919</xdr:colOff>
      <xdr:row>6</xdr:row>
      <xdr:rowOff>117260</xdr:rowOff>
    </xdr:from>
    <xdr:to>
      <xdr:col>77</xdr:col>
      <xdr:colOff>642670</xdr:colOff>
      <xdr:row>25</xdr:row>
      <xdr:rowOff>33824</xdr:rowOff>
    </xdr:to>
    <xdr:graphicFrame macro="">
      <xdr:nvGraphicFramePr>
        <xdr:cNvPr id="7" name="グラフ 2">
          <a:extLst>
            <a:ext uri="{FF2B5EF4-FFF2-40B4-BE49-F238E27FC236}">
              <a16:creationId xmlns:a16="http://schemas.microsoft.com/office/drawing/2014/main" id="{6C8F14BC-51A6-4155-9AA2-DEBCE30B1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0.03248</cdr:x>
      <cdr:y>0.08182</cdr:y>
    </cdr:from>
    <cdr:to>
      <cdr:x>0.08535</cdr:x>
      <cdr:y>0.86528</cdr:y>
    </cdr:to>
    <cdr:sp macro="" textlink="">
      <cdr:nvSpPr>
        <cdr:cNvPr id="6" name="テキスト ボックス 3">
          <a:extLst xmlns:a="http://schemas.openxmlformats.org/drawingml/2006/main">
            <a:ext uri="{FF2B5EF4-FFF2-40B4-BE49-F238E27FC236}">
              <a16:creationId xmlns:a16="http://schemas.microsoft.com/office/drawing/2014/main" id="{B4BC787B-2B83-4ACF-B66C-81E4D212C2E9}"/>
            </a:ext>
          </a:extLst>
        </cdr:cNvPr>
        <cdr:cNvSpPr txBox="1"/>
      </cdr:nvSpPr>
      <cdr:spPr>
        <a:xfrm xmlns:a="http://schemas.openxmlformats.org/drawingml/2006/main" rot="16200000">
          <a:off x="-1268751" y="1796515"/>
          <a:ext cx="3228822" cy="3101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GDP</a:t>
          </a:r>
          <a:r>
            <a:rPr kumimoji="1" lang="ja-JP" altLang="en-US" sz="1200">
              <a:latin typeface="Century" panose="02040604050505020304" pitchFamily="18" charset="0"/>
            </a:rPr>
            <a:t>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 </a:t>
          </a:r>
          <a:r>
            <a:rPr kumimoji="1" lang="ja-JP" altLang="en-US" sz="1200">
              <a:latin typeface="Century" panose="02040604050505020304" pitchFamily="18" charset="0"/>
            </a:rPr>
            <a:t>百万円） </a:t>
          </a:r>
        </a:p>
      </cdr:txBody>
    </cdr:sp>
  </cdr:relSizeAnchor>
  <cdr:relSizeAnchor xmlns:cdr="http://schemas.openxmlformats.org/drawingml/2006/chartDrawing">
    <cdr:from>
      <cdr:x>0.50402</cdr:x>
      <cdr:y>0.94584</cdr:y>
    </cdr:from>
    <cdr:to>
      <cdr:x>0.59379</cdr:x>
      <cdr:y>1</cdr:y>
    </cdr:to>
    <cdr:sp macro="" textlink="">
      <cdr:nvSpPr>
        <cdr:cNvPr id="8" name="テキスト ボックス 3">
          <a:extLst xmlns:a="http://schemas.openxmlformats.org/drawingml/2006/main">
            <a:ext uri="{FF2B5EF4-FFF2-40B4-BE49-F238E27FC236}">
              <a16:creationId xmlns:a16="http://schemas.microsoft.com/office/drawing/2014/main" id="{F40D1178-0A32-442F-8588-4991967EF9D4}"/>
            </a:ext>
          </a:extLst>
        </cdr:cNvPr>
        <cdr:cNvSpPr txBox="1"/>
      </cdr:nvSpPr>
      <cdr:spPr>
        <a:xfrm xmlns:a="http://schemas.openxmlformats.org/drawingml/2006/main">
          <a:off x="2957021" y="3898004"/>
          <a:ext cx="526670" cy="223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0.03414</cdr:x>
      <cdr:y>0.07694</cdr:y>
    </cdr:from>
    <cdr:to>
      <cdr:x>0.08949</cdr:x>
      <cdr:y>0.8231</cdr:y>
    </cdr:to>
    <cdr:sp macro="" textlink="">
      <cdr:nvSpPr>
        <cdr:cNvPr id="6" name="テキスト ボックス 3">
          <a:extLst xmlns:a="http://schemas.openxmlformats.org/drawingml/2006/main">
            <a:ext uri="{FF2B5EF4-FFF2-40B4-BE49-F238E27FC236}">
              <a16:creationId xmlns:a16="http://schemas.microsoft.com/office/drawing/2014/main" id="{E4BE1F5B-C14C-452F-96A4-5CE5495BDB7E}"/>
            </a:ext>
          </a:extLst>
        </cdr:cNvPr>
        <cdr:cNvSpPr txBox="1"/>
      </cdr:nvSpPr>
      <cdr:spPr>
        <a:xfrm xmlns:a="http://schemas.openxmlformats.org/drawingml/2006/main" rot="16200000">
          <a:off x="-1374288" y="1924824"/>
          <a:ext cx="3452927" cy="3153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GDP</a:t>
          </a:r>
          <a:r>
            <a:rPr kumimoji="1" lang="ja-JP" altLang="en-US" sz="1200">
              <a:latin typeface="Century" panose="02040604050505020304" pitchFamily="18" charset="0"/>
            </a:rPr>
            <a:t>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 </a:t>
          </a:r>
          <a:r>
            <a:rPr kumimoji="1" lang="ja-JP" altLang="en-US" sz="1200">
              <a:latin typeface="Century" panose="02040604050505020304" pitchFamily="18" charset="0"/>
            </a:rPr>
            <a:t>百万円） </a:t>
          </a:r>
        </a:p>
      </cdr:txBody>
    </cdr:sp>
  </cdr:relSizeAnchor>
  <cdr:relSizeAnchor xmlns:cdr="http://schemas.openxmlformats.org/drawingml/2006/chartDrawing">
    <cdr:from>
      <cdr:x>0.48012</cdr:x>
      <cdr:y>0.93631</cdr:y>
    </cdr:from>
    <cdr:to>
      <cdr:x>0.56989</cdr:x>
      <cdr:y>0.99046</cdr:y>
    </cdr:to>
    <cdr:sp macro="" textlink="">
      <cdr:nvSpPr>
        <cdr:cNvPr id="3" name="テキスト ボックス 3">
          <a:extLst xmlns:a="http://schemas.openxmlformats.org/drawingml/2006/main">
            <a:ext uri="{FF2B5EF4-FFF2-40B4-BE49-F238E27FC236}">
              <a16:creationId xmlns:a16="http://schemas.microsoft.com/office/drawing/2014/main" id="{69A82A07-3EDD-4B4B-B5AE-5E69FE3ED247}"/>
            </a:ext>
          </a:extLst>
        </cdr:cNvPr>
        <cdr:cNvSpPr txBox="1"/>
      </cdr:nvSpPr>
      <cdr:spPr>
        <a:xfrm xmlns:a="http://schemas.openxmlformats.org/drawingml/2006/main">
          <a:off x="2977455" y="4329857"/>
          <a:ext cx="556711" cy="2504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0.04628</cdr:x>
      <cdr:y>0.04585</cdr:y>
    </cdr:from>
    <cdr:to>
      <cdr:x>0.09074</cdr:x>
      <cdr:y>0.84256</cdr:y>
    </cdr:to>
    <cdr:sp macro="" textlink="">
      <cdr:nvSpPr>
        <cdr:cNvPr id="6" name="テキスト ボックス 3">
          <a:extLst xmlns:a="http://schemas.openxmlformats.org/drawingml/2006/main">
            <a:ext uri="{FF2B5EF4-FFF2-40B4-BE49-F238E27FC236}">
              <a16:creationId xmlns:a16="http://schemas.microsoft.com/office/drawing/2014/main" id="{F4E1490A-07C0-410B-B187-23EC772A1503}"/>
            </a:ext>
          </a:extLst>
        </cdr:cNvPr>
        <cdr:cNvSpPr txBox="1"/>
      </cdr:nvSpPr>
      <cdr:spPr>
        <a:xfrm xmlns:a="http://schemas.openxmlformats.org/drawingml/2006/main" rot="16200000">
          <a:off x="-1221700" y="1705345"/>
          <a:ext cx="3311106" cy="28154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 per GDP (t-CO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 million</a:t>
          </a:r>
          <a:r>
            <a:rPr kumimoji="1" lang="en-US" altLang="ja-JP" sz="1200" baseline="0">
              <a:solidFill>
                <a:sysClr val="windowText" lastClr="000000"/>
              </a:solidFill>
              <a:effectLst/>
              <a:latin typeface="Century" panose="02040604050505020304" pitchFamily="18" charset="0"/>
              <a:ea typeface="+mn-ea"/>
              <a:cs typeface="+mn-cs"/>
            </a:rPr>
            <a:t> yen</a:t>
          </a:r>
          <a:r>
            <a:rPr kumimoji="1" lang="en-US" altLang="ja-JP" sz="1200">
              <a:solidFill>
                <a:sysClr val="windowText" lastClr="000000"/>
              </a:solidFill>
              <a:effectLst/>
              <a:latin typeface="Century" panose="02040604050505020304" pitchFamily="18" charset="0"/>
              <a:ea typeface="+mn-ea"/>
              <a:cs typeface="+mn-cs"/>
            </a:rPr>
            <a: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0.50478</cdr:x>
      <cdr:y>0.94631</cdr:y>
    </cdr:from>
    <cdr:to>
      <cdr:x>0.58617</cdr:x>
      <cdr:y>1</cdr:y>
    </cdr:to>
    <cdr:sp macro="" textlink="">
      <cdr:nvSpPr>
        <cdr:cNvPr id="8" name="テキスト ボックス 3">
          <a:extLst xmlns:a="http://schemas.openxmlformats.org/drawingml/2006/main">
            <a:ext uri="{FF2B5EF4-FFF2-40B4-BE49-F238E27FC236}">
              <a16:creationId xmlns:a16="http://schemas.microsoft.com/office/drawing/2014/main" id="{5060C68E-796B-48C4-8C90-935C7CCEC754}"/>
            </a:ext>
          </a:extLst>
        </cdr:cNvPr>
        <cdr:cNvSpPr txBox="1"/>
      </cdr:nvSpPr>
      <cdr:spPr>
        <a:xfrm xmlns:a="http://schemas.openxmlformats.org/drawingml/2006/main">
          <a:off x="3196661" y="3932853"/>
          <a:ext cx="515425" cy="2231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0.02609</cdr:x>
      <cdr:y>0.14027</cdr:y>
    </cdr:from>
    <cdr:to>
      <cdr:x>0.08143</cdr:x>
      <cdr:y>0.90886</cdr:y>
    </cdr:to>
    <cdr:sp macro="" textlink="">
      <cdr:nvSpPr>
        <cdr:cNvPr id="6" name="テキスト ボックス 3">
          <a:extLst xmlns:a="http://schemas.openxmlformats.org/drawingml/2006/main">
            <a:ext uri="{FF2B5EF4-FFF2-40B4-BE49-F238E27FC236}">
              <a16:creationId xmlns:a16="http://schemas.microsoft.com/office/drawing/2014/main" id="{6300A2DF-5FB9-44FA-A34F-771BEA667781}"/>
            </a:ext>
          </a:extLst>
        </cdr:cNvPr>
        <cdr:cNvSpPr txBox="1"/>
      </cdr:nvSpPr>
      <cdr:spPr>
        <a:xfrm xmlns:a="http://schemas.openxmlformats.org/drawingml/2006/main" rot="16200000">
          <a:off x="-1447760" y="2242146"/>
          <a:ext cx="3521051" cy="3219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baseline="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baseline="0">
              <a:solidFill>
                <a:sysClr val="windowText" lastClr="000000"/>
              </a:solidFill>
              <a:effectLst/>
              <a:latin typeface="Century" panose="02040604050505020304" pitchFamily="18" charset="0"/>
              <a:ea typeface="+mn-ea"/>
              <a:cs typeface="+mn-cs"/>
            </a:rPr>
            <a:t> emissions</a:t>
          </a:r>
          <a:r>
            <a:rPr kumimoji="1" lang="en-US" altLang="ja-JP" sz="1200">
              <a:solidFill>
                <a:sysClr val="windowText" lastClr="000000"/>
              </a:solidFill>
              <a:effectLst/>
              <a:latin typeface="Century" panose="02040604050505020304" pitchFamily="18" charset="0"/>
              <a:ea typeface="+mn-ea"/>
              <a:cs typeface="+mn-cs"/>
            </a:rPr>
            <a:t> per GDP </a:t>
          </a:r>
          <a:r>
            <a:rPr kumimoji="1" lang="en-US" altLang="ja-JP" sz="1200" baseline="0">
              <a:solidFill>
                <a:sysClr val="windowText" lastClr="000000"/>
              </a:solidFill>
              <a:effectLst/>
              <a:latin typeface="Century" panose="02040604050505020304" pitchFamily="18" charset="0"/>
              <a:ea typeface="+mn-ea"/>
              <a:cs typeface="+mn-cs"/>
            </a:rPr>
            <a:t> (t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 million</a:t>
          </a:r>
          <a:r>
            <a:rPr kumimoji="1" lang="en-US" altLang="ja-JP" sz="1200" baseline="0">
              <a:solidFill>
                <a:sysClr val="windowText" lastClr="000000"/>
              </a:solidFill>
              <a:effectLst/>
              <a:latin typeface="Century" panose="02040604050505020304" pitchFamily="18" charset="0"/>
              <a:ea typeface="+mn-ea"/>
              <a:cs typeface="+mn-cs"/>
            </a:rPr>
            <a:t> yen)</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0.51902</cdr:x>
      <cdr:y>0.94103</cdr:y>
    </cdr:from>
    <cdr:to>
      <cdr:x>0.59982</cdr:x>
      <cdr:y>0.99637</cdr:y>
    </cdr:to>
    <cdr:sp macro="" textlink="">
      <cdr:nvSpPr>
        <cdr:cNvPr id="3" name="テキスト ボックス 3">
          <a:extLst xmlns:a="http://schemas.openxmlformats.org/drawingml/2006/main">
            <a:ext uri="{FF2B5EF4-FFF2-40B4-BE49-F238E27FC236}">
              <a16:creationId xmlns:a16="http://schemas.microsoft.com/office/drawing/2014/main" id="{E89D08EB-E6CF-47EC-9220-AC9D8D576052}"/>
            </a:ext>
          </a:extLst>
        </cdr:cNvPr>
        <cdr:cNvSpPr txBox="1"/>
      </cdr:nvSpPr>
      <cdr:spPr>
        <a:xfrm xmlns:a="http://schemas.openxmlformats.org/drawingml/2006/main">
          <a:off x="3277669" y="4322080"/>
          <a:ext cx="510265" cy="2541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0.03248</cdr:x>
      <cdr:y>0.00876</cdr:y>
    </cdr:from>
    <cdr:to>
      <cdr:x>0.07831</cdr:x>
      <cdr:y>0.86528</cdr:y>
    </cdr:to>
    <cdr:sp macro="" textlink="">
      <cdr:nvSpPr>
        <cdr:cNvPr id="6" name="テキスト ボックス 3">
          <a:extLst xmlns:a="http://schemas.openxmlformats.org/drawingml/2006/main">
            <a:ext uri="{FF2B5EF4-FFF2-40B4-BE49-F238E27FC236}">
              <a16:creationId xmlns:a16="http://schemas.microsoft.com/office/drawing/2014/main" id="{B4BC787B-2B83-4ACF-B66C-81E4D212C2E9}"/>
            </a:ext>
          </a:extLst>
        </cdr:cNvPr>
        <cdr:cNvSpPr txBox="1"/>
      </cdr:nvSpPr>
      <cdr:spPr>
        <a:xfrm xmlns:a="http://schemas.openxmlformats.org/drawingml/2006/main" rot="16200000">
          <a:off x="-1439956" y="1666601"/>
          <a:ext cx="3529911" cy="2688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GDP</a:t>
          </a:r>
          <a:r>
            <a:rPr kumimoji="1" lang="ja-JP" altLang="en-US" sz="1200">
              <a:latin typeface="Century" panose="02040604050505020304" pitchFamily="18" charset="0"/>
            </a:rPr>
            <a:t>あたり</a:t>
          </a:r>
          <a:r>
            <a:rPr kumimoji="1" lang="en-US" altLang="ja-JP" sz="1200">
              <a:latin typeface="Century" panose="02040604050505020304" pitchFamily="18" charset="0"/>
            </a:rPr>
            <a:t>GHG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換算</a:t>
          </a:r>
          <a:r>
            <a:rPr kumimoji="1" lang="en-US" altLang="ja-JP" sz="1200">
              <a:latin typeface="Century" panose="02040604050505020304" pitchFamily="18" charset="0"/>
            </a:rPr>
            <a:t>/ </a:t>
          </a:r>
          <a:r>
            <a:rPr kumimoji="1" lang="ja-JP" altLang="en-US" sz="1200">
              <a:latin typeface="Century" panose="02040604050505020304" pitchFamily="18" charset="0"/>
            </a:rPr>
            <a:t>百万円） </a:t>
          </a:r>
        </a:p>
      </cdr:txBody>
    </cdr:sp>
  </cdr:relSizeAnchor>
  <cdr:relSizeAnchor xmlns:cdr="http://schemas.openxmlformats.org/drawingml/2006/chartDrawing">
    <cdr:from>
      <cdr:x>0.50402</cdr:x>
      <cdr:y>0.94584</cdr:y>
    </cdr:from>
    <cdr:to>
      <cdr:x>0.59379</cdr:x>
      <cdr:y>1</cdr:y>
    </cdr:to>
    <cdr:sp macro="" textlink="">
      <cdr:nvSpPr>
        <cdr:cNvPr id="8" name="テキスト ボックス 3">
          <a:extLst xmlns:a="http://schemas.openxmlformats.org/drawingml/2006/main">
            <a:ext uri="{FF2B5EF4-FFF2-40B4-BE49-F238E27FC236}">
              <a16:creationId xmlns:a16="http://schemas.microsoft.com/office/drawing/2014/main" id="{F40D1178-0A32-442F-8588-4991967EF9D4}"/>
            </a:ext>
          </a:extLst>
        </cdr:cNvPr>
        <cdr:cNvSpPr txBox="1"/>
      </cdr:nvSpPr>
      <cdr:spPr>
        <a:xfrm xmlns:a="http://schemas.openxmlformats.org/drawingml/2006/main">
          <a:off x="2957021" y="3898004"/>
          <a:ext cx="526670" cy="223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0.04628</cdr:x>
      <cdr:y>0.04585</cdr:y>
    </cdr:from>
    <cdr:to>
      <cdr:x>0.09074</cdr:x>
      <cdr:y>0.91945</cdr:y>
    </cdr:to>
    <cdr:sp macro="" textlink="">
      <cdr:nvSpPr>
        <cdr:cNvPr id="6" name="テキスト ボックス 3">
          <a:extLst xmlns:a="http://schemas.openxmlformats.org/drawingml/2006/main">
            <a:ext uri="{FF2B5EF4-FFF2-40B4-BE49-F238E27FC236}">
              <a16:creationId xmlns:a16="http://schemas.microsoft.com/office/drawing/2014/main" id="{F4E1490A-07C0-410B-B187-23EC772A1503}"/>
            </a:ext>
          </a:extLst>
        </cdr:cNvPr>
        <cdr:cNvSpPr txBox="1"/>
      </cdr:nvSpPr>
      <cdr:spPr>
        <a:xfrm xmlns:a="http://schemas.openxmlformats.org/drawingml/2006/main" rot="16200000">
          <a:off x="-1381468" y="1865100"/>
          <a:ext cx="3630654" cy="2815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GHG emissions per GDP (t-CO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baseline="0">
              <a:solidFill>
                <a:sysClr val="windowText" lastClr="000000"/>
              </a:solidFill>
              <a:effectLst/>
              <a:latin typeface="Century" panose="02040604050505020304" pitchFamily="18" charset="0"/>
              <a:ea typeface="+mn-ea"/>
              <a:cs typeface="+mn-cs"/>
            </a:rPr>
            <a:t> eq.</a:t>
          </a:r>
          <a:r>
            <a:rPr kumimoji="1" lang="en-US" altLang="ja-JP" sz="1200">
              <a:solidFill>
                <a:sysClr val="windowText" lastClr="000000"/>
              </a:solidFill>
              <a:effectLst/>
              <a:latin typeface="Century" panose="02040604050505020304" pitchFamily="18" charset="0"/>
              <a:ea typeface="+mn-ea"/>
              <a:cs typeface="+mn-cs"/>
            </a:rPr>
            <a:t>/ million</a:t>
          </a:r>
          <a:r>
            <a:rPr kumimoji="1" lang="en-US" altLang="ja-JP" sz="1200" baseline="0">
              <a:solidFill>
                <a:sysClr val="windowText" lastClr="000000"/>
              </a:solidFill>
              <a:effectLst/>
              <a:latin typeface="Century" panose="02040604050505020304" pitchFamily="18" charset="0"/>
              <a:ea typeface="+mn-ea"/>
              <a:cs typeface="+mn-cs"/>
            </a:rPr>
            <a:t> yen</a:t>
          </a:r>
          <a:r>
            <a:rPr kumimoji="1" lang="en-US" altLang="ja-JP" sz="1200">
              <a:solidFill>
                <a:sysClr val="windowText" lastClr="000000"/>
              </a:solidFill>
              <a:effectLst/>
              <a:latin typeface="Century" panose="02040604050505020304" pitchFamily="18" charset="0"/>
              <a:ea typeface="+mn-ea"/>
              <a:cs typeface="+mn-cs"/>
            </a:rPr>
            <a: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0.50478</cdr:x>
      <cdr:y>0.94631</cdr:y>
    </cdr:from>
    <cdr:to>
      <cdr:x>0.58617</cdr:x>
      <cdr:y>1</cdr:y>
    </cdr:to>
    <cdr:sp macro="" textlink="">
      <cdr:nvSpPr>
        <cdr:cNvPr id="8" name="テキスト ボックス 3">
          <a:extLst xmlns:a="http://schemas.openxmlformats.org/drawingml/2006/main">
            <a:ext uri="{FF2B5EF4-FFF2-40B4-BE49-F238E27FC236}">
              <a16:creationId xmlns:a16="http://schemas.microsoft.com/office/drawing/2014/main" id="{5060C68E-796B-48C4-8C90-935C7CCEC754}"/>
            </a:ext>
          </a:extLst>
        </cdr:cNvPr>
        <cdr:cNvSpPr txBox="1"/>
      </cdr:nvSpPr>
      <cdr:spPr>
        <a:xfrm xmlns:a="http://schemas.openxmlformats.org/drawingml/2006/main">
          <a:off x="3196661" y="3932853"/>
          <a:ext cx="515425" cy="2231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0.41939</cdr:x>
      <cdr:y>0.51489</cdr:y>
    </cdr:from>
    <cdr:to>
      <cdr:x>0.6357</cdr:x>
      <cdr:y>0.82151</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3541558" y="2343531"/>
          <a:ext cx="1826639" cy="1395575"/>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800" b="0">
              <a:effectLst/>
              <a:latin typeface="+mn-lt"/>
              <a:ea typeface="+mn-ea"/>
              <a:cs typeface="+mn-cs"/>
            </a:rPr>
            <a:t>GHG emissions</a:t>
          </a:r>
        </a:p>
        <a:p xmlns:a="http://schemas.openxmlformats.org/drawingml/2006/main">
          <a:pPr algn="ctr"/>
          <a:r>
            <a:rPr lang="en-US" altLang="ja-JP" sz="1400" b="0">
              <a:effectLst/>
              <a:latin typeface="+mn-lt"/>
              <a:ea typeface="+mn-ea"/>
              <a:cs typeface="+mn-cs"/>
            </a:rPr>
            <a:t>(CO</a:t>
          </a:r>
          <a:r>
            <a:rPr lang="en-US" altLang="ja-JP" sz="1050" b="0" baseline="0">
              <a:effectLst/>
              <a:latin typeface="+mn-lt"/>
              <a:ea typeface="+mn-ea"/>
              <a:cs typeface="+mn-cs"/>
            </a:rPr>
            <a:t>2</a:t>
          </a:r>
          <a:r>
            <a:rPr lang="en-US" altLang="ja-JP" sz="1400" b="0">
              <a:effectLst/>
              <a:latin typeface="+mn-lt"/>
              <a:ea typeface="+mn-ea"/>
              <a:cs typeface="+mn-cs"/>
            </a:rPr>
            <a:t> eq. )</a:t>
          </a:r>
          <a:endParaRPr lang="ja-JP" altLang="ja-JP" sz="1400" b="0">
            <a:effectLst/>
          </a:endParaRPr>
        </a:p>
      </cdr:txBody>
    </cdr:sp>
  </cdr:relSizeAnchor>
</c:userShapes>
</file>

<file path=xl/drawings/drawing60.xml><?xml version="1.0" encoding="utf-8"?>
<xdr:wsDr xmlns:xdr="http://schemas.openxmlformats.org/drawingml/2006/spreadsheetDrawing" xmlns:a="http://schemas.openxmlformats.org/drawingml/2006/main">
  <xdr:twoCellAnchor>
    <xdr:from>
      <xdr:col>58</xdr:col>
      <xdr:colOff>510735</xdr:colOff>
      <xdr:row>0</xdr:row>
      <xdr:rowOff>333581</xdr:rowOff>
    </xdr:from>
    <xdr:to>
      <xdr:col>66</xdr:col>
      <xdr:colOff>362585</xdr:colOff>
      <xdr:row>36</xdr:row>
      <xdr:rowOff>171237</xdr:rowOff>
    </xdr:to>
    <xdr:graphicFrame macro="">
      <xdr:nvGraphicFramePr>
        <xdr:cNvPr id="13902449" name="Chart 5">
          <a:extLst>
            <a:ext uri="{FF2B5EF4-FFF2-40B4-BE49-F238E27FC236}">
              <a16:creationId xmlns:a16="http://schemas.microsoft.com/office/drawing/2014/main" id="{00000000-0008-0000-1100-000071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224164</xdr:colOff>
      <xdr:row>43</xdr:row>
      <xdr:rowOff>43936</xdr:rowOff>
    </xdr:from>
    <xdr:to>
      <xdr:col>65</xdr:col>
      <xdr:colOff>681302</xdr:colOff>
      <xdr:row>83</xdr:row>
      <xdr:rowOff>21167</xdr:rowOff>
    </xdr:to>
    <xdr:graphicFrame macro="">
      <xdr:nvGraphicFramePr>
        <xdr:cNvPr id="13902450" name="Chart 12">
          <a:extLst>
            <a:ext uri="{FF2B5EF4-FFF2-40B4-BE49-F238E27FC236}">
              <a16:creationId xmlns:a16="http://schemas.microsoft.com/office/drawing/2014/main" id="{00000000-0008-0000-1100-000072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66</xdr:col>
      <xdr:colOff>296817</xdr:colOff>
      <xdr:row>4</xdr:row>
      <xdr:rowOff>31422</xdr:rowOff>
    </xdr:from>
    <xdr:to>
      <xdr:col>76</xdr:col>
      <xdr:colOff>637474</xdr:colOff>
      <xdr:row>33</xdr:row>
      <xdr:rowOff>118206</xdr:rowOff>
    </xdr:to>
    <xdr:graphicFrame macro="">
      <xdr:nvGraphicFramePr>
        <xdr:cNvPr id="13902451" name="グラフ 4">
          <a:extLst>
            <a:ext uri="{FF2B5EF4-FFF2-40B4-BE49-F238E27FC236}">
              <a16:creationId xmlns:a16="http://schemas.microsoft.com/office/drawing/2014/main" id="{00000000-0008-0000-1100-000073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66</xdr:col>
      <xdr:colOff>426978</xdr:colOff>
      <xdr:row>43</xdr:row>
      <xdr:rowOff>133286</xdr:rowOff>
    </xdr:from>
    <xdr:to>
      <xdr:col>77</xdr:col>
      <xdr:colOff>84074</xdr:colOff>
      <xdr:row>72</xdr:row>
      <xdr:rowOff>166888</xdr:rowOff>
    </xdr:to>
    <xdr:graphicFrame macro="">
      <xdr:nvGraphicFramePr>
        <xdr:cNvPr id="13902452" name="グラフ 5">
          <a:extLst>
            <a:ext uri="{FF2B5EF4-FFF2-40B4-BE49-F238E27FC236}">
              <a16:creationId xmlns:a16="http://schemas.microsoft.com/office/drawing/2014/main" id="{00000000-0008-0000-1100-000074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77</xdr:col>
      <xdr:colOff>238125</xdr:colOff>
      <xdr:row>4</xdr:row>
      <xdr:rowOff>6672</xdr:rowOff>
    </xdr:from>
    <xdr:to>
      <xdr:col>85</xdr:col>
      <xdr:colOff>239199</xdr:colOff>
      <xdr:row>42</xdr:row>
      <xdr:rowOff>137583</xdr:rowOff>
    </xdr:to>
    <xdr:graphicFrame macro="">
      <xdr:nvGraphicFramePr>
        <xdr:cNvPr id="7" name="Chart 5">
          <a:extLst>
            <a:ext uri="{FF2B5EF4-FFF2-40B4-BE49-F238E27FC236}">
              <a16:creationId xmlns:a16="http://schemas.microsoft.com/office/drawing/2014/main" id="{BD675229-32CF-4B90-BA40-EA3B85F61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77</xdr:col>
      <xdr:colOff>140447</xdr:colOff>
      <xdr:row>42</xdr:row>
      <xdr:rowOff>148165</xdr:rowOff>
    </xdr:from>
    <xdr:to>
      <xdr:col>85</xdr:col>
      <xdr:colOff>140506</xdr:colOff>
      <xdr:row>89</xdr:row>
      <xdr:rowOff>123825</xdr:rowOff>
    </xdr:to>
    <xdr:graphicFrame macro="">
      <xdr:nvGraphicFramePr>
        <xdr:cNvPr id="17" name="Chart 12">
          <a:extLst>
            <a:ext uri="{FF2B5EF4-FFF2-40B4-BE49-F238E27FC236}">
              <a16:creationId xmlns:a16="http://schemas.microsoft.com/office/drawing/2014/main" id="{4AB0FCAB-1541-4823-BB1B-BF77C6969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85</xdr:col>
      <xdr:colOff>397109</xdr:colOff>
      <xdr:row>4</xdr:row>
      <xdr:rowOff>101554</xdr:rowOff>
    </xdr:from>
    <xdr:to>
      <xdr:col>96</xdr:col>
      <xdr:colOff>142874</xdr:colOff>
      <xdr:row>33</xdr:row>
      <xdr:rowOff>163747</xdr:rowOff>
    </xdr:to>
    <xdr:graphicFrame macro="">
      <xdr:nvGraphicFramePr>
        <xdr:cNvPr id="20" name="グラフ 4">
          <a:extLst>
            <a:ext uri="{FF2B5EF4-FFF2-40B4-BE49-F238E27FC236}">
              <a16:creationId xmlns:a16="http://schemas.microsoft.com/office/drawing/2014/main" id="{FA401FCE-E20E-492A-9C2B-FF1C8B6A2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85</xdr:col>
      <xdr:colOff>301951</xdr:colOff>
      <xdr:row>43</xdr:row>
      <xdr:rowOff>39782</xdr:rowOff>
    </xdr:from>
    <xdr:to>
      <xdr:col>95</xdr:col>
      <xdr:colOff>580104</xdr:colOff>
      <xdr:row>72</xdr:row>
      <xdr:rowOff>17017</xdr:rowOff>
    </xdr:to>
    <xdr:graphicFrame macro="">
      <xdr:nvGraphicFramePr>
        <xdr:cNvPr id="21" name="グラフ 5">
          <a:extLst>
            <a:ext uri="{FF2B5EF4-FFF2-40B4-BE49-F238E27FC236}">
              <a16:creationId xmlns:a16="http://schemas.microsoft.com/office/drawing/2014/main" id="{DBBD8F20-EA62-46B7-B7DB-75945F59A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0.37026</cdr:x>
      <cdr:y>0.40386</cdr:y>
    </cdr:from>
    <cdr:to>
      <cdr:x>0.63908</cdr:x>
      <cdr:y>0.56117</cdr:y>
    </cdr:to>
    <cdr:sp macro="" textlink="">
      <cdr:nvSpPr>
        <cdr:cNvPr id="195585" name="Text Box 1">
          <a:extLst xmlns:a="http://schemas.openxmlformats.org/drawingml/2006/main">
            <a:ext uri="{FF2B5EF4-FFF2-40B4-BE49-F238E27FC236}">
              <a16:creationId xmlns:a16="http://schemas.microsoft.com/office/drawing/2014/main" id="{BF6CF1C4-F45E-4AE1-8863-5F93FF3818F3}"/>
            </a:ext>
          </a:extLst>
        </cdr:cNvPr>
        <cdr:cNvSpPr txBox="1">
          <a:spLocks xmlns:a="http://schemas.openxmlformats.org/drawingml/2006/main" noChangeArrowheads="1"/>
        </cdr:cNvSpPr>
      </cdr:nvSpPr>
      <cdr:spPr bwMode="auto">
        <a:xfrm xmlns:a="http://schemas.openxmlformats.org/drawingml/2006/main">
          <a:off x="1976548" y="3146511"/>
          <a:ext cx="1435028" cy="122560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strike="noStrike">
              <a:solidFill>
                <a:sysClr val="windowText" lastClr="000000"/>
              </a:solidFill>
              <a:latin typeface="+mn-lt"/>
              <a:ea typeface="ＭＳ Ｐゴシック"/>
            </a:rPr>
            <a:t>世帯当たり</a:t>
          </a:r>
          <a:r>
            <a:rPr lang="en-US" altLang="ja-JP" sz="1100" b="0" i="0" strike="noStrike">
              <a:solidFill>
                <a:sysClr val="windowText" lastClr="000000"/>
              </a:solidFill>
              <a:latin typeface="+mn-lt"/>
              <a:cs typeface="Arial"/>
            </a:rPr>
            <a:t>CO</a:t>
          </a:r>
          <a:r>
            <a:rPr lang="en-US" altLang="ja-JP" sz="1100" b="0" i="0" strike="noStrike" baseline="-25000">
              <a:solidFill>
                <a:sysClr val="windowText" lastClr="000000"/>
              </a:solidFill>
              <a:latin typeface="+mn-lt"/>
              <a:cs typeface="Arial"/>
            </a:rPr>
            <a:t>2</a:t>
          </a:r>
          <a:r>
            <a:rPr lang="ja-JP" altLang="en-US" sz="1100" b="0" i="0" strike="noStrike">
              <a:solidFill>
                <a:sysClr val="windowText" lastClr="000000"/>
              </a:solidFill>
              <a:latin typeface="+mn-lt"/>
              <a:ea typeface="ＭＳ Ｐゴシック"/>
            </a:rPr>
            <a:t>排出量</a:t>
          </a:r>
          <a:endParaRPr lang="en-US" altLang="ja-JP" sz="1100" b="0" i="0" strike="noStrike">
            <a:solidFill>
              <a:sysClr val="windowText" lastClr="000000"/>
            </a:solidFill>
            <a:latin typeface="+mn-lt"/>
            <a:ea typeface="ＭＳ Ｐゴシック"/>
          </a:endParaRPr>
        </a:p>
        <a:p xmlns:a="http://schemas.openxmlformats.org/drawingml/2006/main">
          <a:pPr algn="ctr" rtl="0">
            <a:defRPr sz="1000"/>
          </a:pPr>
          <a:endParaRPr lang="en-US" altLang="ja-JP" sz="1400" b="0" i="0" strike="noStrike">
            <a:solidFill>
              <a:sysClr val="windowText" lastClr="000000"/>
            </a:solidFill>
            <a:latin typeface="+mn-lt"/>
            <a:ea typeface="ＭＳ Ｐゴシック"/>
            <a:cs typeface="+mn-cs"/>
          </a:endParaRPr>
        </a:p>
        <a:p xmlns:a="http://schemas.openxmlformats.org/drawingml/2006/main">
          <a:pPr algn="ctr" rtl="0">
            <a:defRPr sz="1000"/>
          </a:pPr>
          <a:r>
            <a:rPr lang="en-US" altLang="ja-JP" sz="1100" b="1" i="0" strike="noStrike">
              <a:solidFill>
                <a:sysClr val="windowText" lastClr="000000"/>
              </a:solidFill>
              <a:latin typeface="+mn-lt"/>
              <a:cs typeface="Arial"/>
            </a:rPr>
            <a:t> </a:t>
          </a:r>
          <a:r>
            <a:rPr lang="en-US" altLang="ja-JP" sz="1100" b="0" i="0" strike="noStrike">
              <a:solidFill>
                <a:sysClr val="windowText" lastClr="000000"/>
              </a:solidFill>
              <a:latin typeface="+mn-lt"/>
              <a:cs typeface="Arial"/>
            </a:rPr>
            <a:t>[kg CO</a:t>
          </a:r>
          <a:r>
            <a:rPr lang="en-US" altLang="ja-JP" sz="1100" b="0" i="0" strike="noStrike" baseline="-25000">
              <a:solidFill>
                <a:sysClr val="windowText" lastClr="000000"/>
              </a:solidFill>
              <a:latin typeface="+mn-lt"/>
              <a:cs typeface="Arial"/>
            </a:rPr>
            <a:t>2</a:t>
          </a:r>
          <a:r>
            <a:rPr lang="en-US" altLang="ja-JP" sz="1100" b="0" i="0" strike="noStrike">
              <a:solidFill>
                <a:sysClr val="windowText" lastClr="000000"/>
              </a:solidFill>
              <a:latin typeface="+mn-lt"/>
              <a:cs typeface="Arial"/>
            </a:rPr>
            <a:t>/</a:t>
          </a:r>
          <a:r>
            <a:rPr lang="ja-JP" altLang="en-US" sz="1100" b="0" i="0" strike="noStrike">
              <a:solidFill>
                <a:sysClr val="windowText" lastClr="000000"/>
              </a:solidFill>
              <a:latin typeface="+mn-lt"/>
              <a:ea typeface="ＭＳ Ｐゴシック"/>
            </a:rPr>
            <a:t>世帯］</a:t>
          </a:r>
        </a:p>
      </cdr:txBody>
    </cdr:sp>
  </cdr:relSizeAnchor>
  <cdr:relSizeAnchor xmlns:cdr="http://schemas.openxmlformats.org/drawingml/2006/chartDrawing">
    <cdr:from>
      <cdr:x>0.01764</cdr:x>
      <cdr:y>0.68706</cdr:y>
    </cdr:from>
    <cdr:to>
      <cdr:x>1</cdr:x>
      <cdr:y>0.99829</cdr:y>
    </cdr:to>
    <cdr:sp macro="" textlink="">
      <cdr:nvSpPr>
        <cdr:cNvPr id="195589" name="Text Box 5">
          <a:extLst xmlns:a="http://schemas.openxmlformats.org/drawingml/2006/main">
            <a:ext uri="{FF2B5EF4-FFF2-40B4-BE49-F238E27FC236}">
              <a16:creationId xmlns:a16="http://schemas.microsoft.com/office/drawing/2014/main" id="{630D92F0-5994-4B89-BE1C-1D108C4F494B}"/>
            </a:ext>
          </a:extLst>
        </cdr:cNvPr>
        <cdr:cNvSpPr txBox="1">
          <a:spLocks xmlns:a="http://schemas.openxmlformats.org/drawingml/2006/main" noChangeArrowheads="1"/>
        </cdr:cNvSpPr>
      </cdr:nvSpPr>
      <cdr:spPr bwMode="auto">
        <a:xfrm xmlns:a="http://schemas.openxmlformats.org/drawingml/2006/main">
          <a:off x="94465" y="4832991"/>
          <a:ext cx="5260719" cy="218930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1">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本シートにおける家庭からの</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 </a:t>
          </a:r>
          <a:r>
            <a:rPr lang="ja-JP" altLang="en-US" sz="900" b="0" i="0" strike="noStrike">
              <a:solidFill>
                <a:srgbClr val="000000"/>
              </a:solidFill>
              <a:latin typeface="Century" panose="02040604050505020304" pitchFamily="18" charset="0"/>
              <a:ea typeface="+mj-ea"/>
            </a:rPr>
            <a:t>排出量は、インベントリの家庭部門に加え、自家用乗用車、ごみ処理及び水道からの排出量を足し合わせたもの。 </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a:latin typeface="Century" panose="02040604050505020304" pitchFamily="18" charset="0"/>
              <a:ea typeface="+mj-ea"/>
              <a:cs typeface="+mn-cs"/>
            </a:rPr>
            <a:t>※</a:t>
          </a:r>
          <a:r>
            <a:rPr lang="ja-JP" altLang="ja-JP" sz="900" b="0" i="0">
              <a:latin typeface="Century" panose="02040604050505020304" pitchFamily="18" charset="0"/>
              <a:ea typeface="+mj-ea"/>
              <a:cs typeface="+mn-cs"/>
            </a:rPr>
            <a:t>　電力及び熱</a:t>
          </a:r>
          <a:r>
            <a:rPr lang="ja-JP" altLang="en-US" sz="900" b="0" i="0">
              <a:latin typeface="Century" panose="02040604050505020304" pitchFamily="18" charset="0"/>
              <a:ea typeface="+mj-ea"/>
              <a:cs typeface="+mn-cs"/>
            </a:rPr>
            <a:t>の</a:t>
          </a:r>
          <a:r>
            <a:rPr lang="en-US" altLang="ja-JP" sz="900" b="0" i="0">
              <a:latin typeface="Century" panose="02040604050505020304" pitchFamily="18" charset="0"/>
              <a:ea typeface="+mj-ea"/>
              <a:cs typeface="+mn-cs"/>
            </a:rPr>
            <a:t>CO</a:t>
          </a:r>
          <a:r>
            <a:rPr lang="en-US" altLang="ja-JP" sz="900" b="0" i="0" baseline="-25000">
              <a:latin typeface="Century" panose="02040604050505020304" pitchFamily="18" charset="0"/>
              <a:ea typeface="+mj-ea"/>
              <a:cs typeface="+mn-cs"/>
            </a:rPr>
            <a:t>2 </a:t>
          </a:r>
          <a:r>
            <a:rPr lang="ja-JP" altLang="en-US" sz="900" b="0" i="0">
              <a:latin typeface="Century" panose="02040604050505020304" pitchFamily="18" charset="0"/>
              <a:ea typeface="+mj-ea"/>
              <a:cs typeface="+mn-cs"/>
            </a:rPr>
            <a:t>排出量</a:t>
          </a:r>
          <a:r>
            <a:rPr lang="ja-JP" altLang="ja-JP" sz="900" b="0" i="0">
              <a:latin typeface="Century" panose="02040604050505020304" pitchFamily="18" charset="0"/>
              <a:ea typeface="+mj-ea"/>
              <a:cs typeface="+mn-cs"/>
            </a:rPr>
            <a:t>は、自家発電を含まない、電力会社等から購入する電力や熱に由来する</a:t>
          </a:r>
          <a:r>
            <a:rPr lang="ja-JP" altLang="en-US" sz="900" b="0" i="0">
              <a:latin typeface="Century" panose="02040604050505020304" pitchFamily="18" charset="0"/>
              <a:ea typeface="+mj-ea"/>
              <a:cs typeface="+mn-cs"/>
            </a:rPr>
            <a:t>もの</a:t>
          </a:r>
          <a:r>
            <a:rPr lang="ja-JP" altLang="ja-JP" sz="900" b="0" i="0">
              <a:latin typeface="Century" panose="02040604050505020304" pitchFamily="18" charset="0"/>
              <a:ea typeface="+mj-ea"/>
              <a:cs typeface="+mn-cs"/>
            </a:rPr>
            <a:t>。</a:t>
          </a:r>
          <a:endParaRPr lang="en-US" altLang="ja-JP" sz="900" b="0" i="0">
            <a:latin typeface="Century" panose="02040604050505020304" pitchFamily="18" charset="0"/>
            <a:ea typeface="+mj-ea"/>
            <a:cs typeface="+mn-cs"/>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自家用乗用車は、運輸（旅客）部門の自家用乗用車（家計寄与分）。</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ごみ処理は、以下の排出源のうち、生活系ごみ由来分を推計したもの。</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Century" panose="02040604050505020304" pitchFamily="18" charset="0"/>
              <a:ea typeface="+mj-ea"/>
            </a:rPr>
            <a:t>　</a:t>
          </a:r>
          <a:r>
            <a:rPr lang="en-US" altLang="ja-JP" sz="900" b="0" i="0" strike="noStrike">
              <a:solidFill>
                <a:srgbClr val="000000"/>
              </a:solidFill>
              <a:latin typeface="Century" panose="02040604050505020304" pitchFamily="18" charset="0"/>
              <a:ea typeface="+mj-ea"/>
            </a:rPr>
            <a:t>- </a:t>
          </a:r>
          <a:r>
            <a:rPr lang="ja-JP" altLang="en-US" sz="900" b="0" i="0" strike="noStrike">
              <a:solidFill>
                <a:srgbClr val="000000"/>
              </a:solidFill>
              <a:latin typeface="Century" panose="02040604050505020304" pitchFamily="18" charset="0"/>
              <a:ea typeface="+mj-ea"/>
            </a:rPr>
            <a:t>石油由来 の一般廃棄物（プラスチック等）の焼却による</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（非エネルギー起源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－廃棄物の一部） </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Century" panose="02040604050505020304" pitchFamily="18" charset="0"/>
              <a:ea typeface="+mj-ea"/>
            </a:rPr>
            <a:t>　</a:t>
          </a:r>
          <a:r>
            <a:rPr lang="en-US" altLang="ja-JP" sz="900" b="0" i="0" strike="noStrike">
              <a:solidFill>
                <a:srgbClr val="000000"/>
              </a:solidFill>
              <a:latin typeface="Century" panose="02040604050505020304" pitchFamily="18" charset="0"/>
              <a:ea typeface="+mj-ea"/>
            </a:rPr>
            <a:t>- </a:t>
          </a:r>
          <a:r>
            <a:rPr lang="ja-JP" altLang="en-US" sz="900" b="0" i="0" strike="noStrike">
              <a:solidFill>
                <a:srgbClr val="000000"/>
              </a:solidFill>
              <a:latin typeface="Century" panose="02040604050505020304" pitchFamily="18" charset="0"/>
              <a:ea typeface="+mj-ea"/>
            </a:rPr>
            <a:t>廃棄物処理施設で使用するエネルギー起源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（業務その他部門－他サービス業の一部）</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水道は、上下水道施設で使用するエネルギー起源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（業務その他部門－電気ガス熱供給水道業の一部）のうち、家庭寄与分を推計したもの。</a:t>
          </a:r>
        </a:p>
        <a:p xmlns:a="http://schemas.openxmlformats.org/drawingml/2006/main">
          <a:endParaRPr lang="ja-JP" altLang="en-US" sz="900" b="0" i="0" strike="noStrike">
            <a:solidFill>
              <a:srgbClr val="FF0000"/>
            </a:solidFill>
            <a:latin typeface="Century" panose="02040604050505020304" pitchFamily="18" charset="0"/>
            <a:ea typeface="+mj-ea"/>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0.30014</cdr:x>
      <cdr:y>0.31706</cdr:y>
    </cdr:from>
    <cdr:to>
      <cdr:x>0.64418</cdr:x>
      <cdr:y>0.48442</cdr:y>
    </cdr:to>
    <cdr:sp macro="" textlink="">
      <cdr:nvSpPr>
        <cdr:cNvPr id="231425" name="Text Box 1">
          <a:extLst xmlns:a="http://schemas.openxmlformats.org/drawingml/2006/main">
            <a:ext uri="{FF2B5EF4-FFF2-40B4-BE49-F238E27FC236}">
              <a16:creationId xmlns:a16="http://schemas.microsoft.com/office/drawing/2014/main" id="{3B6166CF-F3B4-41FF-BEFE-7A9C928EF72C}"/>
            </a:ext>
          </a:extLst>
        </cdr:cNvPr>
        <cdr:cNvSpPr txBox="1">
          <a:spLocks xmlns:a="http://schemas.openxmlformats.org/drawingml/2006/main" noChangeArrowheads="1"/>
        </cdr:cNvSpPr>
      </cdr:nvSpPr>
      <cdr:spPr bwMode="auto">
        <a:xfrm xmlns:a="http://schemas.openxmlformats.org/drawingml/2006/main">
          <a:off x="1578039" y="2750015"/>
          <a:ext cx="1808872" cy="14516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100" b="0" i="0" strike="noStrike">
              <a:solidFill>
                <a:srgbClr val="000000"/>
              </a:solidFill>
              <a:latin typeface="+mn-lt"/>
              <a:ea typeface="ＭＳ Ｐゴシック"/>
            </a:rPr>
            <a:t>世帯当たり</a:t>
          </a:r>
          <a:r>
            <a:rPr lang="en-US" altLang="ja-JP" sz="1100" b="0" i="0" strike="noStrike">
              <a:solidFill>
                <a:srgbClr val="000000"/>
              </a:solidFill>
              <a:latin typeface="+mn-lt"/>
              <a:cs typeface="Arial"/>
            </a:rPr>
            <a:t>CO</a:t>
          </a:r>
          <a:r>
            <a:rPr lang="en-US" altLang="ja-JP" sz="1100" b="0" i="0" strike="noStrike" baseline="-25000">
              <a:solidFill>
                <a:srgbClr val="000000"/>
              </a:solidFill>
              <a:latin typeface="+mn-lt"/>
              <a:cs typeface="Arial"/>
            </a:rPr>
            <a:t>2</a:t>
          </a:r>
          <a:r>
            <a:rPr lang="ja-JP" altLang="en-US" sz="1100" b="0" i="0" strike="noStrike">
              <a:solidFill>
                <a:srgbClr val="000000"/>
              </a:solidFill>
              <a:latin typeface="+mn-lt"/>
              <a:ea typeface="ＭＳ Ｐゴシック"/>
            </a:rPr>
            <a:t>排出量</a:t>
          </a:r>
        </a:p>
        <a:p xmlns:a="http://schemas.openxmlformats.org/drawingml/2006/main">
          <a:pPr algn="ctr" rtl="1">
            <a:defRPr sz="1000"/>
          </a:pPr>
          <a:endParaRPr lang="en-US" altLang="ja-JP" sz="1100" b="0" i="0" strike="noStrike">
            <a:solidFill>
              <a:sysClr val="windowText" lastClr="000000"/>
            </a:solidFill>
            <a:latin typeface="+mn-lt"/>
            <a:ea typeface="ＭＳ Ｐゴシック"/>
          </a:endParaRPr>
        </a:p>
        <a:p xmlns:a="http://schemas.openxmlformats.org/drawingml/2006/main">
          <a:pPr algn="ctr" rtl="1">
            <a:defRPr sz="1000"/>
          </a:pPr>
          <a:r>
            <a:rPr lang="en-US" altLang="ja-JP" sz="1100" b="1" i="0" strike="noStrike">
              <a:solidFill>
                <a:sysClr val="windowText" lastClr="000000"/>
              </a:solidFill>
              <a:latin typeface="+mn-lt"/>
              <a:cs typeface="Arial"/>
            </a:rPr>
            <a:t> </a:t>
          </a:r>
          <a:r>
            <a:rPr lang="en-US" altLang="ja-JP" sz="1100" b="0" i="0" strike="noStrike">
              <a:solidFill>
                <a:sysClr val="windowText" lastClr="000000"/>
              </a:solidFill>
              <a:latin typeface="+mn-lt"/>
              <a:cs typeface="Arial"/>
            </a:rPr>
            <a:t>[kg CO</a:t>
          </a:r>
          <a:r>
            <a:rPr lang="en-US" altLang="ja-JP" sz="1100" b="0" i="0" strike="noStrike" baseline="-25000">
              <a:solidFill>
                <a:sysClr val="windowText" lastClr="000000"/>
              </a:solidFill>
              <a:latin typeface="+mn-lt"/>
              <a:cs typeface="Arial"/>
            </a:rPr>
            <a:t>2</a:t>
          </a:r>
          <a:r>
            <a:rPr lang="en-US" altLang="ja-JP" sz="1100" b="0" i="0" strike="noStrike">
              <a:solidFill>
                <a:sysClr val="windowText" lastClr="000000"/>
              </a:solidFill>
              <a:latin typeface="+mn-lt"/>
              <a:cs typeface="Arial"/>
            </a:rPr>
            <a:t>/</a:t>
          </a:r>
          <a:r>
            <a:rPr lang="ja-JP" altLang="en-US" sz="1100" b="0" i="0" strike="noStrike">
              <a:solidFill>
                <a:sysClr val="windowText" lastClr="000000"/>
              </a:solidFill>
              <a:latin typeface="+mn-lt"/>
              <a:ea typeface="ＭＳ Ｐゴシック"/>
            </a:rPr>
            <a:t>世帯］</a:t>
          </a:r>
        </a:p>
        <a:p xmlns:a="http://schemas.openxmlformats.org/drawingml/2006/main">
          <a:pPr algn="ctr" rtl="1">
            <a:defRPr sz="1000"/>
          </a:pPr>
          <a:endParaRPr lang="ja-JP" altLang="en-US" sz="1100" b="0" i="0" strike="noStrike">
            <a:solidFill>
              <a:srgbClr val="000000"/>
            </a:solidFill>
            <a:latin typeface="+mn-lt"/>
            <a:ea typeface="ＭＳ Ｐゴシック"/>
          </a:endParaRPr>
        </a:p>
      </cdr:txBody>
    </cdr:sp>
  </cdr:relSizeAnchor>
  <cdr:relSizeAnchor xmlns:cdr="http://schemas.openxmlformats.org/drawingml/2006/chartDrawing">
    <cdr:from>
      <cdr:x>0</cdr:x>
      <cdr:y>0.63847</cdr:y>
    </cdr:from>
    <cdr:to>
      <cdr:x>0.99523</cdr:x>
      <cdr:y>0.95156</cdr:y>
    </cdr:to>
    <cdr:sp macro="" textlink="">
      <cdr:nvSpPr>
        <cdr:cNvPr id="4" name="テキスト ボックス 1">
          <a:extLst xmlns:a="http://schemas.openxmlformats.org/drawingml/2006/main">
            <a:ext uri="{FF2B5EF4-FFF2-40B4-BE49-F238E27FC236}">
              <a16:creationId xmlns:a16="http://schemas.microsoft.com/office/drawing/2014/main" id="{12FA9B43-8231-4C29-9951-04C92D2B8B92}"/>
            </a:ext>
          </a:extLst>
        </cdr:cNvPr>
        <cdr:cNvSpPr txBox="1"/>
      </cdr:nvSpPr>
      <cdr:spPr>
        <a:xfrm xmlns:a="http://schemas.openxmlformats.org/drawingml/2006/main">
          <a:off x="0" y="5161419"/>
          <a:ext cx="5247420" cy="2531061"/>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本シートにおける家庭からの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排出量は、インベントリの家庭部門に加え、自家用乗用車、ごみ処理及び水道からの排出量を足し合わせたもの。 </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電力及び熱の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 </a:t>
          </a:r>
          <a:r>
            <a:rPr kumimoji="1" lang="ja-JP" altLang="en-US" sz="900">
              <a:latin typeface="Century" panose="02040604050505020304" pitchFamily="18" charset="0"/>
            </a:rPr>
            <a:t>排出量は、自家発電を含まない、電力会社等から購入する電力や熱に由来するもの。</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自家用乗用車は、運輸（旅客）部門の自家用乗用車（家計寄与分）。</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ごみ処理は、以下の排出源のうち、生活系ごみ由来分を推計したもの。</a:t>
          </a:r>
        </a:p>
        <a:p xmlns:a="http://schemas.openxmlformats.org/drawingml/2006/main">
          <a:r>
            <a:rPr kumimoji="1" lang="ja-JP" altLang="en-US" sz="900">
              <a:latin typeface="Century" panose="02040604050505020304" pitchFamily="18" charset="0"/>
            </a:rPr>
            <a:t>　</a:t>
          </a:r>
          <a:r>
            <a:rPr kumimoji="1" lang="en-US" altLang="ja-JP" sz="900">
              <a:latin typeface="Century" panose="02040604050505020304" pitchFamily="18" charset="0"/>
            </a:rPr>
            <a:t>- </a:t>
          </a:r>
          <a:r>
            <a:rPr kumimoji="1" lang="ja-JP" altLang="en-US" sz="900">
              <a:latin typeface="Century" panose="02040604050505020304" pitchFamily="18" charset="0"/>
            </a:rPr>
            <a:t>石油由来 の一般廃棄物（プラスチック等）の焼却による</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（非エネルギー起源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－廃棄物の一部） </a:t>
          </a:r>
        </a:p>
        <a:p xmlns:a="http://schemas.openxmlformats.org/drawingml/2006/main">
          <a:r>
            <a:rPr kumimoji="1" lang="ja-JP" altLang="en-US" sz="900">
              <a:latin typeface="Century" panose="02040604050505020304" pitchFamily="18" charset="0"/>
            </a:rPr>
            <a:t>　</a:t>
          </a:r>
          <a:r>
            <a:rPr kumimoji="1" lang="en-US" altLang="ja-JP" sz="900">
              <a:latin typeface="Century" panose="02040604050505020304" pitchFamily="18" charset="0"/>
            </a:rPr>
            <a:t>- </a:t>
          </a:r>
          <a:r>
            <a:rPr kumimoji="1" lang="ja-JP" altLang="en-US" sz="900">
              <a:latin typeface="Century" panose="02040604050505020304" pitchFamily="18" charset="0"/>
            </a:rPr>
            <a:t>廃棄物処理施設で使用するエネルギー起源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（業務その他部門－他サービス業の一部）</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水道は、上下水道施設で使用するエネルギー起源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（業務その他部門－電気ガス熱供給水道業の一部）のうち、家庭寄与分を推計したもの。</a:t>
          </a:r>
          <a:endParaRPr kumimoji="1" lang="en-US" altLang="ja-JP" sz="900">
            <a:latin typeface="Century" panose="02040604050505020304" pitchFamily="18" charset="0"/>
          </a:endParaRPr>
        </a:p>
        <a:p xmlns:a="http://schemas.openxmlformats.org/drawingml/2006/main">
          <a:endParaRPr kumimoji="1" lang="ja-JP" altLang="en-US" sz="900">
            <a:latin typeface="Century" panose="02040604050505020304" pitchFamily="18" charset="0"/>
          </a:endParaRP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動力他　：　電気を使用し、他の用途に含まれないものが含まれる。（例：照明、冷蔵庫、掃除機、テレビ）</a:t>
          </a:r>
        </a:p>
        <a:p xmlns:a="http://schemas.openxmlformats.org/drawingml/2006/main">
          <a:endParaRPr kumimoji="1" lang="ja-JP" altLang="en-US" sz="900">
            <a:latin typeface="Century" panose="02040604050505020304" pitchFamily="18" charset="0"/>
          </a:endParaRP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日本エネルギー経済研究所　計量分析ユニット　家庭原単位マトリックスをもとに、国立環境研究所温室効果ガスインベントリオフィスが作成。</a:t>
          </a:r>
        </a:p>
        <a:p xmlns:a="http://schemas.openxmlformats.org/drawingml/2006/main">
          <a:endParaRPr kumimoji="1" lang="ja-JP" altLang="en-US" sz="1100">
            <a:latin typeface="Century" panose="02040604050505020304" pitchFamily="18" charset="0"/>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11DD2992-6329-45DB-9D39-BFA27D83CE04}"/>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a:t>
          </a:r>
          <a:r>
            <a:rPr lang="en-US" altLang="ja-JP" sz="1200">
              <a:latin typeface="+mn-lt"/>
              <a:ea typeface="+mn-ea"/>
            </a:rPr>
            <a:t> </a:t>
          </a:r>
          <a:r>
            <a:rPr lang="ja-JP" altLang="en-US" sz="1200">
              <a:latin typeface="+mn-lt"/>
              <a:ea typeface="+mn-ea"/>
            </a:rPr>
            <a:t>排出量　（</a:t>
          </a:r>
          <a:r>
            <a:rPr lang="en-US" altLang="ja-JP" sz="1200">
              <a:latin typeface="+mn-lt"/>
              <a:ea typeface="+mn-ea"/>
            </a:rPr>
            <a:t>kg-CO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0.43109</cdr:x>
      <cdr:y>0.90675</cdr:y>
    </cdr:from>
    <cdr:to>
      <cdr:x>0.55582</cdr:x>
      <cdr:y>0.97121</cdr:y>
    </cdr:to>
    <cdr:sp macro="" textlink="">
      <cdr:nvSpPr>
        <cdr:cNvPr id="3" name="テキスト ボックス 1">
          <a:extLst xmlns:a="http://schemas.openxmlformats.org/drawingml/2006/main">
            <a:ext uri="{FF2B5EF4-FFF2-40B4-BE49-F238E27FC236}">
              <a16:creationId xmlns:a16="http://schemas.microsoft.com/office/drawing/2014/main" id="{312D6EED-B2F7-48C0-8C11-C5649AE77BC6}"/>
            </a:ext>
          </a:extLst>
        </cdr:cNvPr>
        <cdr:cNvSpPr txBox="1"/>
      </cdr:nvSpPr>
      <cdr:spPr>
        <a:xfrm xmlns:a="http://schemas.openxmlformats.org/drawingml/2006/main">
          <a:off x="2865775" y="5072223"/>
          <a:ext cx="829175" cy="36057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64.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78A3916C-1B3C-4634-B56B-D2B33EE2FEC4}"/>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 </a:t>
          </a:r>
          <a:r>
            <a:rPr lang="ja-JP" altLang="en-US" sz="1200">
              <a:latin typeface="+mn-lt"/>
              <a:ea typeface="+mn-ea"/>
            </a:rPr>
            <a:t>排出量　（</a:t>
          </a:r>
          <a:r>
            <a:rPr lang="en-US" altLang="ja-JP" sz="1200">
              <a:latin typeface="+mn-lt"/>
              <a:ea typeface="+mn-ea"/>
            </a:rPr>
            <a:t>kg 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0.44496</cdr:x>
      <cdr:y>0.90734</cdr:y>
    </cdr:from>
    <cdr:to>
      <cdr:x>0.58387</cdr:x>
      <cdr:y>0.96188</cdr:y>
    </cdr:to>
    <cdr:sp macro="" textlink="">
      <cdr:nvSpPr>
        <cdr:cNvPr id="3" name="テキスト ボックス 1">
          <a:extLst xmlns:a="http://schemas.openxmlformats.org/drawingml/2006/main">
            <a:ext uri="{FF2B5EF4-FFF2-40B4-BE49-F238E27FC236}">
              <a16:creationId xmlns:a16="http://schemas.microsoft.com/office/drawing/2014/main" id="{162E8261-89B2-4AA7-94B3-B3FD3205BD1A}"/>
            </a:ext>
          </a:extLst>
        </cdr:cNvPr>
        <cdr:cNvSpPr txBox="1"/>
      </cdr:nvSpPr>
      <cdr:spPr>
        <a:xfrm xmlns:a="http://schemas.openxmlformats.org/drawingml/2006/main">
          <a:off x="2936040" y="4885844"/>
          <a:ext cx="916615" cy="29370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dr:relSizeAnchor xmlns:cdr="http://schemas.openxmlformats.org/drawingml/2006/chartDrawing">
    <cdr:from>
      <cdr:x>0.28122</cdr:x>
      <cdr:y>0.95803</cdr:y>
    </cdr:from>
    <cdr:to>
      <cdr:x>0.99215</cdr:x>
      <cdr:y>1</cdr:y>
    </cdr:to>
    <cdr:sp macro="" textlink="">
      <cdr:nvSpPr>
        <cdr:cNvPr id="4" name="テキスト ボックス 3">
          <a:extLst xmlns:a="http://schemas.openxmlformats.org/drawingml/2006/main">
            <a:ext uri="{FF2B5EF4-FFF2-40B4-BE49-F238E27FC236}">
              <a16:creationId xmlns:a16="http://schemas.microsoft.com/office/drawing/2014/main" id="{00EEBF4C-C836-4041-8EAE-728E10AD1C36}"/>
            </a:ext>
          </a:extLst>
        </cdr:cNvPr>
        <cdr:cNvSpPr txBox="1"/>
      </cdr:nvSpPr>
      <cdr:spPr>
        <a:xfrm xmlns:a="http://schemas.openxmlformats.org/drawingml/2006/main">
          <a:off x="1855582" y="5155733"/>
          <a:ext cx="4691062" cy="2258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 </a:t>
          </a:r>
          <a:r>
            <a:rPr lang="ja-JP" altLang="en-US" sz="900"/>
            <a:t>電気を使用し、他の用途に含まれないものが含まれる。例：照明、冷蔵庫、掃除機、テレビ</a:t>
          </a:r>
        </a:p>
      </cdr:txBody>
    </cdr:sp>
  </cdr:relSizeAnchor>
</c:userShapes>
</file>

<file path=xl/drawings/drawing65.xml><?xml version="1.0" encoding="utf-8"?>
<c:userShapes xmlns:c="http://schemas.openxmlformats.org/drawingml/2006/chart">
  <cdr:relSizeAnchor xmlns:cdr="http://schemas.openxmlformats.org/drawingml/2006/chartDrawing">
    <cdr:from>
      <cdr:x>0.35184</cdr:x>
      <cdr:y>0.35079</cdr:y>
    </cdr:from>
    <cdr:to>
      <cdr:x>0.64273</cdr:x>
      <cdr:y>0.52967</cdr:y>
    </cdr:to>
    <cdr:sp macro="" textlink="">
      <cdr:nvSpPr>
        <cdr:cNvPr id="195585" name="Text Box 1">
          <a:extLst xmlns:a="http://schemas.openxmlformats.org/drawingml/2006/main">
            <a:ext uri="{FF2B5EF4-FFF2-40B4-BE49-F238E27FC236}">
              <a16:creationId xmlns:a16="http://schemas.microsoft.com/office/drawing/2014/main" id="{2C5077B1-4A09-4D41-B763-D2850D7889A6}"/>
            </a:ext>
          </a:extLst>
        </cdr:cNvPr>
        <cdr:cNvSpPr txBox="1">
          <a:spLocks xmlns:a="http://schemas.openxmlformats.org/drawingml/2006/main" noChangeArrowheads="1"/>
        </cdr:cNvSpPr>
      </cdr:nvSpPr>
      <cdr:spPr bwMode="auto">
        <a:xfrm xmlns:a="http://schemas.openxmlformats.org/drawingml/2006/main">
          <a:off x="1776534" y="2228536"/>
          <a:ext cx="1468798" cy="11364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Household CO</a:t>
          </a:r>
          <a:r>
            <a:rPr lang="en-US" altLang="ja-JP" sz="1100" b="0" i="0" baseline="-25000">
              <a:effectLst/>
              <a:latin typeface="+mn-lt"/>
              <a:ea typeface="+mn-ea"/>
              <a:cs typeface="+mn-cs"/>
            </a:rPr>
            <a:t>2</a:t>
          </a:r>
          <a:r>
            <a:rPr lang="en-US" altLang="ja-JP" sz="1100" b="0" i="0">
              <a:effectLst/>
              <a:latin typeface="+mn-lt"/>
              <a:ea typeface="+mn-ea"/>
              <a:cs typeface="+mn-cs"/>
            </a:rPr>
            <a:t> emissions </a:t>
          </a:r>
          <a:endParaRPr lang="ja-JP" altLang="ja-JP">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en-US" altLang="ja-JP" sz="1200" b="0" i="0">
            <a:effectLst/>
            <a:latin typeface="+mn-lt"/>
            <a:ea typeface="+mn-ea"/>
            <a:cs typeface="+mn-cs"/>
          </a:endParaRPr>
        </a:p>
      </cdr:txBody>
    </cdr:sp>
  </cdr:relSizeAnchor>
  <cdr:relSizeAnchor xmlns:cdr="http://schemas.openxmlformats.org/drawingml/2006/chartDrawing">
    <cdr:from>
      <cdr:x>0</cdr:x>
      <cdr:y>0.64658</cdr:y>
    </cdr:from>
    <cdr:to>
      <cdr:x>0.98998</cdr:x>
      <cdr:y>1</cdr:y>
    </cdr:to>
    <cdr:sp macro="" textlink="">
      <cdr:nvSpPr>
        <cdr:cNvPr id="195589" name="Text Box 5">
          <a:extLst xmlns:a="http://schemas.openxmlformats.org/drawingml/2006/main">
            <a:ext uri="{FF2B5EF4-FFF2-40B4-BE49-F238E27FC236}">
              <a16:creationId xmlns:a16="http://schemas.microsoft.com/office/drawing/2014/main" id="{94334D57-91CA-4F48-8633-F01774560FAE}"/>
            </a:ext>
          </a:extLst>
        </cdr:cNvPr>
        <cdr:cNvSpPr txBox="1">
          <a:spLocks xmlns:a="http://schemas.openxmlformats.org/drawingml/2006/main" noChangeArrowheads="1"/>
        </cdr:cNvSpPr>
      </cdr:nvSpPr>
      <cdr:spPr bwMode="auto">
        <a:xfrm xmlns:a="http://schemas.openxmlformats.org/drawingml/2006/main">
          <a:off x="0" y="4799452"/>
          <a:ext cx="5449253" cy="262337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rtl="0"/>
          <a:r>
            <a:rPr lang="en-US" altLang="ja-JP" sz="1100" b="0" i="0">
              <a:effectLst/>
              <a:latin typeface="+mn-lt"/>
              <a:ea typeface="+mn-ea"/>
              <a:cs typeface="+mn-cs"/>
            </a:rPr>
            <a:t>* Household CO</a:t>
          </a:r>
          <a:r>
            <a:rPr lang="en-US" altLang="ja-JP" sz="1100" b="0" i="0" baseline="-25000">
              <a:effectLst/>
              <a:latin typeface="+mn-lt"/>
              <a:ea typeface="+mn-ea"/>
              <a:cs typeface="+mn-cs"/>
            </a:rPr>
            <a:t>2</a:t>
          </a:r>
          <a:r>
            <a:rPr lang="en-US" altLang="ja-JP" sz="1100" b="0" i="0">
              <a:effectLst/>
              <a:latin typeface="+mn-lt"/>
              <a:ea typeface="+mn-ea"/>
              <a:cs typeface="+mn-cs"/>
            </a:rPr>
            <a:t> emissions in this sheet are the sum of emissions from Residential sector, as well as car, municipal solid waste, and tap water.</a:t>
          </a:r>
        </a:p>
        <a:p xmlns:a="http://schemas.openxmlformats.org/drawingml/2006/main">
          <a:pPr rtl="0"/>
          <a:r>
            <a:rPr lang="en-US" altLang="ja-JP" sz="1100" b="0" i="0">
              <a:effectLst/>
              <a:latin typeface="+mn-lt"/>
              <a:ea typeface="+mn-ea"/>
              <a:cs typeface="+mn-cs"/>
            </a:rPr>
            <a:t>*</a:t>
          </a:r>
          <a:r>
            <a:rPr lang="ja-JP" altLang="en-US" sz="1100" b="0" i="0" baseline="0">
              <a:effectLst/>
              <a:latin typeface="+mn-lt"/>
              <a:ea typeface="+mn-ea"/>
              <a:cs typeface="+mn-cs"/>
            </a:rPr>
            <a:t> </a:t>
          </a:r>
          <a:r>
            <a:rPr lang="en-US" altLang="ja-JP" sz="1100" b="0" i="0">
              <a:effectLst/>
              <a:latin typeface="+mn-lt"/>
              <a:ea typeface="+mn-ea"/>
              <a:cs typeface="+mn-cs"/>
            </a:rPr>
            <a:t>CO</a:t>
          </a:r>
          <a:r>
            <a:rPr lang="en-US" altLang="ja-JP" sz="1100" b="0" i="0" baseline="-25000">
              <a:effectLst/>
              <a:latin typeface="+mn-lt"/>
              <a:ea typeface="+mn-ea"/>
              <a:cs typeface="+mn-cs"/>
            </a:rPr>
            <a:t>2</a:t>
          </a:r>
          <a:r>
            <a:rPr lang="en-US" altLang="ja-JP" sz="1100" b="0" i="0">
              <a:effectLst/>
              <a:latin typeface="+mn-lt"/>
              <a:ea typeface="+mn-ea"/>
              <a:cs typeface="+mn-cs"/>
            </a:rPr>
            <a:t>emissions from electricity and heat are derived from the electricity and heat purchased from the electricity companies etc. The emissions do not include those from private power generation.   </a:t>
          </a:r>
        </a:p>
        <a:p xmlns:a="http://schemas.openxmlformats.org/drawingml/2006/main">
          <a:pPr rtl="0"/>
          <a:r>
            <a:rPr lang="en-US" altLang="ja-JP" sz="1100" b="0" i="0">
              <a:effectLst/>
              <a:latin typeface="+mn-lt"/>
              <a:ea typeface="+mn-ea"/>
              <a:cs typeface="+mn-cs"/>
            </a:rPr>
            <a:t>* CO</a:t>
          </a:r>
          <a:r>
            <a:rPr lang="en-US" altLang="ja-JP" sz="1100" b="0" i="0" baseline="-25000">
              <a:effectLst/>
              <a:latin typeface="+mn-lt"/>
              <a:ea typeface="+mn-ea"/>
              <a:cs typeface="+mn-cs"/>
            </a:rPr>
            <a:t>2</a:t>
          </a:r>
          <a:r>
            <a:rPr lang="en-US" altLang="ja-JP" sz="1100" b="0" i="0">
              <a:effectLst/>
              <a:latin typeface="+mn-lt"/>
              <a:ea typeface="+mn-ea"/>
              <a:cs typeface="+mn-cs"/>
            </a:rPr>
            <a:t> emissions from car are Passenger Vehicle (Household Use) in Transportation sector. </a:t>
          </a:r>
        </a:p>
        <a:p xmlns:a="http://schemas.openxmlformats.org/drawingml/2006/main">
          <a:pPr rtl="0"/>
          <a:r>
            <a:rPr lang="en-US" altLang="ja-JP" sz="1100" b="0" i="0">
              <a:effectLst/>
              <a:latin typeface="+mn-lt"/>
              <a:ea typeface="+mn-ea"/>
              <a:cs typeface="+mn-cs"/>
            </a:rPr>
            <a:t>* CO</a:t>
          </a:r>
          <a:r>
            <a:rPr lang="en-US" altLang="ja-JP" sz="1100" b="0" i="0" baseline="-25000">
              <a:effectLst/>
              <a:latin typeface="+mn-lt"/>
              <a:ea typeface="+mn-ea"/>
              <a:cs typeface="+mn-cs"/>
            </a:rPr>
            <a:t>2</a:t>
          </a:r>
          <a:r>
            <a:rPr lang="en-US" altLang="ja-JP" sz="1100" b="0" i="0">
              <a:effectLst/>
              <a:latin typeface="+mn-lt"/>
              <a:ea typeface="+mn-ea"/>
              <a:cs typeface="+mn-cs"/>
            </a:rPr>
            <a:t> emissions from municipal solid waste are an estimation of household related emissions, out of the following sources: </a:t>
          </a:r>
        </a:p>
        <a:p xmlns:a="http://schemas.openxmlformats.org/drawingml/2006/main">
          <a:pPr rtl="0"/>
          <a:r>
            <a:rPr lang="en-US" altLang="ja-JP" sz="1100" b="0" i="0">
              <a:effectLst/>
              <a:latin typeface="+mn-lt"/>
              <a:ea typeface="+mn-ea"/>
              <a:cs typeface="+mn-cs"/>
            </a:rPr>
            <a:t>   - Incineration of fossil-fuel derived waste (e.g., plastics) (a part of Waste sector in Non-energy-related CO</a:t>
          </a:r>
          <a:r>
            <a:rPr lang="en-US" altLang="ja-JP" sz="1100" b="0" i="0" baseline="-25000">
              <a:effectLst/>
              <a:latin typeface="+mn-lt"/>
              <a:ea typeface="+mn-ea"/>
              <a:cs typeface="+mn-cs"/>
            </a:rPr>
            <a:t>2</a:t>
          </a:r>
          <a:r>
            <a:rPr lang="en-US" altLang="ja-JP" sz="1100" b="0" i="0">
              <a:effectLst/>
              <a:latin typeface="+mn-lt"/>
              <a:ea typeface="+mn-ea"/>
              <a:cs typeface="+mn-cs"/>
            </a:rPr>
            <a:t>)</a:t>
          </a:r>
        </a:p>
        <a:p xmlns:a="http://schemas.openxmlformats.org/drawingml/2006/main">
          <a:pPr rtl="0"/>
          <a:r>
            <a:rPr lang="en-US" altLang="ja-JP" sz="1100" b="0" i="0">
              <a:effectLst/>
              <a:latin typeface="+mn-lt"/>
              <a:ea typeface="+mn-ea"/>
              <a:cs typeface="+mn-cs"/>
            </a:rPr>
            <a:t>   - Energy use at waste disposal and treatment facilities (a part of Miscellaneous Services in Commercial and Others sector). </a:t>
          </a:r>
        </a:p>
        <a:p xmlns:a="http://schemas.openxmlformats.org/drawingml/2006/main">
          <a:pPr rtl="0"/>
          <a:r>
            <a:rPr lang="en-US" altLang="ja-JP" sz="1100" b="0" i="0">
              <a:effectLst/>
              <a:latin typeface="+mn-lt"/>
              <a:ea typeface="+mn-ea"/>
              <a:cs typeface="+mn-cs"/>
            </a:rPr>
            <a:t>* CO</a:t>
          </a:r>
          <a:r>
            <a:rPr lang="en-US" altLang="ja-JP" sz="1100" b="0" i="0" baseline="-25000">
              <a:effectLst/>
              <a:latin typeface="+mn-lt"/>
              <a:ea typeface="+mn-ea"/>
              <a:cs typeface="+mn-cs"/>
            </a:rPr>
            <a:t>2</a:t>
          </a:r>
          <a:r>
            <a:rPr lang="en-US" altLang="ja-JP" sz="1100" b="0" i="0">
              <a:effectLst/>
              <a:latin typeface="+mn-lt"/>
              <a:ea typeface="+mn-ea"/>
              <a:cs typeface="+mn-cs"/>
            </a:rPr>
            <a:t> emissions from water and waste water are an estimation of household related emissions from the water treatment facilities (a part of Electricity, Gas, Heat Supply and Water in Commercial and Others sector). </a:t>
          </a:r>
        </a:p>
      </cdr:txBody>
    </cdr:sp>
  </cdr:relSizeAnchor>
  <cdr:relSizeAnchor xmlns:cdr="http://schemas.openxmlformats.org/drawingml/2006/chartDrawing">
    <cdr:from>
      <cdr:x>0</cdr:x>
      <cdr:y>0.00951</cdr:y>
    </cdr:from>
    <cdr:to>
      <cdr:x>1</cdr:x>
      <cdr:y>0.08373</cdr:y>
    </cdr:to>
    <cdr:sp macro="" textlink="">
      <cdr:nvSpPr>
        <cdr:cNvPr id="5" name="テキスト ボックス 2">
          <a:extLst xmlns:a="http://schemas.openxmlformats.org/drawingml/2006/main">
            <a:ext uri="{FF2B5EF4-FFF2-40B4-BE49-F238E27FC236}">
              <a16:creationId xmlns:a16="http://schemas.microsoft.com/office/drawing/2014/main" id="{FBD36F42-DC5E-40CF-A7CF-CEC63EAC63CE}"/>
            </a:ext>
          </a:extLst>
        </cdr:cNvPr>
        <cdr:cNvSpPr txBox="1"/>
      </cdr:nvSpPr>
      <cdr:spPr>
        <a:xfrm xmlns:a="http://schemas.openxmlformats.org/drawingml/2006/main">
          <a:off x="0" y="60417"/>
          <a:ext cx="5049324" cy="47151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Household CO</a:t>
          </a:r>
          <a:r>
            <a:rPr lang="en-US" altLang="ja-JP" sz="1800" b="1" i="0" baseline="-25000">
              <a:solidFill>
                <a:schemeClr val="dk1"/>
              </a:solidFill>
              <a:effectLst/>
              <a:latin typeface="Times New Roman" panose="02020603050405020304" pitchFamily="18" charset="0"/>
              <a:ea typeface="+mn-ea"/>
              <a:cs typeface="Times New Roman" panose="02020603050405020304" pitchFamily="18" charset="0"/>
            </a:rPr>
            <a:t>2</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 emissions (</a:t>
          </a:r>
          <a:r>
            <a:rPr lang="en-US" altLang="ja-JP" sz="1800" b="1" i="0" baseline="0">
              <a:effectLst/>
              <a:latin typeface="Times New Roman" panose="02020603050405020304" pitchFamily="18" charset="0"/>
              <a:cs typeface="Times New Roman" panose="02020603050405020304" pitchFamily="18" charset="0"/>
            </a:rPr>
            <a:t>by fuel type</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a:t>
          </a:r>
          <a:r>
            <a:rPr lang="ja-JP" altLang="en-US" sz="1800" b="1" i="0" baseline="0">
              <a:solidFill>
                <a:schemeClr val="dk1"/>
              </a:solidFill>
              <a:effectLst/>
              <a:latin typeface="Times New Roman" panose="02020603050405020304" pitchFamily="18" charset="0"/>
              <a:ea typeface="+mn-ea"/>
              <a:cs typeface="Times New Roman" panose="02020603050405020304" pitchFamily="18" charset="0"/>
            </a:rPr>
            <a:t> </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in FY2021</a:t>
          </a:r>
          <a:endParaRPr lang="ja-JP" altLang="ja-JP" sz="1800">
            <a:effectLst/>
            <a:latin typeface="Times New Roman" panose="02020603050405020304" pitchFamily="18" charset="0"/>
            <a:cs typeface="Times New Roman" panose="02020603050405020304" pitchFamily="18" charset="0"/>
          </a:endParaRPr>
        </a:p>
        <a:p xmlns:a="http://schemas.openxmlformats.org/drawingml/2006/main">
          <a:pPr algn="ctr" rtl="0"/>
          <a:endParaRPr lang="ja-JP" altLang="ja-JP">
            <a:effectLst/>
            <a:latin typeface="Times New Roman" panose="02020603050405020304" pitchFamily="18" charset="0"/>
            <a:cs typeface="Times New Roman" panose="02020603050405020304" pitchFamily="18" charset="0"/>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0.37355</cdr:x>
      <cdr:y>0.33028</cdr:y>
    </cdr:from>
    <cdr:to>
      <cdr:x>0.64693</cdr:x>
      <cdr:y>0.46964</cdr:y>
    </cdr:to>
    <cdr:sp macro="" textlink="">
      <cdr:nvSpPr>
        <cdr:cNvPr id="231425" name="Text Box 1">
          <a:extLst xmlns:a="http://schemas.openxmlformats.org/drawingml/2006/main">
            <a:ext uri="{FF2B5EF4-FFF2-40B4-BE49-F238E27FC236}">
              <a16:creationId xmlns:a16="http://schemas.microsoft.com/office/drawing/2014/main" id="{D0DD80A3-7826-4A8A-9D0F-37B054938A20}"/>
            </a:ext>
          </a:extLst>
        </cdr:cNvPr>
        <cdr:cNvSpPr txBox="1">
          <a:spLocks xmlns:a="http://schemas.openxmlformats.org/drawingml/2006/main" noChangeArrowheads="1"/>
        </cdr:cNvSpPr>
      </cdr:nvSpPr>
      <cdr:spPr bwMode="auto">
        <a:xfrm xmlns:a="http://schemas.openxmlformats.org/drawingml/2006/main">
          <a:off x="2049479" y="3285759"/>
          <a:ext cx="1499888" cy="138640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Household CO</a:t>
          </a:r>
          <a:r>
            <a:rPr lang="en-US" altLang="ja-JP" sz="1100" b="0" i="0" baseline="-25000">
              <a:effectLst/>
              <a:latin typeface="+mn-lt"/>
              <a:ea typeface="+mn-ea"/>
              <a:cs typeface="+mn-cs"/>
            </a:rPr>
            <a:t>2</a:t>
          </a:r>
          <a:r>
            <a:rPr lang="en-US" altLang="ja-JP" sz="1100" b="0" i="0">
              <a:effectLst/>
              <a:latin typeface="+mn-lt"/>
              <a:ea typeface="+mn-ea"/>
              <a:cs typeface="+mn-cs"/>
            </a:rPr>
            <a:t> emissions </a:t>
          </a:r>
          <a:endParaRPr lang="ja-JP" altLang="ja-JP">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ja-JP" altLang="ja-JP" sz="1100" b="0" i="0">
            <a:effectLst/>
            <a:latin typeface="+mn-lt"/>
            <a:ea typeface="+mn-ea"/>
            <a:cs typeface="+mn-cs"/>
          </a:endParaRPr>
        </a:p>
      </cdr:txBody>
    </cdr:sp>
  </cdr:relSizeAnchor>
  <cdr:relSizeAnchor xmlns:cdr="http://schemas.openxmlformats.org/drawingml/2006/chartDrawing">
    <cdr:from>
      <cdr:x>0.01205</cdr:x>
      <cdr:y>0.58775</cdr:y>
    </cdr:from>
    <cdr:to>
      <cdr:x>1</cdr:x>
      <cdr:y>1</cdr:y>
    </cdr:to>
    <cdr:sp macro="" textlink="">
      <cdr:nvSpPr>
        <cdr:cNvPr id="4" name="テキスト ボックス 1">
          <a:extLst xmlns:a="http://schemas.openxmlformats.org/drawingml/2006/main">
            <a:ext uri="{FF2B5EF4-FFF2-40B4-BE49-F238E27FC236}">
              <a16:creationId xmlns:a16="http://schemas.microsoft.com/office/drawing/2014/main" id="{3EBA9EF6-9EBA-41E4-8633-E610F8747E87}"/>
            </a:ext>
          </a:extLst>
        </cdr:cNvPr>
        <cdr:cNvSpPr txBox="1"/>
      </cdr:nvSpPr>
      <cdr:spPr>
        <a:xfrm xmlns:a="http://schemas.openxmlformats.org/drawingml/2006/main">
          <a:off x="66112" y="5404910"/>
          <a:ext cx="5420347" cy="379095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chemeClr val="tx1"/>
              </a:solidFill>
              <a:effectLst/>
              <a:latin typeface="+mn-lt"/>
              <a:ea typeface="+mn-ea"/>
              <a:cs typeface="+mn-cs"/>
            </a:rPr>
            <a:t>* Household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 emissions in this sheet are the sum of emissions from Residential sector, as well as car, municipal solid waste, and tap water.</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 </a:t>
          </a:r>
          <a:r>
            <a:rPr lang="en-US" altLang="ja-JP" sz="1100" b="0" i="0">
              <a:solidFill>
                <a:schemeClr val="tx1"/>
              </a:solidFill>
              <a:effectLst/>
              <a:latin typeface="+mn-lt"/>
              <a:ea typeface="+mn-ea"/>
              <a:cs typeface="+mn-cs"/>
            </a:rPr>
            <a:t>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emissions from electricity and heat are derived from the electricity and heat purchased from the electricity companies etc. The emissions do not include those from private power generation.   </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 emissions from car are Passenger Vehicle (Household Use) in Transportation sector. </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 emissions from municipal solid waste are an estimation of household related emissions, out of the following sources: </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 Incineration of fossil-fuel derived waste (e.g., plastics) (a part of Waste sector in Non-energy-related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 Energy use at waste disposal and treatment facilities (a part of Miscellaneous Services in Commercial and Others sector). </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 emissions from water and waste water are an estimation of household related emissions from the water treatment facilities (a part of Electricity, Gas, Heat Supply and Water in Commercial and Others sector). </a:t>
          </a:r>
        </a:p>
        <a:p xmlns:a="http://schemas.openxmlformats.org/drawingml/2006/main">
          <a:pPr rtl="0"/>
          <a:endParaRPr lang="en-US" altLang="ja-JP" sz="1100" b="0" i="0">
            <a:solidFill>
              <a:schemeClr val="tx1"/>
            </a:solidFill>
            <a:effectLst/>
            <a:latin typeface="+mn-lt"/>
            <a:ea typeface="+mn-ea"/>
            <a:cs typeface="+mn-cs"/>
          </a:endParaRP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endParaRPr lang="ja-JP" altLang="ja-JP">
            <a:effectLst/>
          </a:endParaRPr>
        </a:p>
        <a:p xmlns:a="http://schemas.openxmlformats.org/drawingml/2006/main">
          <a:pPr rtl="0"/>
          <a:endParaRPr lang="ja-JP" altLang="ja-JP">
            <a:effectLst/>
          </a:endParaRPr>
        </a:p>
        <a:p xmlns:a="http://schemas.openxmlformats.org/drawingml/2006/main">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p>
      </cdr:txBody>
    </cdr:sp>
  </cdr:relSizeAnchor>
  <cdr:relSizeAnchor xmlns:cdr="http://schemas.openxmlformats.org/drawingml/2006/chartDrawing">
    <cdr:from>
      <cdr:x>0</cdr:x>
      <cdr:y>0.01425</cdr:y>
    </cdr:from>
    <cdr:to>
      <cdr:x>1</cdr:x>
      <cdr:y>0.08289</cdr:y>
    </cdr:to>
    <cdr:sp macro="" textlink="">
      <cdr:nvSpPr>
        <cdr:cNvPr id="2" name="テキスト ボックス 1">
          <a:extLst xmlns:a="http://schemas.openxmlformats.org/drawingml/2006/main">
            <a:ext uri="{FF2B5EF4-FFF2-40B4-BE49-F238E27FC236}">
              <a16:creationId xmlns:a16="http://schemas.microsoft.com/office/drawing/2014/main" id="{19C24C73-106C-4680-AEDF-9BAD060D62AA}"/>
            </a:ext>
          </a:extLst>
        </cdr:cNvPr>
        <cdr:cNvSpPr txBox="1"/>
      </cdr:nvSpPr>
      <cdr:spPr>
        <a:xfrm xmlns:a="http://schemas.openxmlformats.org/drawingml/2006/main">
          <a:off x="0" y="118499"/>
          <a:ext cx="5503392" cy="5709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800" b="1">
              <a:latin typeface="Times New Roman" panose="02020603050405020304" pitchFamily="18" charset="0"/>
              <a:cs typeface="Times New Roman" panose="02020603050405020304" pitchFamily="18" charset="0"/>
            </a:rPr>
            <a:t>Household CO</a:t>
          </a:r>
          <a:r>
            <a:rPr lang="en-US" altLang="ja-JP" sz="1800" b="1" baseline="-25000">
              <a:latin typeface="Times New Roman" panose="02020603050405020304" pitchFamily="18" charset="0"/>
              <a:cs typeface="Times New Roman" panose="02020603050405020304" pitchFamily="18" charset="0"/>
            </a:rPr>
            <a:t>2</a:t>
          </a:r>
          <a:r>
            <a:rPr lang="en-US" altLang="ja-JP" sz="1800" b="1">
              <a:latin typeface="Times New Roman" panose="02020603050405020304" pitchFamily="18" charset="0"/>
              <a:cs typeface="Times New Roman" panose="02020603050405020304" pitchFamily="18" charset="0"/>
            </a:rPr>
            <a:t> emissions (by purpose) in</a:t>
          </a:r>
          <a:r>
            <a:rPr lang="en-US" altLang="ja-JP" sz="1800" b="1" baseline="0">
              <a:latin typeface="Times New Roman" panose="02020603050405020304" pitchFamily="18" charset="0"/>
              <a:cs typeface="Times New Roman" panose="02020603050405020304" pitchFamily="18" charset="0"/>
            </a:rPr>
            <a:t> FY2021</a:t>
          </a:r>
          <a:endParaRPr lang="ja-JP" altLang="en-US" sz="1800" b="1">
            <a:latin typeface="Times New Roman" panose="02020603050405020304" pitchFamily="18" charset="0"/>
            <a:cs typeface="Times New Roman" panose="02020603050405020304" pitchFamily="18" charset="0"/>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7F18EE19-564A-4450-80F4-D02E79293FB0}"/>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eaLnBrk="1" fontAlgn="auto" latinLnBrk="0" hangingPunct="1"/>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(kg</a:t>
          </a:r>
          <a:r>
            <a:rPr lang="en-US" altLang="ja-JP" sz="110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0.39324</cdr:x>
      <cdr:y>0.91605</cdr:y>
    </cdr:from>
    <cdr:to>
      <cdr:x>0.57882</cdr:x>
      <cdr:y>0.9737</cdr:y>
    </cdr:to>
    <cdr:sp macro="" textlink="">
      <cdr:nvSpPr>
        <cdr:cNvPr id="3" name="テキスト ボックス 1">
          <a:extLst xmlns:a="http://schemas.openxmlformats.org/drawingml/2006/main">
            <a:ext uri="{FF2B5EF4-FFF2-40B4-BE49-F238E27FC236}">
              <a16:creationId xmlns:a16="http://schemas.microsoft.com/office/drawing/2014/main" id="{6BD1D080-900A-4304-BB2C-0D97992F6393}"/>
            </a:ext>
          </a:extLst>
        </cdr:cNvPr>
        <cdr:cNvSpPr txBox="1"/>
      </cdr:nvSpPr>
      <cdr:spPr>
        <a:xfrm xmlns:a="http://schemas.openxmlformats.org/drawingml/2006/main">
          <a:off x="2572366" y="5090059"/>
          <a:ext cx="1213970" cy="32033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alibri"/>
              <a:ea typeface="+mn-ea"/>
              <a:cs typeface="+mn-cs"/>
            </a:rPr>
            <a:t>(FY)</a:t>
          </a:r>
          <a:endParaRPr lang="ja-JP" altLang="ja-JP" sz="1200">
            <a:effectLst/>
          </a:endParaRPr>
        </a:p>
        <a:p xmlns:a="http://schemas.openxmlformats.org/drawingml/2006/main">
          <a:pPr algn="ctr"/>
          <a:endParaRPr lang="ja-JP" altLang="en-US" sz="1200"/>
        </a:p>
      </cdr:txBody>
    </cdr:sp>
  </cdr:relSizeAnchor>
</c:userShapes>
</file>

<file path=xl/drawings/drawing68.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C1E26609-3B9B-40C9-87E3-B420256610DC}"/>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eaLnBrk="1" fontAlgn="auto" latinLnBrk="0" hangingPunct="1"/>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(kg</a:t>
          </a:r>
          <a:r>
            <a:rPr lang="en-US" altLang="ja-JP" sz="110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0.38211</cdr:x>
      <cdr:y>0.90371</cdr:y>
    </cdr:from>
    <cdr:to>
      <cdr:x>0.5677</cdr:x>
      <cdr:y>0.9616</cdr:y>
    </cdr:to>
    <cdr:sp macro="" textlink="">
      <cdr:nvSpPr>
        <cdr:cNvPr id="4" name="テキスト ボックス 1">
          <a:extLst xmlns:a="http://schemas.openxmlformats.org/drawingml/2006/main">
            <a:ext uri="{FF2B5EF4-FFF2-40B4-BE49-F238E27FC236}">
              <a16:creationId xmlns:a16="http://schemas.microsoft.com/office/drawing/2014/main" id="{65C0272E-9F9C-446D-8029-74553B134188}"/>
            </a:ext>
          </a:extLst>
        </cdr:cNvPr>
        <cdr:cNvSpPr txBox="1"/>
      </cdr:nvSpPr>
      <cdr:spPr>
        <a:xfrm xmlns:a="http://schemas.openxmlformats.org/drawingml/2006/main">
          <a:off x="2517510" y="4816563"/>
          <a:ext cx="1222754" cy="30854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alibri"/>
              <a:ea typeface="+mn-ea"/>
              <a:cs typeface="+mn-cs"/>
            </a:rPr>
            <a:t>(FY)</a:t>
          </a:r>
          <a:endParaRPr lang="ja-JP" altLang="ja-JP" sz="1200">
            <a:effectLst/>
          </a:endParaRPr>
        </a:p>
        <a:p xmlns:a="http://schemas.openxmlformats.org/drawingml/2006/main">
          <a:pPr algn="ctr"/>
          <a:endParaRPr lang="ja-JP" altLang="en-US" sz="1200"/>
        </a:p>
      </cdr:txBody>
    </cdr:sp>
  </cdr:relSizeAnchor>
  <cdr:relSizeAnchor xmlns:cdr="http://schemas.openxmlformats.org/drawingml/2006/chartDrawing">
    <cdr:from>
      <cdr:x>0.02944</cdr:x>
      <cdr:y>0.94494</cdr:y>
    </cdr:from>
    <cdr:to>
      <cdr:x>0.99096</cdr:x>
      <cdr:y>1</cdr:y>
    </cdr:to>
    <cdr:sp macro="" textlink="">
      <cdr:nvSpPr>
        <cdr:cNvPr id="6" name="テキスト ボックス 1">
          <a:extLst xmlns:a="http://schemas.openxmlformats.org/drawingml/2006/main">
            <a:ext uri="{FF2B5EF4-FFF2-40B4-BE49-F238E27FC236}">
              <a16:creationId xmlns:a16="http://schemas.microsoft.com/office/drawing/2014/main" id="{FFBDF69A-CAFC-4828-97BA-3FCAE8110AD1}"/>
            </a:ext>
          </a:extLst>
        </cdr:cNvPr>
        <cdr:cNvSpPr txBox="1"/>
      </cdr:nvSpPr>
      <cdr:spPr>
        <a:xfrm xmlns:a="http://schemas.openxmlformats.org/drawingml/2006/main">
          <a:off x="193349" y="5922868"/>
          <a:ext cx="6315075" cy="34510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a:p xmlns:a="http://schemas.openxmlformats.org/drawingml/2006/main">
          <a:endParaRPr lang="ja-JP" altLang="ja-JP">
            <a:effectLst/>
          </a:endParaRPr>
        </a:p>
      </cdr:txBody>
    </cdr:sp>
  </cdr:relSizeAnchor>
</c:userShapes>
</file>

<file path=xl/drawings/drawing69.xml><?xml version="1.0" encoding="utf-8"?>
<xdr:wsDr xmlns:xdr="http://schemas.openxmlformats.org/drawingml/2006/spreadsheetDrawing" xmlns:a="http://schemas.openxmlformats.org/drawingml/2006/main">
  <xdr:twoCellAnchor>
    <xdr:from>
      <xdr:col>58</xdr:col>
      <xdr:colOff>617334</xdr:colOff>
      <xdr:row>6</xdr:row>
      <xdr:rowOff>128336</xdr:rowOff>
    </xdr:from>
    <xdr:to>
      <xdr:col>66</xdr:col>
      <xdr:colOff>495778</xdr:colOff>
      <xdr:row>41</xdr:row>
      <xdr:rowOff>104774</xdr:rowOff>
    </xdr:to>
    <xdr:graphicFrame macro="">
      <xdr:nvGraphicFramePr>
        <xdr:cNvPr id="12705596" name="Chart 5">
          <a:extLst>
            <a:ext uri="{FF2B5EF4-FFF2-40B4-BE49-F238E27FC236}">
              <a16:creationId xmlns:a16="http://schemas.microsoft.com/office/drawing/2014/main" id="{00000000-0008-0000-1200-00003C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67</xdr:col>
      <xdr:colOff>130969</xdr:colOff>
      <xdr:row>6</xdr:row>
      <xdr:rowOff>57150</xdr:rowOff>
    </xdr:from>
    <xdr:to>
      <xdr:col>77</xdr:col>
      <xdr:colOff>478631</xdr:colOff>
      <xdr:row>34</xdr:row>
      <xdr:rowOff>135731</xdr:rowOff>
    </xdr:to>
    <xdr:graphicFrame macro="">
      <xdr:nvGraphicFramePr>
        <xdr:cNvPr id="12705597" name="グラフ 3">
          <a:extLst>
            <a:ext uri="{FF2B5EF4-FFF2-40B4-BE49-F238E27FC236}">
              <a16:creationId xmlns:a16="http://schemas.microsoft.com/office/drawing/2014/main" id="{00000000-0008-0000-1200-00003D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58</xdr:col>
      <xdr:colOff>280391</xdr:colOff>
      <xdr:row>42</xdr:row>
      <xdr:rowOff>92784</xdr:rowOff>
    </xdr:from>
    <xdr:to>
      <xdr:col>66</xdr:col>
      <xdr:colOff>25940</xdr:colOff>
      <xdr:row>91</xdr:row>
      <xdr:rowOff>14342</xdr:rowOff>
    </xdr:to>
    <xdr:graphicFrame macro="">
      <xdr:nvGraphicFramePr>
        <xdr:cNvPr id="12705598" name="Chart 12">
          <a:extLst>
            <a:ext uri="{FF2B5EF4-FFF2-40B4-BE49-F238E27FC236}">
              <a16:creationId xmlns:a16="http://schemas.microsoft.com/office/drawing/2014/main" id="{00000000-0008-0000-1200-00003E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67</xdr:col>
      <xdr:colOff>23531</xdr:colOff>
      <xdr:row>52</xdr:row>
      <xdr:rowOff>40900</xdr:rowOff>
    </xdr:from>
    <xdr:to>
      <xdr:col>77</xdr:col>
      <xdr:colOff>571500</xdr:colOff>
      <xdr:row>81</xdr:row>
      <xdr:rowOff>128446</xdr:rowOff>
    </xdr:to>
    <xdr:graphicFrame macro="">
      <xdr:nvGraphicFramePr>
        <xdr:cNvPr id="12705599" name="グラフ 5">
          <a:extLst>
            <a:ext uri="{FF2B5EF4-FFF2-40B4-BE49-F238E27FC236}">
              <a16:creationId xmlns:a16="http://schemas.microsoft.com/office/drawing/2014/main" id="{00000000-0008-0000-1200-00003F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77</xdr:col>
      <xdr:colOff>677069</xdr:colOff>
      <xdr:row>6</xdr:row>
      <xdr:rowOff>276224</xdr:rowOff>
    </xdr:from>
    <xdr:to>
      <xdr:col>86</xdr:col>
      <xdr:colOff>249237</xdr:colOff>
      <xdr:row>49</xdr:row>
      <xdr:rowOff>47624</xdr:rowOff>
    </xdr:to>
    <xdr:graphicFrame macro="">
      <xdr:nvGraphicFramePr>
        <xdr:cNvPr id="10" name="Chart 5">
          <a:extLst>
            <a:ext uri="{FF2B5EF4-FFF2-40B4-BE49-F238E27FC236}">
              <a16:creationId xmlns:a16="http://schemas.microsoft.com/office/drawing/2014/main" id="{C60F30EE-A87E-4C82-9CF3-EF74B393F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78</xdr:col>
      <xdr:colOff>39453</xdr:colOff>
      <xdr:row>50</xdr:row>
      <xdr:rowOff>96601</xdr:rowOff>
    </xdr:from>
    <xdr:to>
      <xdr:col>86</xdr:col>
      <xdr:colOff>289484</xdr:colOff>
      <xdr:row>103</xdr:row>
      <xdr:rowOff>152400</xdr:rowOff>
    </xdr:to>
    <xdr:graphicFrame macro="">
      <xdr:nvGraphicFramePr>
        <xdr:cNvPr id="12" name="Chart 12">
          <a:extLst>
            <a:ext uri="{FF2B5EF4-FFF2-40B4-BE49-F238E27FC236}">
              <a16:creationId xmlns:a16="http://schemas.microsoft.com/office/drawing/2014/main" id="{914E37CC-DF4F-45DC-93D6-0E542B4C5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86</xdr:col>
      <xdr:colOff>614361</xdr:colOff>
      <xdr:row>6</xdr:row>
      <xdr:rowOff>109539</xdr:rowOff>
    </xdr:from>
    <xdr:to>
      <xdr:col>97</xdr:col>
      <xdr:colOff>571500</xdr:colOff>
      <xdr:row>34</xdr:row>
      <xdr:rowOff>136714</xdr:rowOff>
    </xdr:to>
    <xdr:graphicFrame macro="">
      <xdr:nvGraphicFramePr>
        <xdr:cNvPr id="14" name="グラフ 3">
          <a:extLst>
            <a:ext uri="{FF2B5EF4-FFF2-40B4-BE49-F238E27FC236}">
              <a16:creationId xmlns:a16="http://schemas.microsoft.com/office/drawing/2014/main" id="{51F9E33C-61B6-4653-BC5A-F7C059D67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87</xdr:col>
      <xdr:colOff>50565</xdr:colOff>
      <xdr:row>53</xdr:row>
      <xdr:rowOff>148195</xdr:rowOff>
    </xdr:from>
    <xdr:to>
      <xdr:col>97</xdr:col>
      <xdr:colOff>676275</xdr:colOff>
      <xdr:row>83</xdr:row>
      <xdr:rowOff>100010</xdr:rowOff>
    </xdr:to>
    <xdr:graphicFrame macro="">
      <xdr:nvGraphicFramePr>
        <xdr:cNvPr id="16" name="グラフ 5">
          <a:extLst>
            <a:ext uri="{FF2B5EF4-FFF2-40B4-BE49-F238E27FC236}">
              <a16:creationId xmlns:a16="http://schemas.microsoft.com/office/drawing/2014/main" id="{142828C7-0FC3-4A6E-8D11-DBBF83BD0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0.02847</cdr:x>
      <cdr:y>0.12811</cdr:y>
    </cdr:from>
    <cdr:to>
      <cdr:x>0.06707</cdr:x>
      <cdr:y>0.71354</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1112931" y="2004304"/>
          <a:ext cx="3008072" cy="3159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（単位　百万トン</a:t>
          </a:r>
          <a:r>
            <a:rPr lang="en-US" altLang="ja-JP" sz="1200"/>
            <a:t>CO</a:t>
          </a:r>
          <a:r>
            <a:rPr lang="en-US" altLang="ja-JP" sz="1200" baseline="-25000"/>
            <a:t>2 </a:t>
          </a:r>
          <a:r>
            <a:rPr lang="ja-JP" altLang="en-US" sz="1200" baseline="0"/>
            <a:t>換算</a:t>
          </a:r>
          <a:r>
            <a:rPr lang="ja-JP" altLang="en-US" sz="1200"/>
            <a:t>）</a:t>
          </a:r>
        </a:p>
      </cdr:txBody>
    </cdr:sp>
  </cdr:relSizeAnchor>
  <cdr:relSizeAnchor xmlns:cdr="http://schemas.openxmlformats.org/drawingml/2006/chartDrawing">
    <cdr:from>
      <cdr:x>0.85405</cdr:x>
      <cdr:y>0.34864</cdr:y>
    </cdr:from>
    <cdr:to>
      <cdr:x>1</cdr:x>
      <cdr:y>0.46235</cdr:y>
    </cdr:to>
    <cdr:sp macro="" textlink="">
      <cdr:nvSpPr>
        <cdr:cNvPr id="10"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6992469" y="1791384"/>
          <a:ext cx="1194955" cy="58426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100">
              <a:solidFill>
                <a:schemeClr val="dk1"/>
              </a:solidFill>
              <a:effectLst/>
              <a:latin typeface="+mn-lt"/>
              <a:ea typeface="+mn-ea"/>
              <a:cs typeface="+mn-cs"/>
            </a:rPr>
            <a:t>2030</a:t>
          </a:r>
          <a:r>
            <a:rPr lang="ja-JP" altLang="ja-JP" sz="1100">
              <a:solidFill>
                <a:schemeClr val="dk1"/>
              </a:solidFill>
              <a:effectLst/>
              <a:latin typeface="+mn-lt"/>
              <a:ea typeface="+mn-ea"/>
              <a:cs typeface="+mn-cs"/>
            </a:rPr>
            <a:t>年度目標</a:t>
          </a:r>
          <a:endParaRPr lang="en-US" altLang="ja-JP" sz="1100">
            <a:solidFill>
              <a:schemeClr val="dk1"/>
            </a:solidFill>
            <a:effectLst/>
            <a:latin typeface="+mn-lt"/>
            <a:ea typeface="+mn-ea"/>
            <a:cs typeface="+mn-cs"/>
          </a:endParaRPr>
        </a:p>
        <a:p xmlns:a="http://schemas.openxmlformats.org/drawingml/2006/main">
          <a:pPr algn="ctr"/>
          <a:r>
            <a:rPr kumimoji="1" lang="en-US" altLang="ja-JP" sz="1100" b="0">
              <a:solidFill>
                <a:sysClr val="windowText" lastClr="000000"/>
              </a:solidFill>
            </a:rPr>
            <a:t>2013</a:t>
          </a:r>
          <a:r>
            <a:rPr kumimoji="1" lang="ja-JP" altLang="en-US" sz="1100" b="0">
              <a:solidFill>
                <a:sysClr val="windowText" lastClr="000000"/>
              </a:solidFill>
            </a:rPr>
            <a:t>年度比</a:t>
          </a:r>
          <a:endParaRPr kumimoji="1" lang="en-US" altLang="ja-JP" sz="1100" b="0">
            <a:solidFill>
              <a:sysClr val="windowText" lastClr="000000"/>
            </a:solidFill>
          </a:endParaRPr>
        </a:p>
        <a:p xmlns:a="http://schemas.openxmlformats.org/drawingml/2006/main">
          <a:pPr algn="ctr"/>
          <a:r>
            <a:rPr kumimoji="1" lang="en-US" altLang="ja-JP" sz="1100" b="0">
              <a:solidFill>
                <a:sysClr val="windowText" lastClr="000000"/>
              </a:solidFill>
            </a:rPr>
            <a:t>-46.0</a:t>
          </a:r>
          <a:r>
            <a:rPr kumimoji="1" lang="ja-JP" altLang="en-US" sz="1100" b="0">
              <a:solidFill>
                <a:sysClr val="windowText" lastClr="000000"/>
              </a:solidFill>
            </a:rPr>
            <a:t>％</a:t>
          </a:r>
          <a:r>
            <a:rPr kumimoji="1" lang="ja-JP" altLang="ja-JP" sz="1100" b="0">
              <a:solidFill>
                <a:sysClr val="windowText" lastClr="000000"/>
              </a:solidFill>
              <a:effectLst/>
              <a:latin typeface="+mn-lt"/>
              <a:ea typeface="+mn-ea"/>
              <a:cs typeface="+mn-cs"/>
            </a:rPr>
            <a:t>（</a:t>
          </a:r>
          <a:r>
            <a:rPr kumimoji="1" lang="en-US" altLang="ja-JP" sz="1100" b="0">
              <a:solidFill>
                <a:sysClr val="windowText" lastClr="000000"/>
              </a:solidFill>
              <a:effectLst/>
              <a:latin typeface="+mn-lt"/>
              <a:ea typeface="+mn-ea"/>
              <a:cs typeface="+mn-cs"/>
            </a:rPr>
            <a:t>※</a:t>
          </a:r>
          <a:r>
            <a:rPr kumimoji="1" lang="ja-JP" altLang="ja-JP" sz="1100" b="0">
              <a:solidFill>
                <a:sysClr val="windowText" lastClr="000000"/>
              </a:solidFill>
              <a:effectLst/>
              <a:latin typeface="+mn-lt"/>
              <a:ea typeface="+mn-ea"/>
              <a:cs typeface="+mn-cs"/>
            </a:rPr>
            <a:t>）</a:t>
          </a:r>
          <a:endParaRPr kumimoji="1" lang="ja-JP" altLang="en-US" sz="1100" b="0">
            <a:solidFill>
              <a:sysClr val="windowText" lastClr="000000"/>
            </a:solidFill>
          </a:endParaRPr>
        </a:p>
      </cdr:txBody>
    </cdr:sp>
  </cdr:relSizeAnchor>
  <cdr:relSizeAnchor xmlns:cdr="http://schemas.openxmlformats.org/drawingml/2006/chartDrawing">
    <cdr:from>
      <cdr:x>0.47469</cdr:x>
      <cdr:y>0.89103</cdr:y>
    </cdr:from>
    <cdr:to>
      <cdr:x>0.98389</cdr:x>
      <cdr:y>0.95334</cdr:y>
    </cdr:to>
    <cdr:sp macro="" textlink="">
      <cdr:nvSpPr>
        <cdr:cNvPr id="11" name="テキスト ボックス 7">
          <a:extLst xmlns:a="http://schemas.openxmlformats.org/drawingml/2006/main">
            <a:ext uri="{FF2B5EF4-FFF2-40B4-BE49-F238E27FC236}">
              <a16:creationId xmlns:a16="http://schemas.microsoft.com/office/drawing/2014/main" id="{576184EC-AE81-405A-8DBC-2C7865EA9EAC}"/>
            </a:ext>
          </a:extLst>
        </cdr:cNvPr>
        <cdr:cNvSpPr txBox="1"/>
      </cdr:nvSpPr>
      <cdr:spPr>
        <a:xfrm xmlns:a="http://schemas.openxmlformats.org/drawingml/2006/main">
          <a:off x="3595276" y="4719539"/>
          <a:ext cx="3856726" cy="3300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b="0">
              <a:solidFill>
                <a:sysClr val="windowText" lastClr="000000"/>
              </a:solidFill>
            </a:rPr>
            <a:t>※</a:t>
          </a:r>
          <a:r>
            <a:rPr kumimoji="1" lang="ja-JP" altLang="en-US" sz="1100" b="0">
              <a:solidFill>
                <a:sysClr val="windowText" lastClr="000000"/>
              </a:solidFill>
            </a:rPr>
            <a:t>出典：</a:t>
          </a:r>
          <a:r>
            <a:rPr lang="ja-JP" altLang="ja-JP" sz="1100">
              <a:solidFill>
                <a:schemeClr val="dk1"/>
              </a:solidFill>
              <a:effectLst/>
              <a:latin typeface="+mn-lt"/>
              <a:ea typeface="+mn-ea"/>
              <a:cs typeface="+mn-cs"/>
            </a:rPr>
            <a:t>地球温暖化対策計</a:t>
          </a:r>
          <a:r>
            <a:rPr lang="ja-JP" altLang="en-US" sz="1100">
              <a:solidFill>
                <a:schemeClr val="dk1"/>
              </a:solidFill>
              <a:effectLst/>
              <a:latin typeface="+mn-lt"/>
              <a:ea typeface="+mn-ea"/>
              <a:cs typeface="+mn-cs"/>
            </a:rPr>
            <a:t>画</a:t>
          </a:r>
          <a:r>
            <a:rPr lang="en-US" altLang="ja-JP" sz="1100">
              <a:solidFill>
                <a:schemeClr val="dk1"/>
              </a:solidFill>
              <a:effectLst/>
              <a:latin typeface="+mn-lt"/>
              <a:ea typeface="+mn-ea"/>
              <a:cs typeface="+mn-cs"/>
            </a:rPr>
            <a:t> </a:t>
          </a:r>
          <a:r>
            <a:rPr lang="ja-JP" altLang="en-US" b="0"/>
            <a:t>（令和</a:t>
          </a:r>
          <a:r>
            <a:rPr lang="en-US" altLang="ja-JP" b="0">
              <a:latin typeface="+mn-lt"/>
            </a:rPr>
            <a:t>3</a:t>
          </a:r>
          <a:r>
            <a:rPr lang="ja-JP" altLang="en-US" b="0"/>
            <a:t>年</a:t>
          </a:r>
          <a:r>
            <a:rPr lang="en-US" altLang="ja-JP" b="0"/>
            <a:t>10</a:t>
          </a:r>
          <a:r>
            <a:rPr lang="ja-JP" altLang="en-US" b="0"/>
            <a:t>月</a:t>
          </a:r>
          <a:r>
            <a:rPr lang="en-US" altLang="ja-JP" b="0"/>
            <a:t>22</a:t>
          </a:r>
          <a:r>
            <a:rPr lang="ja-JP" altLang="en-US" b="0"/>
            <a:t>日閣議決定）</a:t>
          </a:r>
        </a:p>
      </cdr:txBody>
    </cdr:sp>
  </cdr:relSizeAnchor>
</c:userShapes>
</file>

<file path=xl/drawings/drawing70.xml><?xml version="1.0" encoding="utf-8"?>
<c:userShapes xmlns:c="http://schemas.openxmlformats.org/drawingml/2006/chart">
  <cdr:relSizeAnchor xmlns:cdr="http://schemas.openxmlformats.org/drawingml/2006/chartDrawing">
    <cdr:from>
      <cdr:x>0.3342</cdr:x>
      <cdr:y>0.38268</cdr:y>
    </cdr:from>
    <cdr:to>
      <cdr:x>0.69328</cdr:x>
      <cdr:y>0.5142</cdr:y>
    </cdr:to>
    <cdr:sp macro="" textlink="">
      <cdr:nvSpPr>
        <cdr:cNvPr id="195585" name="Text Box 1">
          <a:extLst xmlns:a="http://schemas.openxmlformats.org/drawingml/2006/main">
            <a:ext uri="{FF2B5EF4-FFF2-40B4-BE49-F238E27FC236}">
              <a16:creationId xmlns:a16="http://schemas.microsoft.com/office/drawing/2014/main" id="{6773DA29-03A1-4492-8212-CCBE9299CF63}"/>
            </a:ext>
          </a:extLst>
        </cdr:cNvPr>
        <cdr:cNvSpPr txBox="1">
          <a:spLocks xmlns:a="http://schemas.openxmlformats.org/drawingml/2006/main" noChangeArrowheads="1"/>
        </cdr:cNvSpPr>
      </cdr:nvSpPr>
      <cdr:spPr bwMode="auto">
        <a:xfrm xmlns:a="http://schemas.openxmlformats.org/drawingml/2006/main">
          <a:off x="1647551" y="2404112"/>
          <a:ext cx="1770221" cy="82624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0" i="0" strike="noStrike">
              <a:solidFill>
                <a:srgbClr val="000000"/>
              </a:solidFill>
              <a:latin typeface="+mn-lt"/>
              <a:ea typeface="ＭＳ Ｐゴシック"/>
            </a:rPr>
            <a:t>一人あたり</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ja-JP" altLang="en-US" sz="1200" b="0" i="0" strike="noStrike">
              <a:solidFill>
                <a:srgbClr val="000000"/>
              </a:solidFill>
              <a:latin typeface="+mn-lt"/>
              <a:ea typeface="ＭＳ Ｐゴシック"/>
            </a:rPr>
            <a:t>排出量</a:t>
          </a:r>
        </a:p>
        <a:p xmlns:a="http://schemas.openxmlformats.org/drawingml/2006/main">
          <a:pPr algn="ctr" rtl="0">
            <a:defRPr sz="1000"/>
          </a:pPr>
          <a:endParaRPr lang="en-US" altLang="ja-JP" sz="1400" b="0" i="0" strike="noStrike">
            <a:solidFill>
              <a:sysClr val="windowText" lastClr="000000"/>
            </a:solidFill>
            <a:latin typeface="+mn-lt"/>
            <a:ea typeface="ＭＳ Ｐゴシック"/>
          </a:endParaRPr>
        </a:p>
        <a:p xmlns:a="http://schemas.openxmlformats.org/drawingml/2006/main">
          <a:pPr algn="ctr" rtl="0">
            <a:defRPr sz="1000"/>
          </a:pPr>
          <a:r>
            <a:rPr lang="en-US" altLang="ja-JP" sz="1200" b="0" i="0" strike="noStrike">
              <a:solidFill>
                <a:sysClr val="windowText" lastClr="000000"/>
              </a:solidFill>
              <a:latin typeface="+mn-lt"/>
              <a:cs typeface="Arial"/>
            </a:rPr>
            <a:t> </a:t>
          </a:r>
          <a:r>
            <a:rPr lang="en-US" altLang="ja-JP" sz="1200" b="0" i="0" strike="noStrike">
              <a:solidFill>
                <a:srgbClr val="000000"/>
              </a:solidFill>
              <a:latin typeface="+mn-lt"/>
              <a:cs typeface="Arial"/>
            </a:rPr>
            <a:t>[kg 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0.025</cdr:x>
      <cdr:y>0.72282</cdr:y>
    </cdr:from>
    <cdr:to>
      <cdr:x>0.97505</cdr:x>
      <cdr:y>0.97179</cdr:y>
    </cdr:to>
    <cdr:sp macro="" textlink="">
      <cdr:nvSpPr>
        <cdr:cNvPr id="4" name="Text Box 5">
          <a:extLst xmlns:a="http://schemas.openxmlformats.org/drawingml/2006/main">
            <a:ext uri="{FF2B5EF4-FFF2-40B4-BE49-F238E27FC236}">
              <a16:creationId xmlns:a16="http://schemas.microsoft.com/office/drawing/2014/main" id="{876AA32E-A6DC-4BCD-8415-0C42708D80E6}"/>
            </a:ext>
          </a:extLst>
        </cdr:cNvPr>
        <cdr:cNvSpPr txBox="1">
          <a:spLocks xmlns:a="http://schemas.openxmlformats.org/drawingml/2006/main" noChangeArrowheads="1"/>
        </cdr:cNvSpPr>
      </cdr:nvSpPr>
      <cdr:spPr bwMode="auto">
        <a:xfrm xmlns:a="http://schemas.openxmlformats.org/drawingml/2006/main">
          <a:off x="134107" y="5125936"/>
          <a:ext cx="5096910" cy="17656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18288" rIns="0" bIns="18288"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本シートにおける家庭からの</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 </a:t>
          </a:r>
          <a:r>
            <a:rPr lang="ja-JP" altLang="en-US" sz="900" b="0" i="0" strike="noStrike">
              <a:solidFill>
                <a:srgbClr val="000000"/>
              </a:solidFill>
              <a:latin typeface="Century" panose="02040604050505020304" pitchFamily="18" charset="0"/>
              <a:ea typeface="+mj-ea"/>
            </a:rPr>
            <a:t>排出量は、インベントリの家庭部門に加え、自家用乗用車、ごみ処理及び水道からの排出量を足し合わせたもの。 </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a:latin typeface="Century" panose="02040604050505020304" pitchFamily="18" charset="0"/>
              <a:ea typeface="+mj-ea"/>
              <a:cs typeface="+mn-cs"/>
            </a:rPr>
            <a:t>※</a:t>
          </a:r>
          <a:r>
            <a:rPr lang="ja-JP" altLang="ja-JP" sz="900" b="0" i="0">
              <a:latin typeface="Century" panose="02040604050505020304" pitchFamily="18" charset="0"/>
              <a:ea typeface="+mj-ea"/>
              <a:cs typeface="+mn-cs"/>
            </a:rPr>
            <a:t>　電力及び熱</a:t>
          </a:r>
          <a:r>
            <a:rPr lang="ja-JP" altLang="en-US" sz="900" b="0" i="0">
              <a:latin typeface="Century" panose="02040604050505020304" pitchFamily="18" charset="0"/>
              <a:ea typeface="+mj-ea"/>
              <a:cs typeface="+mn-cs"/>
            </a:rPr>
            <a:t>の</a:t>
          </a:r>
          <a:r>
            <a:rPr lang="en-US" altLang="ja-JP" sz="900" b="0" i="0">
              <a:latin typeface="Century" panose="02040604050505020304" pitchFamily="18" charset="0"/>
              <a:ea typeface="+mj-ea"/>
              <a:cs typeface="+mn-cs"/>
            </a:rPr>
            <a:t>CO</a:t>
          </a:r>
          <a:r>
            <a:rPr lang="en-US" altLang="ja-JP" sz="900" b="0" i="0" baseline="-25000">
              <a:latin typeface="Century" panose="02040604050505020304" pitchFamily="18" charset="0"/>
              <a:ea typeface="+mj-ea"/>
              <a:cs typeface="+mn-cs"/>
            </a:rPr>
            <a:t>2 </a:t>
          </a:r>
          <a:r>
            <a:rPr lang="ja-JP" altLang="en-US" sz="900" b="0" i="0">
              <a:latin typeface="Century" panose="02040604050505020304" pitchFamily="18" charset="0"/>
              <a:ea typeface="+mj-ea"/>
              <a:cs typeface="+mn-cs"/>
            </a:rPr>
            <a:t>排出量</a:t>
          </a:r>
          <a:r>
            <a:rPr lang="ja-JP" altLang="ja-JP" sz="900" b="0" i="0">
              <a:latin typeface="Century" panose="02040604050505020304" pitchFamily="18" charset="0"/>
              <a:ea typeface="+mj-ea"/>
              <a:cs typeface="+mn-cs"/>
            </a:rPr>
            <a:t>は、自家発電を含まない、電力会社等から購入する電力や熱に由来する</a:t>
          </a:r>
          <a:r>
            <a:rPr lang="ja-JP" altLang="en-US" sz="900" b="0" i="0">
              <a:latin typeface="Century" panose="02040604050505020304" pitchFamily="18" charset="0"/>
              <a:ea typeface="+mj-ea"/>
              <a:cs typeface="+mn-cs"/>
            </a:rPr>
            <a:t>もの</a:t>
          </a:r>
          <a:r>
            <a:rPr lang="ja-JP" altLang="ja-JP" sz="900" b="0" i="0">
              <a:latin typeface="Century" panose="02040604050505020304" pitchFamily="18" charset="0"/>
              <a:ea typeface="+mj-ea"/>
              <a:cs typeface="+mn-cs"/>
            </a:rPr>
            <a:t>。</a:t>
          </a:r>
          <a:endParaRPr lang="en-US" altLang="ja-JP" sz="900" b="0" i="0">
            <a:latin typeface="Century" panose="02040604050505020304" pitchFamily="18" charset="0"/>
            <a:ea typeface="+mj-ea"/>
            <a:cs typeface="+mn-cs"/>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自家用乗用車は、運輸（旅客）部門の自家用乗用車（家計寄与分）。</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ごみ処理は、以下の排出源のうち、生活系ごみ由来分を推計したもの。</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Century" panose="02040604050505020304" pitchFamily="18" charset="0"/>
              <a:ea typeface="+mj-ea"/>
            </a:rPr>
            <a:t>　</a:t>
          </a:r>
          <a:r>
            <a:rPr lang="en-US" altLang="ja-JP" sz="900" b="0" i="0" strike="noStrike">
              <a:solidFill>
                <a:srgbClr val="000000"/>
              </a:solidFill>
              <a:latin typeface="Century" panose="02040604050505020304" pitchFamily="18" charset="0"/>
              <a:ea typeface="+mj-ea"/>
            </a:rPr>
            <a:t>- </a:t>
          </a:r>
          <a:r>
            <a:rPr lang="ja-JP" altLang="en-US" sz="900" b="0" i="0" strike="noStrike">
              <a:solidFill>
                <a:srgbClr val="000000"/>
              </a:solidFill>
              <a:latin typeface="Century" panose="02040604050505020304" pitchFamily="18" charset="0"/>
              <a:ea typeface="+mj-ea"/>
            </a:rPr>
            <a:t>石油由来 の一般廃棄物（プラスチック等）の焼却による</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（非エネルギー起源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－廃棄物の一部） </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Century" panose="02040604050505020304" pitchFamily="18" charset="0"/>
              <a:ea typeface="+mj-ea"/>
            </a:rPr>
            <a:t>　</a:t>
          </a:r>
          <a:r>
            <a:rPr lang="en-US" altLang="ja-JP" sz="900" b="0" i="0" strike="noStrike">
              <a:solidFill>
                <a:srgbClr val="000000"/>
              </a:solidFill>
              <a:latin typeface="Century" panose="02040604050505020304" pitchFamily="18" charset="0"/>
              <a:ea typeface="+mj-ea"/>
            </a:rPr>
            <a:t>- </a:t>
          </a:r>
          <a:r>
            <a:rPr lang="ja-JP" altLang="en-US" sz="900" b="0" i="0" strike="noStrike">
              <a:solidFill>
                <a:srgbClr val="000000"/>
              </a:solidFill>
              <a:latin typeface="Century" panose="02040604050505020304" pitchFamily="18" charset="0"/>
              <a:ea typeface="+mj-ea"/>
            </a:rPr>
            <a:t>廃棄物処理施設で使用するエネルギー起源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（業務その他部門－他サービス業の一部）</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水道は、上下水道施設で使用するエネルギー起源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（業務その他部門－電気ガス熱供給水道業の一部）のうち、家庭寄与分を推計したもの。</a:t>
          </a:r>
          <a:endParaRPr lang="ja-JP" altLang="en-US" sz="900" b="0" i="0" strike="noStrike">
            <a:solidFill>
              <a:srgbClr val="FF0000"/>
            </a:solidFill>
            <a:latin typeface="Century" panose="02040604050505020304" pitchFamily="18" charset="0"/>
            <a:ea typeface="+mj-ea"/>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1.33401E-7</cdr:x>
      <cdr:y>0.10694</cdr:y>
    </cdr:from>
    <cdr:to>
      <cdr:x>0.05337</cdr:x>
      <cdr:y>0.85075</cdr:y>
    </cdr:to>
    <cdr:sp macro="" textlink="">
      <cdr:nvSpPr>
        <cdr:cNvPr id="2" name="テキスト ボックス 1">
          <a:extLst xmlns:a="http://schemas.openxmlformats.org/drawingml/2006/main">
            <a:ext uri="{FF2B5EF4-FFF2-40B4-BE49-F238E27FC236}">
              <a16:creationId xmlns:a16="http://schemas.microsoft.com/office/drawing/2014/main" id="{76BC073A-CAD9-45E3-AEC6-E9C5BCB049A0}"/>
            </a:ext>
          </a:extLst>
        </cdr:cNvPr>
        <cdr:cNvSpPr txBox="1"/>
      </cdr:nvSpPr>
      <cdr:spPr>
        <a:xfrm xmlns:a="http://schemas.openxmlformats.org/drawingml/2006/main" rot="16200000" flipH="1">
          <a:off x="-1461343" y="1939081"/>
          <a:ext cx="3322738" cy="400049"/>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t>家庭からの</a:t>
          </a:r>
          <a:r>
            <a:rPr lang="en-US" altLang="ja-JP" sz="1200"/>
            <a:t>CO</a:t>
          </a:r>
          <a:r>
            <a:rPr lang="en-US" altLang="ja-JP" sz="1200" baseline="-25000"/>
            <a:t>2</a:t>
          </a:r>
          <a:r>
            <a:rPr lang="en-US" altLang="ja-JP" sz="1200"/>
            <a:t> </a:t>
          </a:r>
          <a:r>
            <a:rPr lang="ja-JP" altLang="en-US" sz="1200"/>
            <a:t>排出量（</a:t>
          </a:r>
          <a:r>
            <a:rPr lang="en-US" altLang="ja-JP" sz="1200"/>
            <a:t>kg-CO</a:t>
          </a:r>
          <a:r>
            <a:rPr lang="en-US" altLang="ja-JP" sz="1200" baseline="-25000"/>
            <a:t>2</a:t>
          </a:r>
          <a:r>
            <a:rPr lang="en-US" altLang="ja-JP" sz="1200"/>
            <a:t> /</a:t>
          </a:r>
          <a:r>
            <a:rPr lang="ja-JP" altLang="en-US" sz="1200"/>
            <a:t>人）</a:t>
          </a:r>
        </a:p>
      </cdr:txBody>
    </cdr:sp>
  </cdr:relSizeAnchor>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0E532EE3-E4F0-48EA-A103-25417DD21F30}"/>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0.47757</cdr:x>
      <cdr:y>0.889</cdr:y>
    </cdr:from>
    <cdr:to>
      <cdr:x>0.57811</cdr:x>
      <cdr:y>0.95361</cdr:y>
    </cdr:to>
    <cdr:sp macro="" textlink="">
      <cdr:nvSpPr>
        <cdr:cNvPr id="7" name="テキスト ボックス 1">
          <a:extLst xmlns:a="http://schemas.openxmlformats.org/drawingml/2006/main">
            <a:ext uri="{FF2B5EF4-FFF2-40B4-BE49-F238E27FC236}">
              <a16:creationId xmlns:a16="http://schemas.microsoft.com/office/drawing/2014/main" id="{D0A4A86E-A302-4479-8ED4-BF31B2409B3F}"/>
            </a:ext>
          </a:extLst>
        </cdr:cNvPr>
        <cdr:cNvSpPr txBox="1"/>
      </cdr:nvSpPr>
      <cdr:spPr>
        <a:xfrm xmlns:a="http://schemas.openxmlformats.org/drawingml/2006/main">
          <a:off x="3438525" y="4800600"/>
          <a:ext cx="723900" cy="34891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72.xml><?xml version="1.0" encoding="utf-8"?>
<c:userShapes xmlns:c="http://schemas.openxmlformats.org/drawingml/2006/chart">
  <cdr:relSizeAnchor xmlns:cdr="http://schemas.openxmlformats.org/drawingml/2006/chartDrawing">
    <cdr:from>
      <cdr:x>0.32295</cdr:x>
      <cdr:y>0.43136</cdr:y>
    </cdr:from>
    <cdr:to>
      <cdr:x>0.66233</cdr:x>
      <cdr:y>0.60396</cdr:y>
    </cdr:to>
    <cdr:sp macro="" textlink="">
      <cdr:nvSpPr>
        <cdr:cNvPr id="231425" name="Text Box 1">
          <a:extLst xmlns:a="http://schemas.openxmlformats.org/drawingml/2006/main">
            <a:ext uri="{FF2B5EF4-FFF2-40B4-BE49-F238E27FC236}">
              <a16:creationId xmlns:a16="http://schemas.microsoft.com/office/drawing/2014/main" id="{2E440E66-1D81-4F06-BAA1-E1687CF15506}"/>
            </a:ext>
          </a:extLst>
        </cdr:cNvPr>
        <cdr:cNvSpPr txBox="1">
          <a:spLocks xmlns:a="http://schemas.openxmlformats.org/drawingml/2006/main" noChangeArrowheads="1"/>
        </cdr:cNvSpPr>
      </cdr:nvSpPr>
      <cdr:spPr bwMode="auto">
        <a:xfrm xmlns:a="http://schemas.openxmlformats.org/drawingml/2006/main">
          <a:off x="1689666" y="4559691"/>
          <a:ext cx="1775619" cy="182452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200" b="0" i="0" strike="noStrike">
              <a:solidFill>
                <a:srgbClr val="000000"/>
              </a:solidFill>
              <a:latin typeface="+mn-lt"/>
              <a:ea typeface="ＭＳ Ｐゴシック"/>
            </a:rPr>
            <a:t>一人当たり</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ja-JP" altLang="en-US" sz="1200" b="0" i="0" strike="noStrike">
              <a:solidFill>
                <a:srgbClr val="000000"/>
              </a:solidFill>
              <a:latin typeface="+mn-lt"/>
              <a:ea typeface="ＭＳ Ｐゴシック"/>
            </a:rPr>
            <a:t>排出量</a:t>
          </a: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r>
            <a:rPr lang="en-US" altLang="ja-JP" sz="1200" b="0" i="0" strike="noStrike">
              <a:solidFill>
                <a:sysClr val="windowText" lastClr="000000"/>
              </a:solidFill>
              <a:latin typeface="+mn-lt"/>
              <a:cs typeface="Arial"/>
            </a:rPr>
            <a:t>[kg </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cdr:x>
      <cdr:y>0.71934</cdr:y>
    </cdr:from>
    <cdr:to>
      <cdr:x>1</cdr:x>
      <cdr:y>1</cdr:y>
    </cdr:to>
    <cdr:sp macro="" textlink="">
      <cdr:nvSpPr>
        <cdr:cNvPr id="4" name="テキスト ボックス 1">
          <a:extLst xmlns:a="http://schemas.openxmlformats.org/drawingml/2006/main">
            <a:ext uri="{FF2B5EF4-FFF2-40B4-BE49-F238E27FC236}">
              <a16:creationId xmlns:a16="http://schemas.microsoft.com/office/drawing/2014/main" id="{3580CA45-1BDB-4E9E-9DBB-24438638AD28}"/>
            </a:ext>
          </a:extLst>
        </cdr:cNvPr>
        <cdr:cNvSpPr txBox="1"/>
      </cdr:nvSpPr>
      <cdr:spPr>
        <a:xfrm xmlns:a="http://schemas.openxmlformats.org/drawingml/2006/main">
          <a:off x="0" y="6190562"/>
          <a:ext cx="5231949" cy="2415329"/>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本シートにおける家庭からの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排出量は、インベントリの家庭部門に加え、自家用乗用車、ごみ処理及び水道からの排出量を足し合わせたもの。 </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電力及び熱の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排出量は、自家発電を含まない、電力会社等から購入する電力や熱に由来するもの。</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自家用乗用車は、運輸（旅客）部門の自家用乗用車（家計寄与分）。</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ごみ処理は、以下の排出源のうち、生活系ごみ由来分を推計したもの。</a:t>
          </a:r>
        </a:p>
        <a:p xmlns:a="http://schemas.openxmlformats.org/drawingml/2006/main">
          <a:r>
            <a:rPr kumimoji="1" lang="ja-JP" altLang="en-US" sz="900">
              <a:latin typeface="Century" panose="02040604050505020304" pitchFamily="18" charset="0"/>
            </a:rPr>
            <a:t>　</a:t>
          </a:r>
          <a:r>
            <a:rPr kumimoji="1" lang="en-US" altLang="ja-JP" sz="900">
              <a:latin typeface="Century" panose="02040604050505020304" pitchFamily="18" charset="0"/>
            </a:rPr>
            <a:t>- </a:t>
          </a:r>
          <a:r>
            <a:rPr kumimoji="1" lang="ja-JP" altLang="en-US" sz="900">
              <a:latin typeface="Century" panose="02040604050505020304" pitchFamily="18" charset="0"/>
            </a:rPr>
            <a:t>石油由来 の一般廃棄物（プラスチック等）の焼却による</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（非エネルギー起源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－廃棄物の一部） </a:t>
          </a:r>
        </a:p>
        <a:p xmlns:a="http://schemas.openxmlformats.org/drawingml/2006/main">
          <a:r>
            <a:rPr kumimoji="1" lang="ja-JP" altLang="en-US" sz="900">
              <a:latin typeface="Century" panose="02040604050505020304" pitchFamily="18" charset="0"/>
            </a:rPr>
            <a:t>　</a:t>
          </a:r>
          <a:r>
            <a:rPr kumimoji="1" lang="en-US" altLang="ja-JP" sz="900">
              <a:latin typeface="Century" panose="02040604050505020304" pitchFamily="18" charset="0"/>
            </a:rPr>
            <a:t>- </a:t>
          </a:r>
          <a:r>
            <a:rPr kumimoji="1" lang="ja-JP" altLang="en-US" sz="900">
              <a:latin typeface="Century" panose="02040604050505020304" pitchFamily="18" charset="0"/>
            </a:rPr>
            <a:t>廃棄物処理施設で使用するエネルギー起源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（業務その他部門－他サービス業の一部）</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水道は、上下水道施設で使用するエネルギー起源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（業務その他部門－電気ガス熱供給水道業の一部）のうち、家庭寄与分を推計したもの。</a:t>
          </a:r>
          <a:endParaRPr kumimoji="1" lang="en-US" altLang="ja-JP" sz="900">
            <a:latin typeface="Century" panose="02040604050505020304" pitchFamily="18" charset="0"/>
          </a:endParaRPr>
        </a:p>
        <a:p xmlns:a="http://schemas.openxmlformats.org/drawingml/2006/main">
          <a:endParaRPr kumimoji="1" lang="ja-JP" altLang="en-US" sz="900">
            <a:latin typeface="Century" panose="02040604050505020304" pitchFamily="18" charset="0"/>
          </a:endParaRP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動力他　：　電気を使用し、他の用途に含まれないものが含まれる。（例：照明、冷蔵庫、掃除機、テレビ）</a:t>
          </a:r>
        </a:p>
        <a:p xmlns:a="http://schemas.openxmlformats.org/drawingml/2006/main">
          <a:endParaRPr kumimoji="1" lang="ja-JP" altLang="en-US" sz="900">
            <a:latin typeface="Century" panose="02040604050505020304" pitchFamily="18" charset="0"/>
          </a:endParaRP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日本エネルギー経済研究所　計量分析ユニット　家庭原単位マトリックスをもとに、国立環境研究所温室効果ガスインベントリオフィスが作成。</a:t>
          </a:r>
        </a:p>
        <a:p xmlns:a="http://schemas.openxmlformats.org/drawingml/2006/main">
          <a:endParaRPr kumimoji="1" lang="ja-JP" altLang="en-US" sz="1100">
            <a:latin typeface="Century" panose="02040604050505020304" pitchFamily="18"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0.11875</cdr:y>
    </cdr:from>
    <cdr:to>
      <cdr:x>0.05793</cdr:x>
      <cdr:y>0.86354</cdr:y>
    </cdr:to>
    <cdr:sp macro="" textlink="">
      <cdr:nvSpPr>
        <cdr:cNvPr id="2" name="テキスト ボックス 1">
          <a:extLst xmlns:a="http://schemas.openxmlformats.org/drawingml/2006/main">
            <a:ext uri="{FF2B5EF4-FFF2-40B4-BE49-F238E27FC236}">
              <a16:creationId xmlns:a16="http://schemas.microsoft.com/office/drawing/2014/main" id="{ABAB5825-4A9F-4404-BDCD-4B66B239687D}"/>
            </a:ext>
          </a:extLst>
        </cdr:cNvPr>
        <cdr:cNvSpPr txBox="1"/>
      </cdr:nvSpPr>
      <cdr:spPr>
        <a:xfrm xmlns:a="http://schemas.openxmlformats.org/drawingml/2006/main" rot="16200000">
          <a:off x="-1444496" y="1974979"/>
          <a:ext cx="3327142" cy="438150"/>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p xmlns:a="http://schemas.openxmlformats.org/drawingml/2006/main">
          <a:pPr algn="ctr"/>
          <a:r>
            <a:rPr lang="ja-JP" altLang="en-US" sz="1200"/>
            <a:t>家庭からの</a:t>
          </a:r>
          <a:r>
            <a:rPr lang="en-US" altLang="ja-JP" sz="1200"/>
            <a:t>CO</a:t>
          </a:r>
          <a:r>
            <a:rPr lang="en-US" altLang="ja-JP" sz="1200" baseline="-25000"/>
            <a:t>2</a:t>
          </a:r>
          <a:r>
            <a:rPr lang="en-US" altLang="ja-JP" sz="1200"/>
            <a:t> </a:t>
          </a:r>
          <a:r>
            <a:rPr lang="ja-JP" altLang="en-US" sz="1200"/>
            <a:t>排出量 （</a:t>
          </a:r>
          <a:r>
            <a:rPr lang="en-US" altLang="ja-JP" sz="1200"/>
            <a:t>kg</a:t>
          </a:r>
          <a:r>
            <a:rPr lang="en-US" altLang="ja-JP" sz="1200" baseline="0"/>
            <a:t> </a:t>
          </a:r>
          <a:r>
            <a:rPr lang="en-US" altLang="ja-JP" sz="1200"/>
            <a:t>CO</a:t>
          </a:r>
          <a:r>
            <a:rPr lang="en-US" altLang="ja-JP" sz="1200" baseline="-25000"/>
            <a:t>2 </a:t>
          </a:r>
          <a:r>
            <a:rPr lang="en-US" altLang="ja-JP" sz="1200"/>
            <a:t>/</a:t>
          </a:r>
          <a:r>
            <a:rPr lang="ja-JP" altLang="en-US" sz="1200"/>
            <a:t>人）</a:t>
          </a:r>
        </a:p>
      </cdr:txBody>
    </cdr:sp>
  </cdr:relSizeAnchor>
  <cdr:relSizeAnchor xmlns:cdr="http://schemas.openxmlformats.org/drawingml/2006/chartDrawing">
    <cdr:from>
      <cdr:x>0.43788</cdr:x>
      <cdr:y>0.88773</cdr:y>
    </cdr:from>
    <cdr:to>
      <cdr:x>0.53842</cdr:x>
      <cdr:y>0.95234</cdr:y>
    </cdr:to>
    <cdr:sp macro="" textlink="">
      <cdr:nvSpPr>
        <cdr:cNvPr id="3" name="テキスト ボックス 1">
          <a:extLst xmlns:a="http://schemas.openxmlformats.org/drawingml/2006/main">
            <a:ext uri="{FF2B5EF4-FFF2-40B4-BE49-F238E27FC236}">
              <a16:creationId xmlns:a16="http://schemas.microsoft.com/office/drawing/2014/main" id="{88CC166A-E98A-4D3F-BECC-CE23184CC52B}"/>
            </a:ext>
          </a:extLst>
        </cdr:cNvPr>
        <cdr:cNvSpPr txBox="1"/>
      </cdr:nvSpPr>
      <cdr:spPr>
        <a:xfrm xmlns:a="http://schemas.openxmlformats.org/drawingml/2006/main">
          <a:off x="3152156" y="6258753"/>
          <a:ext cx="723753" cy="455521"/>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dr:relSizeAnchor xmlns:cdr="http://schemas.openxmlformats.org/drawingml/2006/chartDrawing">
    <cdr:from>
      <cdr:x>0.33249</cdr:x>
      <cdr:y>0.94395</cdr:y>
    </cdr:from>
    <cdr:to>
      <cdr:x>0.9891</cdr:x>
      <cdr:y>0.98393</cdr:y>
    </cdr:to>
    <cdr:sp macro="" textlink="">
      <cdr:nvSpPr>
        <cdr:cNvPr id="4" name="テキスト ボックス 1">
          <a:extLst xmlns:a="http://schemas.openxmlformats.org/drawingml/2006/main">
            <a:ext uri="{FF2B5EF4-FFF2-40B4-BE49-F238E27FC236}">
              <a16:creationId xmlns:a16="http://schemas.microsoft.com/office/drawing/2014/main" id="{D7B71E64-11A8-4D4E-B935-52E5B6B6FA15}"/>
            </a:ext>
          </a:extLst>
        </cdr:cNvPr>
        <cdr:cNvSpPr txBox="1"/>
      </cdr:nvSpPr>
      <cdr:spPr>
        <a:xfrm xmlns:a="http://schemas.openxmlformats.org/drawingml/2006/main">
          <a:off x="2393480" y="6655175"/>
          <a:ext cx="4726739" cy="281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 </a:t>
          </a:r>
          <a:r>
            <a:rPr lang="ja-JP" altLang="en-US" sz="900"/>
            <a:t>電気を使用し、他の用途に含まれないものが含まれる。例：照明、冷蔵庫、掃除機、テレビ</a:t>
          </a:r>
        </a:p>
      </cdr:txBody>
    </cdr:sp>
  </cdr:relSizeAnchor>
</c:userShapes>
</file>

<file path=xl/drawings/drawing74.xml><?xml version="1.0" encoding="utf-8"?>
<c:userShapes xmlns:c="http://schemas.openxmlformats.org/drawingml/2006/chart">
  <cdr:relSizeAnchor xmlns:cdr="http://schemas.openxmlformats.org/drawingml/2006/chartDrawing">
    <cdr:from>
      <cdr:x>0.34425</cdr:x>
      <cdr:y>0.37261</cdr:y>
    </cdr:from>
    <cdr:to>
      <cdr:x>0.65111</cdr:x>
      <cdr:y>0.48986</cdr:y>
    </cdr:to>
    <cdr:sp macro="" textlink="">
      <cdr:nvSpPr>
        <cdr:cNvPr id="195585" name="Text Box 1">
          <a:extLst xmlns:a="http://schemas.openxmlformats.org/drawingml/2006/main">
            <a:ext uri="{FF2B5EF4-FFF2-40B4-BE49-F238E27FC236}">
              <a16:creationId xmlns:a16="http://schemas.microsoft.com/office/drawing/2014/main" id="{4C2B8FD7-6B70-4F9F-9431-1B4FD88A4422}"/>
            </a:ext>
          </a:extLst>
        </cdr:cNvPr>
        <cdr:cNvSpPr txBox="1">
          <a:spLocks xmlns:a="http://schemas.openxmlformats.org/drawingml/2006/main" noChangeArrowheads="1"/>
        </cdr:cNvSpPr>
      </cdr:nvSpPr>
      <cdr:spPr bwMode="auto">
        <a:xfrm xmlns:a="http://schemas.openxmlformats.org/drawingml/2006/main">
          <a:off x="1996090" y="2306952"/>
          <a:ext cx="1779280" cy="72592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CO</a:t>
          </a:r>
          <a:r>
            <a:rPr lang="en-US" altLang="ja-JP" sz="1100" b="0" i="0" baseline="-25000">
              <a:effectLst/>
              <a:latin typeface="+mn-lt"/>
              <a:ea typeface="+mn-ea"/>
              <a:cs typeface="+mn-cs"/>
            </a:rPr>
            <a:t>2</a:t>
          </a:r>
          <a:r>
            <a:rPr lang="en-US" altLang="ja-JP" sz="1100" b="0" i="0">
              <a:effectLst/>
              <a:latin typeface="+mn-lt"/>
              <a:ea typeface="+mn-ea"/>
              <a:cs typeface="+mn-cs"/>
            </a:rPr>
            <a:t> emissions per capita</a:t>
          </a:r>
          <a:endParaRPr lang="ja-JP" altLang="ja-JP">
            <a:effectLst/>
          </a:endParaRPr>
        </a:p>
        <a:p xmlns:a="http://schemas.openxmlformats.org/drawingml/2006/main">
          <a:pPr algn="ctr" rtl="0"/>
          <a:endParaRPr lang="en-US" altLang="ja-JP" sz="1400" b="0" i="0" baseline="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/capita]</a:t>
          </a:r>
          <a:endParaRPr lang="ja-JP" altLang="ja-JP">
            <a:effectLst/>
          </a:endParaRPr>
        </a:p>
      </cdr:txBody>
    </cdr:sp>
  </cdr:relSizeAnchor>
  <cdr:relSizeAnchor xmlns:cdr="http://schemas.openxmlformats.org/drawingml/2006/chartDrawing">
    <cdr:from>
      <cdr:x>0.03302</cdr:x>
      <cdr:y>0.05108</cdr:y>
    </cdr:from>
    <cdr:to>
      <cdr:x>0.92677</cdr:x>
      <cdr:y>0.1067</cdr:y>
    </cdr:to>
    <cdr:sp macro="" textlink="">
      <cdr:nvSpPr>
        <cdr:cNvPr id="3" name="テキスト ボックス 2">
          <a:extLst xmlns:a="http://schemas.openxmlformats.org/drawingml/2006/main">
            <a:ext uri="{FF2B5EF4-FFF2-40B4-BE49-F238E27FC236}">
              <a16:creationId xmlns:a16="http://schemas.microsoft.com/office/drawing/2014/main" id="{78C88E71-1C98-4295-B827-E23C304040CF}"/>
            </a:ext>
          </a:extLst>
        </cdr:cNvPr>
        <cdr:cNvSpPr txBox="1"/>
      </cdr:nvSpPr>
      <cdr:spPr>
        <a:xfrm xmlns:a="http://schemas.openxmlformats.org/drawingml/2006/main">
          <a:off x="189706" y="428625"/>
          <a:ext cx="5133975" cy="466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altLang="ja-JP" sz="1800" b="1" i="0" baseline="0">
              <a:effectLst/>
              <a:latin typeface="Times New Roman" panose="02020603050405020304" pitchFamily="18" charset="0"/>
              <a:cs typeface="Times New Roman" panose="02020603050405020304" pitchFamily="18" charset="0"/>
            </a:rPr>
            <a:t>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a:t>
          </a:r>
          <a:r>
            <a:rPr lang="en-US" altLang="ja-JP" sz="1800" b="1" i="0" baseline="0">
              <a:effectLst/>
              <a:latin typeface="Times New Roman" panose="02020603050405020304" pitchFamily="18" charset="0"/>
              <a:ea typeface="+mn-ea"/>
              <a:cs typeface="Times New Roman" panose="02020603050405020304" pitchFamily="18" charset="0"/>
            </a:rPr>
            <a:t>(by fuel type) in FY2021</a:t>
          </a:r>
          <a:endParaRPr lang="ja-JP" altLang="ja-JP" sz="1800" b="1">
            <a:effectLst/>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0.02321</cdr:x>
      <cdr:y>0.6594</cdr:y>
    </cdr:from>
    <cdr:to>
      <cdr:x>0.97481</cdr:x>
      <cdr:y>0.97785</cdr:y>
    </cdr:to>
    <cdr:sp macro="" textlink="">
      <cdr:nvSpPr>
        <cdr:cNvPr id="5" name="Text Box 5">
          <a:extLst xmlns:a="http://schemas.openxmlformats.org/drawingml/2006/main">
            <a:ext uri="{FF2B5EF4-FFF2-40B4-BE49-F238E27FC236}">
              <a16:creationId xmlns:a16="http://schemas.microsoft.com/office/drawing/2014/main" id="{CCEDC75C-5008-4C7C-9882-020E39C95D0F}"/>
            </a:ext>
          </a:extLst>
        </cdr:cNvPr>
        <cdr:cNvSpPr txBox="1">
          <a:spLocks xmlns:a="http://schemas.openxmlformats.org/drawingml/2006/main" noChangeArrowheads="1"/>
        </cdr:cNvSpPr>
      </cdr:nvSpPr>
      <cdr:spPr bwMode="auto">
        <a:xfrm xmlns:a="http://schemas.openxmlformats.org/drawingml/2006/main">
          <a:off x="133350" y="5672041"/>
          <a:ext cx="5466341" cy="273933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altLang="ja-JP" sz="1100" b="0" i="0">
              <a:effectLst/>
              <a:latin typeface="+mn-lt"/>
              <a:ea typeface="+mn-ea"/>
              <a:cs typeface="+mn-cs"/>
            </a:rPr>
            <a:t>* Household CO</a:t>
          </a:r>
          <a:r>
            <a:rPr lang="en-US" altLang="ja-JP" sz="1100" b="0" i="0" baseline="-25000">
              <a:effectLst/>
              <a:latin typeface="+mn-lt"/>
              <a:ea typeface="+mn-ea"/>
              <a:cs typeface="+mn-cs"/>
            </a:rPr>
            <a:t>2</a:t>
          </a:r>
          <a:r>
            <a:rPr lang="en-US" altLang="ja-JP" sz="1100" b="0" i="0">
              <a:effectLst/>
              <a:latin typeface="+mn-lt"/>
              <a:ea typeface="+mn-ea"/>
              <a:cs typeface="+mn-cs"/>
            </a:rPr>
            <a:t> emissions in this sheet are the sum of emissions from Residential sector, as well as car, municipal solid waste, and tap water.</a:t>
          </a:r>
        </a:p>
        <a:p xmlns:a="http://schemas.openxmlformats.org/drawingml/2006/main">
          <a:pPr rtl="0"/>
          <a:r>
            <a:rPr lang="en-US" altLang="ja-JP" sz="1100" b="0" i="0">
              <a:effectLst/>
              <a:latin typeface="+mn-lt"/>
              <a:ea typeface="+mn-ea"/>
              <a:cs typeface="+mn-cs"/>
            </a:rPr>
            <a:t>*</a:t>
          </a:r>
          <a:r>
            <a:rPr lang="ja-JP" altLang="en-US" sz="1100" b="0" i="0" baseline="0">
              <a:effectLst/>
              <a:latin typeface="+mn-lt"/>
              <a:ea typeface="+mn-ea"/>
              <a:cs typeface="+mn-cs"/>
            </a:rPr>
            <a:t> </a:t>
          </a:r>
          <a:r>
            <a:rPr lang="en-US" altLang="ja-JP" sz="1100" b="0" i="0">
              <a:effectLst/>
              <a:latin typeface="+mn-lt"/>
              <a:ea typeface="+mn-ea"/>
              <a:cs typeface="+mn-cs"/>
            </a:rPr>
            <a:t>CO</a:t>
          </a:r>
          <a:r>
            <a:rPr lang="en-US" altLang="ja-JP" sz="1100" b="0" i="0" baseline="-25000">
              <a:effectLst/>
              <a:latin typeface="+mn-lt"/>
              <a:ea typeface="+mn-ea"/>
              <a:cs typeface="+mn-cs"/>
            </a:rPr>
            <a:t>2</a:t>
          </a:r>
          <a:r>
            <a:rPr lang="en-US" altLang="ja-JP" sz="1100" b="0" i="0">
              <a:effectLst/>
              <a:latin typeface="+mn-lt"/>
              <a:ea typeface="+mn-ea"/>
              <a:cs typeface="+mn-cs"/>
            </a:rPr>
            <a:t>emissions from electricity and heat are derived from the electricity and heat purchased from the electricity companies etc. The emissions do not include those from private power generation.   </a:t>
          </a:r>
        </a:p>
        <a:p xmlns:a="http://schemas.openxmlformats.org/drawingml/2006/main">
          <a:pPr rtl="0"/>
          <a:r>
            <a:rPr lang="en-US" altLang="ja-JP" sz="1100" b="0" i="0">
              <a:effectLst/>
              <a:latin typeface="+mn-lt"/>
              <a:ea typeface="+mn-ea"/>
              <a:cs typeface="+mn-cs"/>
            </a:rPr>
            <a:t>* CO</a:t>
          </a:r>
          <a:r>
            <a:rPr lang="en-US" altLang="ja-JP" sz="1100" b="0" i="0" baseline="-25000">
              <a:effectLst/>
              <a:latin typeface="+mn-lt"/>
              <a:ea typeface="+mn-ea"/>
              <a:cs typeface="+mn-cs"/>
            </a:rPr>
            <a:t>2</a:t>
          </a:r>
          <a:r>
            <a:rPr lang="en-US" altLang="ja-JP" sz="1100" b="0" i="0">
              <a:effectLst/>
              <a:latin typeface="+mn-lt"/>
              <a:ea typeface="+mn-ea"/>
              <a:cs typeface="+mn-cs"/>
            </a:rPr>
            <a:t> emissions from car are Passenger Vehicle (Household Use) in Transportation sector. </a:t>
          </a:r>
        </a:p>
        <a:p xmlns:a="http://schemas.openxmlformats.org/drawingml/2006/main">
          <a:pPr rtl="0"/>
          <a:r>
            <a:rPr lang="en-US" altLang="ja-JP" sz="1100" b="0" i="0">
              <a:effectLst/>
              <a:latin typeface="+mn-lt"/>
              <a:ea typeface="+mn-ea"/>
              <a:cs typeface="+mn-cs"/>
            </a:rPr>
            <a:t>* CO</a:t>
          </a:r>
          <a:r>
            <a:rPr lang="en-US" altLang="ja-JP" sz="1100" b="0" i="0" baseline="-25000">
              <a:effectLst/>
              <a:latin typeface="+mn-lt"/>
              <a:ea typeface="+mn-ea"/>
              <a:cs typeface="+mn-cs"/>
            </a:rPr>
            <a:t>2</a:t>
          </a:r>
          <a:r>
            <a:rPr lang="en-US" altLang="ja-JP" sz="1100" b="0" i="0">
              <a:effectLst/>
              <a:latin typeface="+mn-lt"/>
              <a:ea typeface="+mn-ea"/>
              <a:cs typeface="+mn-cs"/>
            </a:rPr>
            <a:t> emissions from municipal solid waste are an estimation of household related emissions, out of the following sources: </a:t>
          </a:r>
        </a:p>
        <a:p xmlns:a="http://schemas.openxmlformats.org/drawingml/2006/main">
          <a:pPr rtl="0"/>
          <a:r>
            <a:rPr lang="en-US" altLang="ja-JP" sz="1100" b="0" i="0">
              <a:effectLst/>
              <a:latin typeface="+mn-lt"/>
              <a:ea typeface="+mn-ea"/>
              <a:cs typeface="+mn-cs"/>
            </a:rPr>
            <a:t>   - Incineration of fossil-fuel derived waste (e.g., plastics) (a part of Waste sector in Non-energy-related CO</a:t>
          </a:r>
          <a:r>
            <a:rPr lang="en-US" altLang="ja-JP" sz="1100" b="0" i="0" baseline="-25000">
              <a:effectLst/>
              <a:latin typeface="+mn-lt"/>
              <a:ea typeface="+mn-ea"/>
              <a:cs typeface="+mn-cs"/>
            </a:rPr>
            <a:t>2</a:t>
          </a:r>
          <a:r>
            <a:rPr lang="en-US" altLang="ja-JP" sz="1100" b="0" i="0">
              <a:effectLst/>
              <a:latin typeface="+mn-lt"/>
              <a:ea typeface="+mn-ea"/>
              <a:cs typeface="+mn-cs"/>
            </a:rPr>
            <a:t>)</a:t>
          </a:r>
        </a:p>
        <a:p xmlns:a="http://schemas.openxmlformats.org/drawingml/2006/main">
          <a:pPr rtl="0"/>
          <a:r>
            <a:rPr lang="en-US" altLang="ja-JP" sz="1100" b="0" i="0">
              <a:effectLst/>
              <a:latin typeface="+mn-lt"/>
              <a:ea typeface="+mn-ea"/>
              <a:cs typeface="+mn-cs"/>
            </a:rPr>
            <a:t>   - Energy use at waste disposal and treatment facilities (a part of Miscellaneous Services in Commercial and Others sector). </a:t>
          </a:r>
        </a:p>
        <a:p xmlns:a="http://schemas.openxmlformats.org/drawingml/2006/main">
          <a:pPr rtl="0"/>
          <a:r>
            <a:rPr lang="en-US" altLang="ja-JP" sz="1100" b="0" i="0">
              <a:effectLst/>
              <a:latin typeface="+mn-lt"/>
              <a:ea typeface="+mn-ea"/>
              <a:cs typeface="+mn-cs"/>
            </a:rPr>
            <a:t>* CO</a:t>
          </a:r>
          <a:r>
            <a:rPr lang="en-US" altLang="ja-JP" sz="1100" b="0" i="0" baseline="-25000">
              <a:effectLst/>
              <a:latin typeface="+mn-lt"/>
              <a:ea typeface="+mn-ea"/>
              <a:cs typeface="+mn-cs"/>
            </a:rPr>
            <a:t>2</a:t>
          </a:r>
          <a:r>
            <a:rPr lang="en-US" altLang="ja-JP" sz="1100" b="0" i="0">
              <a:effectLst/>
              <a:latin typeface="+mn-lt"/>
              <a:ea typeface="+mn-ea"/>
              <a:cs typeface="+mn-cs"/>
            </a:rPr>
            <a:t> emissions from water and waste water are an estimation of household related emissions from the water treatment facilities (a part of Electricity, Gas, Heat Supply and Water in Commercial and Others sector). </a:t>
          </a:r>
        </a:p>
      </cdr:txBody>
    </cdr:sp>
  </cdr:relSizeAnchor>
</c:userShapes>
</file>

<file path=xl/drawings/drawing75.xml><?xml version="1.0" encoding="utf-8"?>
<c:userShapes xmlns:c="http://schemas.openxmlformats.org/drawingml/2006/chart">
  <cdr:relSizeAnchor xmlns:cdr="http://schemas.openxmlformats.org/drawingml/2006/chartDrawing">
    <cdr:from>
      <cdr:x>0.35792</cdr:x>
      <cdr:y>0.38668</cdr:y>
    </cdr:from>
    <cdr:to>
      <cdr:x>0.64768</cdr:x>
      <cdr:y>0.51401</cdr:y>
    </cdr:to>
    <cdr:sp macro="" textlink="">
      <cdr:nvSpPr>
        <cdr:cNvPr id="231425" name="Text Box 1">
          <a:extLst xmlns:a="http://schemas.openxmlformats.org/drawingml/2006/main">
            <a:ext uri="{FF2B5EF4-FFF2-40B4-BE49-F238E27FC236}">
              <a16:creationId xmlns:a16="http://schemas.microsoft.com/office/drawing/2014/main" id="{28AB1295-B58F-4870-A1C0-C3AD143F8B55}"/>
            </a:ext>
          </a:extLst>
        </cdr:cNvPr>
        <cdr:cNvSpPr txBox="1">
          <a:spLocks xmlns:a="http://schemas.openxmlformats.org/drawingml/2006/main" noChangeArrowheads="1"/>
        </cdr:cNvSpPr>
      </cdr:nvSpPr>
      <cdr:spPr bwMode="auto">
        <a:xfrm xmlns:a="http://schemas.openxmlformats.org/drawingml/2006/main">
          <a:off x="2053178" y="4333428"/>
          <a:ext cx="1662189" cy="14269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CO</a:t>
          </a:r>
          <a:r>
            <a:rPr lang="en-US" altLang="ja-JP" sz="1100" b="0" i="0" baseline="-25000">
              <a:effectLst/>
              <a:latin typeface="+mn-lt"/>
              <a:ea typeface="+mn-ea"/>
              <a:cs typeface="+mn-cs"/>
            </a:rPr>
            <a:t>2</a:t>
          </a:r>
          <a:r>
            <a:rPr lang="en-US" altLang="ja-JP" sz="1100" b="0" i="0">
              <a:effectLst/>
              <a:latin typeface="+mn-lt"/>
              <a:ea typeface="+mn-ea"/>
              <a:cs typeface="+mn-cs"/>
            </a:rPr>
            <a:t> emissions per capita</a:t>
          </a:r>
          <a:endParaRPr lang="ja-JP" altLang="ja-JP">
            <a:effectLst/>
          </a:endParaRPr>
        </a:p>
        <a:p xmlns:a="http://schemas.openxmlformats.org/drawingml/2006/main">
          <a:pPr algn="ctr" rtl="0"/>
          <a:r>
            <a:rPr lang="en-US" altLang="ja-JP" sz="1400" b="0" i="0">
              <a:effectLst/>
              <a:latin typeface="+mn-lt"/>
              <a:ea typeface="+mn-ea"/>
              <a:cs typeface="+mn-cs"/>
            </a:rPr>
            <a:t> </a:t>
          </a: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/capita</a:t>
          </a:r>
          <a:r>
            <a:rPr lang="ja-JP" altLang="ja-JP" sz="1100" b="0" i="0">
              <a:effectLst/>
              <a:latin typeface="+mn-lt"/>
              <a:ea typeface="+mn-ea"/>
              <a:cs typeface="+mn-cs"/>
            </a:rPr>
            <a:t>］</a:t>
          </a:r>
          <a:endParaRPr lang="ja-JP" altLang="ja-JP">
            <a:effectLst/>
          </a:endParaRPr>
        </a:p>
      </cdr:txBody>
    </cdr:sp>
  </cdr:relSizeAnchor>
  <cdr:relSizeAnchor xmlns:cdr="http://schemas.openxmlformats.org/drawingml/2006/chartDrawing">
    <cdr:from>
      <cdr:x>0.05467</cdr:x>
      <cdr:y>0.17394</cdr:y>
    </cdr:from>
    <cdr:to>
      <cdr:x>0.92457</cdr:x>
      <cdr:y>0.21576</cdr:y>
    </cdr:to>
    <cdr:sp macro="" textlink="">
      <cdr:nvSpPr>
        <cdr:cNvPr id="4" name="テキスト ボックス 1">
          <a:extLst xmlns:a="http://schemas.openxmlformats.org/drawingml/2006/main">
            <a:ext uri="{FF2B5EF4-FFF2-40B4-BE49-F238E27FC236}">
              <a16:creationId xmlns:a16="http://schemas.microsoft.com/office/drawing/2014/main" id="{D5E5FFC3-892D-43C5-BEDC-7FA66480CFA6}"/>
            </a:ext>
          </a:extLst>
        </cdr:cNvPr>
        <cdr:cNvSpPr txBox="1"/>
      </cdr:nvSpPr>
      <cdr:spPr>
        <a:xfrm xmlns:a="http://schemas.openxmlformats.org/drawingml/2006/main">
          <a:off x="313623" y="1949328"/>
          <a:ext cx="4990122" cy="46867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rtl="0" eaLnBrk="1" fontAlgn="auto" latinLnBrk="0" hangingPunct="1"/>
          <a:r>
            <a:rPr lang="en-US" altLang="ja-JP" sz="1800" b="1" i="0" baseline="0">
              <a:effectLst/>
              <a:latin typeface="Times New Roman" panose="02020603050405020304" pitchFamily="18" charset="0"/>
              <a:ea typeface="+mn-ea"/>
              <a:cs typeface="Times New Roman" panose="02020603050405020304" pitchFamily="18" charset="0"/>
            </a:rPr>
            <a:t>CO</a:t>
          </a:r>
          <a:r>
            <a:rPr lang="en-US" altLang="ja-JP" sz="1800" b="1" i="0" baseline="-25000">
              <a:effectLst/>
              <a:latin typeface="Times New Roman" panose="02020603050405020304" pitchFamily="18" charset="0"/>
              <a:ea typeface="+mn-ea"/>
              <a:cs typeface="Times New Roman" panose="02020603050405020304" pitchFamily="18" charset="0"/>
            </a:rPr>
            <a:t>2</a:t>
          </a:r>
          <a:r>
            <a:rPr lang="en-US" altLang="ja-JP" sz="1800" b="1" i="0" baseline="0">
              <a:effectLst/>
              <a:latin typeface="Times New Roman" panose="02020603050405020304" pitchFamily="18" charset="0"/>
              <a:ea typeface="+mn-ea"/>
              <a:cs typeface="Times New Roman" panose="02020603050405020304" pitchFamily="18" charset="0"/>
            </a:rPr>
            <a:t> emissions per capita (by purpose) in FY2021</a:t>
          </a:r>
          <a:endParaRPr lang="ja-JP" altLang="ja-JP" sz="2800">
            <a:effectLst/>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0.02897</cdr:x>
      <cdr:y>0.61537</cdr:y>
    </cdr:from>
    <cdr:to>
      <cdr:x>0.98672</cdr:x>
      <cdr:y>0.95815</cdr:y>
    </cdr:to>
    <cdr:sp macro="" textlink="">
      <cdr:nvSpPr>
        <cdr:cNvPr id="5" name="テキスト ボックス 1">
          <a:extLst xmlns:a="http://schemas.openxmlformats.org/drawingml/2006/main">
            <a:ext uri="{FF2B5EF4-FFF2-40B4-BE49-F238E27FC236}">
              <a16:creationId xmlns:a16="http://schemas.microsoft.com/office/drawing/2014/main" id="{765F4AC7-8BDA-4090-B74E-5A02AFACF6B0}"/>
            </a:ext>
          </a:extLst>
        </cdr:cNvPr>
        <cdr:cNvSpPr txBox="1"/>
      </cdr:nvSpPr>
      <cdr:spPr>
        <a:xfrm xmlns:a="http://schemas.openxmlformats.org/drawingml/2006/main">
          <a:off x="166163" y="7003521"/>
          <a:ext cx="5494068" cy="390125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chemeClr val="tx1"/>
              </a:solidFill>
              <a:effectLst/>
              <a:latin typeface="+mn-lt"/>
              <a:ea typeface="+mn-ea"/>
              <a:cs typeface="+mn-cs"/>
            </a:rPr>
            <a:t>* Household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 emissions in this sheet are the sum of emissions from Residential sector, as well as car, municipal solid waste, and tap water.</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 </a:t>
          </a:r>
          <a:r>
            <a:rPr lang="en-US" altLang="ja-JP" sz="1100" b="0" i="0">
              <a:solidFill>
                <a:schemeClr val="tx1"/>
              </a:solidFill>
              <a:effectLst/>
              <a:latin typeface="+mn-lt"/>
              <a:ea typeface="+mn-ea"/>
              <a:cs typeface="+mn-cs"/>
            </a:rPr>
            <a:t>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emissions from electricity and heat are derived from the electricity and heat purchased from the electricity companies etc. The emissions do not include those from private power generation.   </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 emissions from car are Passenger Vehicle (Household Use) in Transportation sector. </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 emissions from municipal solid waste are an estimation of household related emissions, out of the following sources: </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 Incineration of fossil-fuel derived waste (e.g., plastics) (a part of Waste sector in Non-energy-related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 Energy use at waste disposal and treatment facilities (a part of Miscellaneous Services in Commercial and Others sector). </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CO</a:t>
          </a:r>
          <a:r>
            <a:rPr lang="en-US" altLang="ja-JP" sz="1100" b="0" i="0" baseline="-25000">
              <a:solidFill>
                <a:schemeClr val="tx1"/>
              </a:solidFill>
              <a:effectLst/>
              <a:latin typeface="+mn-lt"/>
              <a:ea typeface="+mn-ea"/>
              <a:cs typeface="+mn-cs"/>
            </a:rPr>
            <a:t>2</a:t>
          </a:r>
          <a:r>
            <a:rPr lang="en-US" altLang="ja-JP" sz="1100" b="0" i="0">
              <a:solidFill>
                <a:schemeClr val="tx1"/>
              </a:solidFill>
              <a:effectLst/>
              <a:latin typeface="+mn-lt"/>
              <a:ea typeface="+mn-ea"/>
              <a:cs typeface="+mn-cs"/>
            </a:rPr>
            <a:t> emissions from water and waste water are an estimation of household related emissions from the water treatment facilities (a part of Electricity, Gas, Heat Supply and Water in Commercial and Others sector). </a:t>
          </a:r>
        </a:p>
        <a:p xmlns:a="http://schemas.openxmlformats.org/drawingml/2006/main">
          <a:pPr rtl="0"/>
          <a:endParaRPr lang="en-US" altLang="ja-JP" sz="1100" b="0" i="0">
            <a:solidFill>
              <a:schemeClr val="tx1"/>
            </a:solidFill>
            <a:effectLst/>
            <a:latin typeface="+mn-lt"/>
            <a:ea typeface="+mn-ea"/>
            <a:cs typeface="+mn-cs"/>
          </a:endParaRP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endParaRPr lang="ja-JP" altLang="ja-JP">
            <a:effectLst/>
          </a:endParaRPr>
        </a:p>
        <a:p xmlns:a="http://schemas.openxmlformats.org/drawingml/2006/main">
          <a:pPr rtl="0"/>
          <a:endParaRPr lang="ja-JP" altLang="ja-JP">
            <a:effectLst/>
          </a:endParaRPr>
        </a:p>
        <a:p xmlns:a="http://schemas.openxmlformats.org/drawingml/2006/main">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p>
      </cdr:txBody>
    </cdr:sp>
  </cdr:relSizeAnchor>
</c:userShapes>
</file>

<file path=xl/drawings/drawing76.xml><?xml version="1.0" encoding="utf-8"?>
<c:userShapes xmlns:c="http://schemas.openxmlformats.org/drawingml/2006/chart">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6FF0EA84-1D95-447B-89C9-A98CEFC97364}"/>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0.47648</cdr:x>
      <cdr:y>0.87967</cdr:y>
    </cdr:from>
    <cdr:to>
      <cdr:x>0.65227</cdr:x>
      <cdr:y>0.93281</cdr:y>
    </cdr:to>
    <cdr:sp macro="" textlink="">
      <cdr:nvSpPr>
        <cdr:cNvPr id="7" name="テキスト ボックス 1">
          <a:extLst xmlns:a="http://schemas.openxmlformats.org/drawingml/2006/main">
            <a:ext uri="{FF2B5EF4-FFF2-40B4-BE49-F238E27FC236}">
              <a16:creationId xmlns:a16="http://schemas.microsoft.com/office/drawing/2014/main" id="{0CEB2EFD-A61D-4425-A265-0C59BEABD0D0}"/>
            </a:ext>
          </a:extLst>
        </cdr:cNvPr>
        <cdr:cNvSpPr txBox="1"/>
      </cdr:nvSpPr>
      <cdr:spPr>
        <a:xfrm xmlns:a="http://schemas.openxmlformats.org/drawingml/2006/main">
          <a:off x="3188279" y="5056832"/>
          <a:ext cx="1176266" cy="30547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(FY)</a:t>
          </a:r>
          <a:endParaRPr lang="ja-JP" altLang="ja-JP" sz="1200">
            <a:effectLst/>
          </a:endParaRPr>
        </a:p>
      </cdr:txBody>
    </cdr:sp>
  </cdr:relSizeAnchor>
  <cdr:relSizeAnchor xmlns:cdr="http://schemas.openxmlformats.org/drawingml/2006/chartDrawing">
    <cdr:from>
      <cdr:x>1.37238E-7</cdr:x>
      <cdr:y>0.20127</cdr:y>
    </cdr:from>
    <cdr:to>
      <cdr:x>0.03593</cdr:x>
      <cdr:y>0.81234</cdr:y>
    </cdr:to>
    <cdr:sp macro="" textlink="">
      <cdr:nvSpPr>
        <cdr:cNvPr id="5" name="テキスト ボックス 1">
          <a:extLst xmlns:a="http://schemas.openxmlformats.org/drawingml/2006/main">
            <a:ext uri="{FF2B5EF4-FFF2-40B4-BE49-F238E27FC236}">
              <a16:creationId xmlns:a16="http://schemas.microsoft.com/office/drawing/2014/main" id="{183BBDFA-BC3B-4720-8448-FD16B4F3E722}"/>
            </a:ext>
          </a:extLst>
        </cdr:cNvPr>
        <cdr:cNvSpPr txBox="1"/>
      </cdr:nvSpPr>
      <cdr:spPr>
        <a:xfrm xmlns:a="http://schemas.openxmlformats.org/drawingml/2006/main" rot="16200000">
          <a:off x="-1521673" y="2610297"/>
          <a:ext cx="3305155" cy="261808"/>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 </a:t>
          </a:r>
          <a:r>
            <a:rPr lang="en-US" altLang="ja-JP" sz="1200">
              <a:latin typeface="+mn-lt"/>
              <a:ea typeface="+mn-ea"/>
            </a:rPr>
            <a:t>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0.4582</cdr:x>
      <cdr:y>0.88511</cdr:y>
    </cdr:from>
    <cdr:to>
      <cdr:x>0.61678</cdr:x>
      <cdr:y>0.9405</cdr:y>
    </cdr:to>
    <cdr:sp macro="" textlink="">
      <cdr:nvSpPr>
        <cdr:cNvPr id="3" name="テキスト ボックス 1">
          <a:extLst xmlns:a="http://schemas.openxmlformats.org/drawingml/2006/main">
            <a:ext uri="{FF2B5EF4-FFF2-40B4-BE49-F238E27FC236}">
              <a16:creationId xmlns:a16="http://schemas.microsoft.com/office/drawing/2014/main" id="{B08EBFE3-0AC4-4849-AD3A-D6545CC217B6}"/>
            </a:ext>
          </a:extLst>
        </cdr:cNvPr>
        <cdr:cNvSpPr txBox="1"/>
      </cdr:nvSpPr>
      <cdr:spPr>
        <a:xfrm xmlns:a="http://schemas.openxmlformats.org/drawingml/2006/main">
          <a:off x="3429004" y="6271900"/>
          <a:ext cx="1186767" cy="392496"/>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(FY)</a:t>
          </a:r>
          <a:endParaRPr lang="ja-JP" altLang="ja-JP" sz="1200">
            <a:effectLst/>
          </a:endParaRPr>
        </a:p>
      </cdr:txBody>
    </cdr:sp>
  </cdr:relSizeAnchor>
  <cdr:relSizeAnchor xmlns:cdr="http://schemas.openxmlformats.org/drawingml/2006/chartDrawing">
    <cdr:from>
      <cdr:x>0.0037</cdr:x>
      <cdr:y>0.10665</cdr:y>
    </cdr:from>
    <cdr:to>
      <cdr:x>0.04718</cdr:x>
      <cdr:y>0.85199</cdr:y>
    </cdr:to>
    <cdr:sp macro="" textlink="">
      <cdr:nvSpPr>
        <cdr:cNvPr id="4" name="テキスト ボックス 1">
          <a:extLst xmlns:a="http://schemas.openxmlformats.org/drawingml/2006/main">
            <a:ext uri="{FF2B5EF4-FFF2-40B4-BE49-F238E27FC236}">
              <a16:creationId xmlns:a16="http://schemas.microsoft.com/office/drawing/2014/main" id="{3FF813D4-D3BE-4AF6-9B8C-622B9A0AAE05}"/>
            </a:ext>
          </a:extLst>
        </cdr:cNvPr>
        <cdr:cNvSpPr txBox="1"/>
      </cdr:nvSpPr>
      <cdr:spPr>
        <a:xfrm xmlns:a="http://schemas.openxmlformats.org/drawingml/2006/main" rot="16200000">
          <a:off x="-1874956" y="2490883"/>
          <a:ext cx="4117630" cy="31423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a:t>
          </a:r>
          <a:r>
            <a:rPr lang="en-US" altLang="ja-JP" sz="1200">
              <a:latin typeface="+mn-lt"/>
              <a:ea typeface="+mn-ea"/>
            </a:rPr>
            <a:t> 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dr:relSizeAnchor xmlns:cdr="http://schemas.openxmlformats.org/drawingml/2006/chartDrawing">
    <cdr:from>
      <cdr:x>0.45526</cdr:x>
      <cdr:y>0.93615</cdr:y>
    </cdr:from>
    <cdr:to>
      <cdr:x>0.97327</cdr:x>
      <cdr:y>0.99126</cdr:y>
    </cdr:to>
    <cdr:sp macro="" textlink="">
      <cdr:nvSpPr>
        <cdr:cNvPr id="6" name="テキスト ボックス 1">
          <a:extLst xmlns:a="http://schemas.openxmlformats.org/drawingml/2006/main">
            <a:ext uri="{FF2B5EF4-FFF2-40B4-BE49-F238E27FC236}">
              <a16:creationId xmlns:a16="http://schemas.microsoft.com/office/drawing/2014/main" id="{FFBDF69A-CAFC-4828-97BA-3FCAE8110AD1}"/>
            </a:ext>
          </a:extLst>
        </cdr:cNvPr>
        <cdr:cNvSpPr txBox="1"/>
      </cdr:nvSpPr>
      <cdr:spPr>
        <a:xfrm xmlns:a="http://schemas.openxmlformats.org/drawingml/2006/main">
          <a:off x="3407009" y="6633605"/>
          <a:ext cx="3876675" cy="3905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a:p xmlns:a="http://schemas.openxmlformats.org/drawingml/2006/main">
          <a:endParaRPr lang="ja-JP" altLang="ja-JP">
            <a:effectLst/>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3</xdr:col>
      <xdr:colOff>92653</xdr:colOff>
      <xdr:row>23</xdr:row>
      <xdr:rowOff>82260</xdr:rowOff>
    </xdr:from>
    <xdr:to>
      <xdr:col>56</xdr:col>
      <xdr:colOff>333374</xdr:colOff>
      <xdr:row>41</xdr:row>
      <xdr:rowOff>114300</xdr:rowOff>
    </xdr:to>
    <xdr:graphicFrame macro="">
      <xdr:nvGraphicFramePr>
        <xdr:cNvPr id="8" name="グラフ 7">
          <a:extLst>
            <a:ext uri="{FF2B5EF4-FFF2-40B4-BE49-F238E27FC236}">
              <a16:creationId xmlns:a16="http://schemas.microsoft.com/office/drawing/2014/main" id="{6E555DC4-D14E-B999-B88E-BA8C9CB69D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61</xdr:col>
      <xdr:colOff>80529</xdr:colOff>
      <xdr:row>23</xdr:row>
      <xdr:rowOff>9525</xdr:rowOff>
    </xdr:from>
    <xdr:to>
      <xdr:col>68</xdr:col>
      <xdr:colOff>400050</xdr:colOff>
      <xdr:row>42</xdr:row>
      <xdr:rowOff>47625</xdr:rowOff>
    </xdr:to>
    <xdr:graphicFrame macro="">
      <xdr:nvGraphicFramePr>
        <xdr:cNvPr id="2" name="グラフ 1">
          <a:extLst>
            <a:ext uri="{FF2B5EF4-FFF2-40B4-BE49-F238E27FC236}">
              <a16:creationId xmlns:a16="http://schemas.microsoft.com/office/drawing/2014/main" id="{F5CE3192-57F4-FE9E-05FC-71B0E3D0C7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28</xdr:col>
      <xdr:colOff>295275</xdr:colOff>
      <xdr:row>102</xdr:row>
      <xdr:rowOff>0</xdr:rowOff>
    </xdr:from>
    <xdr:to>
      <xdr:col>35</xdr:col>
      <xdr:colOff>142875</xdr:colOff>
      <xdr:row>102</xdr:row>
      <xdr:rowOff>0</xdr:rowOff>
    </xdr:to>
    <xdr:graphicFrame macro="">
      <xdr:nvGraphicFramePr>
        <xdr:cNvPr id="8213899" name="Chart 1">
          <a:extLst>
            <a:ext uri="{FF2B5EF4-FFF2-40B4-BE49-F238E27FC236}">
              <a16:creationId xmlns:a16="http://schemas.microsoft.com/office/drawing/2014/main" id="{00000000-0008-0000-1500-00008B557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61</xdr:col>
      <xdr:colOff>483954</xdr:colOff>
      <xdr:row>6</xdr:row>
      <xdr:rowOff>153937</xdr:rowOff>
    </xdr:from>
    <xdr:to>
      <xdr:col>75</xdr:col>
      <xdr:colOff>471627</xdr:colOff>
      <xdr:row>38</xdr:row>
      <xdr:rowOff>107977</xdr:rowOff>
    </xdr:to>
    <xdr:graphicFrame macro="">
      <xdr:nvGraphicFramePr>
        <xdr:cNvPr id="5" name="グラフ 3">
          <a:extLst>
            <a:ext uri="{FF2B5EF4-FFF2-40B4-BE49-F238E27FC236}">
              <a16:creationId xmlns:a16="http://schemas.microsoft.com/office/drawing/2014/main" id="{E29B7614-E2E0-418B-B219-65D7B1903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76</xdr:col>
      <xdr:colOff>427037</xdr:colOff>
      <xdr:row>5</xdr:row>
      <xdr:rowOff>112712</xdr:rowOff>
    </xdr:from>
    <xdr:to>
      <xdr:col>90</xdr:col>
      <xdr:colOff>415740</xdr:colOff>
      <xdr:row>37</xdr:row>
      <xdr:rowOff>58580</xdr:rowOff>
    </xdr:to>
    <xdr:graphicFrame macro="">
      <xdr:nvGraphicFramePr>
        <xdr:cNvPr id="7" name="グラフ 3">
          <a:extLst>
            <a:ext uri="{FF2B5EF4-FFF2-40B4-BE49-F238E27FC236}">
              <a16:creationId xmlns:a16="http://schemas.microsoft.com/office/drawing/2014/main" id="{42C1AEA5-E979-43D6-803A-B9B5A1E94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0.56161</cdr:x>
      <cdr:y>0.31292</cdr:y>
    </cdr:from>
    <cdr:to>
      <cdr:x>0.6127</cdr:x>
      <cdr:y>0.40189</cdr:y>
    </cdr:to>
    <cdr:sp macro="" textlink="">
      <cdr:nvSpPr>
        <cdr:cNvPr id="375809" name="Text Box 1">
          <a:extLst xmlns:a="http://schemas.openxmlformats.org/drawingml/2006/main">
            <a:ext uri="{FF2B5EF4-FFF2-40B4-BE49-F238E27FC236}">
              <a16:creationId xmlns:a16="http://schemas.microsoft.com/office/drawing/2014/main" id="{94E02817-0544-408C-B8E3-F6B44F22F7C6}"/>
            </a:ext>
          </a:extLst>
        </cdr:cNvPr>
        <cdr:cNvSpPr txBox="1">
          <a:spLocks xmlns:a="http://schemas.openxmlformats.org/drawingml/2006/main" noChangeArrowheads="1"/>
        </cdr:cNvSpPr>
      </cdr:nvSpPr>
      <cdr:spPr bwMode="auto">
        <a:xfrm xmlns:a="http://schemas.openxmlformats.org/drawingml/2006/main">
          <a:off x="175587" y="232680"/>
          <a:ext cx="351673" cy="652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wordArtVertRtl" wrap="square" lIns="36576" tIns="0" rIns="36576" bIns="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排出量　（単位　百万トン</a:t>
          </a:r>
          <a:r>
            <a:rPr lang="en-US" altLang="ja-JP" sz="1400" b="0" i="0" strike="noStrike">
              <a:solidFill>
                <a:srgbClr val="000000"/>
              </a:solidFill>
              <a:latin typeface="ＭＳ Ｐゴシック"/>
              <a:ea typeface="ＭＳ Ｐゴシック"/>
            </a:rPr>
            <a:t>CO2</a:t>
          </a:r>
          <a:r>
            <a:rPr lang="ja-JP" altLang="en-US" sz="1400" b="0" i="0" strike="noStrike">
              <a:solidFill>
                <a:srgbClr val="000000"/>
              </a:solidFill>
              <a:latin typeface="ＭＳ Ｐゴシック"/>
              <a:ea typeface="ＭＳ Ｐゴシック"/>
            </a:rPr>
            <a:t>）</a:t>
          </a:r>
        </a:p>
      </cdr:txBody>
    </cdr:sp>
  </cdr:relSizeAnchor>
  <cdr:relSizeAnchor xmlns:cdr="http://schemas.openxmlformats.org/drawingml/2006/chartDrawing">
    <cdr:from>
      <cdr:x>0.72251</cdr:x>
      <cdr:y>0.68534</cdr:y>
    </cdr:from>
    <cdr:to>
      <cdr:x>0.76545</cdr:x>
      <cdr:y>0.91048</cdr:y>
    </cdr:to>
    <cdr:sp macro="" textlink="">
      <cdr:nvSpPr>
        <cdr:cNvPr id="375810" name="Text Box 2">
          <a:extLst xmlns:a="http://schemas.openxmlformats.org/drawingml/2006/main">
            <a:ext uri="{FF2B5EF4-FFF2-40B4-BE49-F238E27FC236}">
              <a16:creationId xmlns:a16="http://schemas.microsoft.com/office/drawing/2014/main" id="{4AEF2A22-28CB-4FBB-BD0F-E52CAD18C9E2}"/>
            </a:ext>
          </a:extLst>
        </cdr:cNvPr>
        <cdr:cNvSpPr txBox="1">
          <a:spLocks xmlns:a="http://schemas.openxmlformats.org/drawingml/2006/main" noChangeArrowheads="1"/>
        </cdr:cNvSpPr>
      </cdr:nvSpPr>
      <cdr:spPr bwMode="auto">
        <a:xfrm xmlns:a="http://schemas.openxmlformats.org/drawingml/2006/main">
          <a:off x="3115645" y="505819"/>
          <a:ext cx="1000187" cy="16512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0.721</cdr:x>
      <cdr:y>0.31575</cdr:y>
    </cdr:from>
    <cdr:to>
      <cdr:x>0.77396</cdr:x>
      <cdr:y>0.32271</cdr:y>
    </cdr:to>
    <cdr:sp macro="" textlink="">
      <cdr:nvSpPr>
        <cdr:cNvPr id="375811" name="Text Box 3">
          <a:extLst xmlns:a="http://schemas.openxmlformats.org/drawingml/2006/main">
            <a:ext uri="{FF2B5EF4-FFF2-40B4-BE49-F238E27FC236}">
              <a16:creationId xmlns:a16="http://schemas.microsoft.com/office/drawing/2014/main" id="{C4753F7A-F2BA-494C-9459-B64DD378D3C8}"/>
            </a:ext>
          </a:extLst>
        </cdr:cNvPr>
        <cdr:cNvSpPr txBox="1">
          <a:spLocks xmlns:a="http://schemas.openxmlformats.org/drawingml/2006/main" noChangeArrowheads="1"/>
        </cdr:cNvSpPr>
      </cdr:nvSpPr>
      <cdr:spPr bwMode="auto">
        <a:xfrm xmlns:a="http://schemas.openxmlformats.org/drawingml/2006/main">
          <a:off x="3060814" y="234754"/>
          <a:ext cx="1268668" cy="510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産業部門</a:t>
          </a:r>
        </a:p>
      </cdr:txBody>
    </cdr:sp>
  </cdr:relSizeAnchor>
  <cdr:relSizeAnchor xmlns:cdr="http://schemas.openxmlformats.org/drawingml/2006/chartDrawing">
    <cdr:from>
      <cdr:x>0.721</cdr:x>
      <cdr:y>0.35708</cdr:y>
    </cdr:from>
    <cdr:to>
      <cdr:x>0.77392</cdr:x>
      <cdr:y>0.36382</cdr:y>
    </cdr:to>
    <cdr:sp macro="" textlink="">
      <cdr:nvSpPr>
        <cdr:cNvPr id="375812" name="Text Box 4">
          <a:extLst xmlns:a="http://schemas.openxmlformats.org/drawingml/2006/main">
            <a:ext uri="{FF2B5EF4-FFF2-40B4-BE49-F238E27FC236}">
              <a16:creationId xmlns:a16="http://schemas.microsoft.com/office/drawing/2014/main" id="{916A8B6F-C711-44BC-B684-20D4D662637B}"/>
            </a:ext>
          </a:extLst>
        </cdr:cNvPr>
        <cdr:cNvSpPr txBox="1">
          <a:spLocks xmlns:a="http://schemas.openxmlformats.org/drawingml/2006/main" noChangeArrowheads="1"/>
        </cdr:cNvSpPr>
      </cdr:nvSpPr>
      <cdr:spPr bwMode="auto">
        <a:xfrm xmlns:a="http://schemas.openxmlformats.org/drawingml/2006/main">
          <a:off x="3066486" y="265067"/>
          <a:ext cx="1257324" cy="49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民生部門</a:t>
          </a:r>
        </a:p>
      </cdr:txBody>
    </cdr:sp>
  </cdr:relSizeAnchor>
  <cdr:relSizeAnchor xmlns:cdr="http://schemas.openxmlformats.org/drawingml/2006/chartDrawing">
    <cdr:from>
      <cdr:x>0.721</cdr:x>
      <cdr:y>0.38079</cdr:y>
    </cdr:from>
    <cdr:to>
      <cdr:x>0.77392</cdr:x>
      <cdr:y>0.38754</cdr:y>
    </cdr:to>
    <cdr:sp macro="" textlink="">
      <cdr:nvSpPr>
        <cdr:cNvPr id="375813" name="Text Box 5">
          <a:extLst xmlns:a="http://schemas.openxmlformats.org/drawingml/2006/main">
            <a:ext uri="{FF2B5EF4-FFF2-40B4-BE49-F238E27FC236}">
              <a16:creationId xmlns:a16="http://schemas.microsoft.com/office/drawing/2014/main" id="{E945EDE4-FBB3-458A-96A4-5707B2722379}"/>
            </a:ext>
          </a:extLst>
        </cdr:cNvPr>
        <cdr:cNvSpPr txBox="1">
          <a:spLocks xmlns:a="http://schemas.openxmlformats.org/drawingml/2006/main" noChangeArrowheads="1"/>
        </cdr:cNvSpPr>
      </cdr:nvSpPr>
      <cdr:spPr bwMode="auto">
        <a:xfrm xmlns:a="http://schemas.openxmlformats.org/drawingml/2006/main">
          <a:off x="3066486" y="282458"/>
          <a:ext cx="1257324" cy="494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運輸部門</a:t>
          </a:r>
        </a:p>
      </cdr:txBody>
    </cdr:sp>
  </cdr:relSizeAnchor>
  <cdr:relSizeAnchor xmlns:cdr="http://schemas.openxmlformats.org/drawingml/2006/chartDrawing">
    <cdr:from>
      <cdr:x>0.63954</cdr:x>
      <cdr:y>0.33402</cdr:y>
    </cdr:from>
    <cdr:to>
      <cdr:x>0.68124</cdr:x>
      <cdr:y>0.33859</cdr:y>
    </cdr:to>
    <cdr:sp macro="" textlink="">
      <cdr:nvSpPr>
        <cdr:cNvPr id="375814" name="Text Box 6">
          <a:extLst xmlns:a="http://schemas.openxmlformats.org/drawingml/2006/main">
            <a:ext uri="{FF2B5EF4-FFF2-40B4-BE49-F238E27FC236}">
              <a16:creationId xmlns:a16="http://schemas.microsoft.com/office/drawing/2014/main" id="{4D391292-81EF-47A4-9B70-34CA12C2E915}"/>
            </a:ext>
          </a:extLst>
        </cdr:cNvPr>
        <cdr:cNvSpPr txBox="1">
          <a:spLocks xmlns:a="http://schemas.openxmlformats.org/drawingml/2006/main" noChangeArrowheads="1"/>
        </cdr:cNvSpPr>
      </cdr:nvSpPr>
      <cdr:spPr bwMode="auto">
        <a:xfrm xmlns:a="http://schemas.openxmlformats.org/drawingml/2006/main">
          <a:off x="1139850" y="248156"/>
          <a:ext cx="979389" cy="33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476</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0.63954</cdr:x>
      <cdr:y>0.36578</cdr:y>
    </cdr:from>
    <cdr:to>
      <cdr:x>0.68124</cdr:x>
      <cdr:y>0.37057</cdr:y>
    </cdr:to>
    <cdr:sp macro="" textlink="">
      <cdr:nvSpPr>
        <cdr:cNvPr id="375815" name="Text Box 7">
          <a:extLst xmlns:a="http://schemas.openxmlformats.org/drawingml/2006/main">
            <a:ext uri="{FF2B5EF4-FFF2-40B4-BE49-F238E27FC236}">
              <a16:creationId xmlns:a16="http://schemas.microsoft.com/office/drawing/2014/main" id="{116EFFD0-C67E-4A00-8474-4E86182D68A1}"/>
            </a:ext>
          </a:extLst>
        </cdr:cNvPr>
        <cdr:cNvSpPr txBox="1">
          <a:spLocks xmlns:a="http://schemas.openxmlformats.org/drawingml/2006/main" noChangeArrowheads="1"/>
        </cdr:cNvSpPr>
      </cdr:nvSpPr>
      <cdr:spPr bwMode="auto">
        <a:xfrm xmlns:a="http://schemas.openxmlformats.org/drawingml/2006/main">
          <a:off x="1139850" y="271449"/>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273</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0.63954</cdr:x>
      <cdr:y>0.38928</cdr:y>
    </cdr:from>
    <cdr:to>
      <cdr:x>0.68124</cdr:x>
      <cdr:y>0.39406</cdr:y>
    </cdr:to>
    <cdr:sp macro="" textlink="">
      <cdr:nvSpPr>
        <cdr:cNvPr id="375816" name="Text Box 8">
          <a:extLst xmlns:a="http://schemas.openxmlformats.org/drawingml/2006/main">
            <a:ext uri="{FF2B5EF4-FFF2-40B4-BE49-F238E27FC236}">
              <a16:creationId xmlns:a16="http://schemas.microsoft.com/office/drawing/2014/main" id="{1E032E92-152E-4670-B584-14F05349A352}"/>
            </a:ext>
          </a:extLst>
        </cdr:cNvPr>
        <cdr:cNvSpPr txBox="1">
          <a:spLocks xmlns:a="http://schemas.openxmlformats.org/drawingml/2006/main" noChangeArrowheads="1"/>
        </cdr:cNvSpPr>
      </cdr:nvSpPr>
      <cdr:spPr bwMode="auto">
        <a:xfrm xmlns:a="http://schemas.openxmlformats.org/drawingml/2006/main">
          <a:off x="1139850" y="288680"/>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217</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0.89023</cdr:x>
      <cdr:y>0.06725</cdr:y>
    </cdr:from>
    <cdr:to>
      <cdr:x>0.90648</cdr:x>
      <cdr:y>0.06725</cdr:y>
    </cdr:to>
    <cdr:sp macro="" textlink="">
      <cdr:nvSpPr>
        <cdr:cNvPr id="375817" name="Text Box 9">
          <a:extLst xmlns:a="http://schemas.openxmlformats.org/drawingml/2006/main">
            <a:ext uri="{FF2B5EF4-FFF2-40B4-BE49-F238E27FC236}">
              <a16:creationId xmlns:a16="http://schemas.microsoft.com/office/drawing/2014/main" id="{935986FF-A565-447E-8890-CE068C778096}"/>
            </a:ext>
          </a:extLst>
        </cdr:cNvPr>
        <cdr:cNvSpPr txBox="1">
          <a:spLocks xmlns:a="http://schemas.openxmlformats.org/drawingml/2006/main" noChangeArrowheads="1"/>
        </cdr:cNvSpPr>
      </cdr:nvSpPr>
      <cdr:spPr bwMode="auto">
        <a:xfrm xmlns:a="http://schemas.openxmlformats.org/drawingml/2006/main">
          <a:off x="6025452" y="244805"/>
          <a:ext cx="1574963"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452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3.8%</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0.89023</cdr:x>
      <cdr:y>0.082</cdr:y>
    </cdr:from>
    <cdr:to>
      <cdr:x>0.90648</cdr:x>
      <cdr:y>0.082</cdr:y>
    </cdr:to>
    <cdr:sp macro="" textlink="">
      <cdr:nvSpPr>
        <cdr:cNvPr id="375818" name="Text Box 10">
          <a:extLst xmlns:a="http://schemas.openxmlformats.org/drawingml/2006/main">
            <a:ext uri="{FF2B5EF4-FFF2-40B4-BE49-F238E27FC236}">
              <a16:creationId xmlns:a16="http://schemas.microsoft.com/office/drawing/2014/main" id="{611DA908-5660-43A3-B643-BF96996C80C6}"/>
            </a:ext>
          </a:extLst>
        </cdr:cNvPr>
        <cdr:cNvSpPr txBox="1">
          <a:spLocks xmlns:a="http://schemas.openxmlformats.org/drawingml/2006/main" noChangeArrowheads="1"/>
        </cdr:cNvSpPr>
      </cdr:nvSpPr>
      <cdr:spPr bwMode="auto">
        <a:xfrm xmlns:a="http://schemas.openxmlformats.org/drawingml/2006/main">
          <a:off x="6025452" y="262195"/>
          <a:ext cx="1576854" cy="1276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342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0.4%</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0.89023</cdr:x>
      <cdr:y>0.09275</cdr:y>
    </cdr:from>
    <cdr:to>
      <cdr:x>0.90648</cdr:x>
      <cdr:y>0.09275</cdr:y>
    </cdr:to>
    <cdr:sp macro="" textlink="">
      <cdr:nvSpPr>
        <cdr:cNvPr id="375819" name="Text Box 11">
          <a:extLst xmlns:a="http://schemas.openxmlformats.org/drawingml/2006/main">
            <a:ext uri="{FF2B5EF4-FFF2-40B4-BE49-F238E27FC236}">
              <a16:creationId xmlns:a16="http://schemas.microsoft.com/office/drawing/2014/main" id="{B8CB9FAC-FD0F-401F-BEED-4D018A613CB4}"/>
            </a:ext>
          </a:extLst>
        </cdr:cNvPr>
        <cdr:cNvSpPr txBox="1">
          <a:spLocks xmlns:a="http://schemas.openxmlformats.org/drawingml/2006/main" noChangeArrowheads="1"/>
        </cdr:cNvSpPr>
      </cdr:nvSpPr>
      <cdr:spPr bwMode="auto">
        <a:xfrm xmlns:a="http://schemas.openxmlformats.org/drawingml/2006/main">
          <a:off x="6025452" y="274959"/>
          <a:ext cx="1576854"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267</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0.8%</a:t>
          </a:r>
          <a:r>
            <a:rPr lang="ja-JP" altLang="en-US" sz="1400" b="0" i="0" strike="noStrike">
              <a:solidFill>
                <a:srgbClr val="000000"/>
              </a:solidFill>
              <a:latin typeface="ＭＳ Ｐ明朝"/>
              <a:ea typeface="ＭＳ Ｐ明朝"/>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0.08978</cdr:x>
      <cdr:y>0.91901</cdr:y>
    </cdr:from>
    <cdr:to>
      <cdr:x>0.71698</cdr:x>
      <cdr:y>0.95708</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860857" y="5980211"/>
          <a:ext cx="6014141" cy="24773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0.00905</cdr:x>
      <cdr:y>0.29947</cdr:y>
    </cdr:from>
    <cdr:to>
      <cdr:x>0.0393</cdr:x>
      <cdr:y>0.68753</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1049125" y="3116268"/>
          <a:ext cx="2565314" cy="2921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排出量（百万トン</a:t>
          </a:r>
          <a:r>
            <a:rPr lang="en-US" altLang="ja-JP" sz="1200"/>
            <a:t>CO</a:t>
          </a:r>
          <a:r>
            <a:rPr lang="en-US" altLang="ja-JP" sz="1200" baseline="-25000"/>
            <a:t>2</a:t>
          </a:r>
          <a:r>
            <a:rPr lang="ja-JP" altLang="en-US" sz="1200"/>
            <a:t>）</a:t>
          </a:r>
        </a:p>
      </cdr:txBody>
    </cdr:sp>
  </cdr:relSizeAnchor>
  <cdr:relSizeAnchor xmlns:cdr="http://schemas.openxmlformats.org/drawingml/2006/chartDrawing">
    <cdr:from>
      <cdr:x>0.16031</cdr:x>
      <cdr:y>0.29738</cdr:y>
    </cdr:from>
    <cdr:to>
      <cdr:x>0.33723</cdr:x>
      <cdr:y>0.33794</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532836" y="1971675"/>
          <a:ext cx="1691657" cy="26894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A8423F"/>
              </a:solidFill>
            </a:rPr>
            <a:t>産業部門</a:t>
          </a:r>
          <a:r>
            <a:rPr kumimoji="1" lang="ja-JP" altLang="en-US" sz="1000">
              <a:solidFill>
                <a:srgbClr val="A8423F"/>
              </a:solidFill>
            </a:rPr>
            <a:t>（工場等）</a:t>
          </a:r>
        </a:p>
      </cdr:txBody>
    </cdr:sp>
  </cdr:relSizeAnchor>
  <cdr:relSizeAnchor xmlns:cdr="http://schemas.openxmlformats.org/drawingml/2006/chartDrawing">
    <cdr:from>
      <cdr:x>0.17728</cdr:x>
      <cdr:y>0.47415</cdr:y>
    </cdr:from>
    <cdr:to>
      <cdr:x>0.38625</cdr:x>
      <cdr:y>0.53255</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558162" y="3346974"/>
          <a:ext cx="1836695" cy="4122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669900"/>
              </a:solidFill>
            </a:rPr>
            <a:t>運輸部門 </a:t>
          </a:r>
          <a:r>
            <a:rPr kumimoji="1" lang="ja-JP" altLang="en-US" sz="1000">
              <a:solidFill>
                <a:srgbClr val="669900"/>
              </a:solidFill>
            </a:rPr>
            <a:t>（自動車等）</a:t>
          </a:r>
          <a:r>
            <a:rPr kumimoji="1" lang="ja-JP" altLang="en-US" sz="1200">
              <a:solidFill>
                <a:srgbClr val="669900"/>
              </a:solidFill>
            </a:rPr>
            <a:t>　</a:t>
          </a:r>
        </a:p>
      </cdr:txBody>
    </cdr:sp>
  </cdr:relSizeAnchor>
  <cdr:relSizeAnchor xmlns:cdr="http://schemas.openxmlformats.org/drawingml/2006/chartDrawing">
    <cdr:from>
      <cdr:x>0.17131</cdr:x>
      <cdr:y>0.65724</cdr:y>
    </cdr:from>
    <cdr:to>
      <cdr:x>0.38176</cdr:x>
      <cdr:y>0.72193</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638015" y="4357648"/>
          <a:ext cx="2012301" cy="428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rgbClr val="6E548D"/>
              </a:solidFill>
              <a:latin typeface="ＭＳ Ｐゴシック" panose="020B0600070205080204" pitchFamily="50" charset="-128"/>
              <a:ea typeface="ＭＳ Ｐゴシック" panose="020B0600070205080204" pitchFamily="50" charset="-128"/>
            </a:rPr>
            <a:t>業務その他部門</a:t>
          </a:r>
          <a:endParaRPr kumimoji="1" lang="en-US" altLang="ja-JP" sz="1100">
            <a:solidFill>
              <a:srgbClr val="6E548D"/>
            </a:solidFill>
            <a:latin typeface="ＭＳ Ｐゴシック" panose="020B0600070205080204" pitchFamily="50" charset="-128"/>
            <a:ea typeface="ＭＳ Ｐゴシック" panose="020B0600070205080204" pitchFamily="50" charset="-128"/>
          </a:endParaRPr>
        </a:p>
        <a:p xmlns:a="http://schemas.openxmlformats.org/drawingml/2006/main">
          <a:pPr algn="ctr">
            <a:lnSpc>
              <a:spcPts val="1500"/>
            </a:lnSpc>
          </a:pPr>
          <a:r>
            <a:rPr kumimoji="1" lang="ja-JP" altLang="en-US" sz="1000">
              <a:solidFill>
                <a:srgbClr val="6E548D"/>
              </a:solidFill>
              <a:latin typeface="ＭＳ Ｐゴシック" panose="020B0600070205080204" pitchFamily="50" charset="-128"/>
              <a:ea typeface="ＭＳ Ｐゴシック" panose="020B0600070205080204" pitchFamily="50" charset="-128"/>
            </a:rPr>
            <a:t>（商業・サービス・事業所等）</a:t>
          </a:r>
          <a:endParaRPr kumimoji="1" lang="en-US" altLang="ja-JP" sz="1000">
            <a:solidFill>
              <a:srgbClr val="6E548D"/>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0.45779</cdr:x>
      <cdr:y>0.72995</cdr:y>
    </cdr:from>
    <cdr:to>
      <cdr:x>0.54429</cdr:x>
      <cdr:y>0.76849</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4389690" y="4749935"/>
          <a:ext cx="829437" cy="2507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3D96AE"/>
              </a:solidFill>
            </a:rPr>
            <a:t>家庭部門</a:t>
          </a:r>
        </a:p>
      </cdr:txBody>
    </cdr:sp>
  </cdr:relSizeAnchor>
  <cdr:relSizeAnchor xmlns:cdr="http://schemas.openxmlformats.org/drawingml/2006/chartDrawing">
    <cdr:from>
      <cdr:x>0.2457</cdr:x>
      <cdr:y>0.20494</cdr:y>
    </cdr:from>
    <cdr:to>
      <cdr:x>0.55257</cdr:x>
      <cdr:y>0.24576</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2356985" y="1370381"/>
          <a:ext cx="2943827" cy="2729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4572A7"/>
              </a:solidFill>
            </a:rPr>
            <a:t>エネルギー転換部門</a:t>
          </a:r>
          <a:r>
            <a:rPr kumimoji="1" lang="ja-JP" altLang="en-US" sz="1000">
              <a:solidFill>
                <a:srgbClr val="4572A7"/>
              </a:solidFill>
            </a:rPr>
            <a:t>（発電所、製油所等）</a:t>
          </a:r>
        </a:p>
      </cdr:txBody>
    </cdr:sp>
  </cdr:relSizeAnchor>
  <cdr:relSizeAnchor xmlns:cdr="http://schemas.openxmlformats.org/drawingml/2006/chartDrawing">
    <cdr:from>
      <cdr:x>0.2506</cdr:x>
      <cdr:y>0.80389</cdr:y>
    </cdr:from>
    <cdr:to>
      <cdr:x>0.3759</cdr:x>
      <cdr:y>0.84495</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2396162" y="5329971"/>
          <a:ext cx="1198125" cy="27223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100">
              <a:solidFill>
                <a:srgbClr val="8EA5CB"/>
              </a:solidFill>
            </a:rPr>
            <a:t>廃棄物</a:t>
          </a:r>
          <a:r>
            <a:rPr kumimoji="1" lang="ja-JP" altLang="en-US" sz="1000">
              <a:solidFill>
                <a:srgbClr val="8EA5CB"/>
              </a:solidFill>
            </a:rPr>
            <a:t>（焼却等）</a:t>
          </a:r>
          <a:endParaRPr kumimoji="1" lang="ja-JP" altLang="en-US" sz="1000">
            <a:solidFill>
              <a:schemeClr val="accent1">
                <a:lumMod val="60000"/>
                <a:lumOff val="40000"/>
              </a:schemeClr>
            </a:solidFill>
          </a:endParaRPr>
        </a:p>
      </cdr:txBody>
    </cdr:sp>
  </cdr:relSizeAnchor>
  <cdr:relSizeAnchor xmlns:cdr="http://schemas.openxmlformats.org/drawingml/2006/chartDrawing">
    <cdr:from>
      <cdr:x>0.13603</cdr:x>
      <cdr:y>0.76945</cdr:y>
    </cdr:from>
    <cdr:to>
      <cdr:x>0.38198</cdr:x>
      <cdr:y>0.8074</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195585" y="5431470"/>
          <a:ext cx="2161721" cy="2678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F79646"/>
              </a:solidFill>
            </a:rPr>
            <a:t>工業プロセス及び製品の使用</a:t>
          </a:r>
        </a:p>
      </cdr:txBody>
    </cdr:sp>
  </cdr:relSizeAnchor>
  <cdr:relSizeAnchor xmlns:cdr="http://schemas.openxmlformats.org/drawingml/2006/chartDrawing">
    <cdr:from>
      <cdr:x>0.80315</cdr:x>
      <cdr:y>0.15718</cdr:y>
    </cdr:from>
    <cdr:to>
      <cdr:x>0.92908</cdr:x>
      <cdr:y>0.21741</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7705165" y="1022059"/>
          <a:ext cx="1208090" cy="39164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baseline="0">
              <a:solidFill>
                <a:schemeClr val="bg2">
                  <a:lumMod val="10000"/>
                </a:schemeClr>
              </a:solidFill>
              <a:latin typeface="Calibri" panose="020F0502020204030204" pitchFamily="34" charset="0"/>
              <a:ea typeface="ＭＳ Ｐゴシック" panose="020B0600070205080204" pitchFamily="50" charset="-128"/>
            </a:rPr>
            <a:t>　</a:t>
          </a:r>
          <a:r>
            <a:rPr kumimoji="1" lang="en-US" altLang="ja-JP" sz="1100" baseline="0">
              <a:solidFill>
                <a:schemeClr val="bg2">
                  <a:lumMod val="10000"/>
                </a:schemeClr>
              </a:solidFill>
              <a:latin typeface="ＭＳ Ｐゴシック" panose="020B0600070205080204" pitchFamily="50" charset="-128"/>
              <a:ea typeface="ＭＳ Ｐゴシック" panose="020B0600070205080204" pitchFamily="50" charset="-128"/>
            </a:rPr>
            <a:t>&lt;</a:t>
          </a:r>
          <a:r>
            <a:rPr kumimoji="1" lang="en-US" altLang="ja-JP" sz="1100" baseline="0">
              <a:solidFill>
                <a:schemeClr val="tx1"/>
              </a:solidFill>
              <a:effectLst/>
              <a:latin typeface="Calibri" panose="020F0502020204030204" pitchFamily="34" charset="0"/>
              <a:ea typeface="ＭＳ Ｐゴシック" panose="020B0600070205080204" pitchFamily="50" charset="-128"/>
              <a:cs typeface="+mn-cs"/>
            </a:rPr>
            <a:t>2013</a:t>
          </a:r>
          <a:r>
            <a:rPr kumimoji="1" lang="ja-JP" altLang="ja-JP" sz="1100" baseline="0">
              <a:solidFill>
                <a:schemeClr val="tx1"/>
              </a:solidFill>
              <a:effectLst/>
              <a:latin typeface="Calibri" panose="020F0502020204030204" pitchFamily="34" charset="0"/>
              <a:ea typeface="ＭＳ Ｐゴシック" panose="020B0600070205080204" pitchFamily="50" charset="-128"/>
              <a:cs typeface="+mn-cs"/>
            </a:rPr>
            <a:t>年度比</a:t>
          </a:r>
          <a:r>
            <a:rPr kumimoji="1" lang="en-US" altLang="ja-JP" sz="1100" baseline="0">
              <a:solidFill>
                <a:schemeClr val="tx1"/>
              </a:solidFill>
              <a:effectLst/>
              <a:latin typeface="ＭＳ Ｐゴシック" panose="020B0600070205080204" pitchFamily="50" charset="-128"/>
              <a:ea typeface="ＭＳ Ｐゴシック" panose="020B0600070205080204" pitchFamily="50" charset="-128"/>
              <a:cs typeface="+mn-cs"/>
            </a:rPr>
            <a:t>&gt;</a:t>
          </a:r>
        </a:p>
        <a:p xmlns:a="http://schemas.openxmlformats.org/drawingml/2006/main">
          <a:pPr algn="ctr"/>
          <a:r>
            <a:rPr kumimoji="1" lang="ja-JP" altLang="ja-JP" sz="1100" baseline="0">
              <a:solidFill>
                <a:schemeClr val="tx1"/>
              </a:solidFill>
              <a:effectLst/>
              <a:latin typeface="Calibri" panose="020F0502020204030204" pitchFamily="34" charset="0"/>
              <a:ea typeface="ＭＳ Ｐゴシック" panose="020B0600070205080204" pitchFamily="50" charset="-128"/>
              <a:cs typeface="+mn-cs"/>
            </a:rPr>
            <a:t>　（</a:t>
          </a:r>
          <a:r>
            <a:rPr kumimoji="1" lang="ja-JP" altLang="en-US" sz="1100" baseline="0">
              <a:solidFill>
                <a:schemeClr val="tx1"/>
              </a:solidFill>
              <a:effectLst/>
              <a:latin typeface="Calibri" panose="020F0502020204030204" pitchFamily="34" charset="0"/>
              <a:ea typeface="ＭＳ Ｐゴシック" panose="020B0600070205080204" pitchFamily="50" charset="-128"/>
              <a:cs typeface="+mn-cs"/>
            </a:rPr>
            <a:t>前</a:t>
          </a:r>
          <a:r>
            <a:rPr kumimoji="1" lang="ja-JP" altLang="ja-JP" sz="1100" baseline="0">
              <a:solidFill>
                <a:schemeClr val="tx1"/>
              </a:solidFill>
              <a:effectLst/>
              <a:latin typeface="Calibri" panose="020F0502020204030204" pitchFamily="34" charset="0"/>
              <a:ea typeface="ＭＳ Ｐゴシック" panose="020B0600070205080204" pitchFamily="50" charset="-128"/>
              <a:cs typeface="+mn-cs"/>
            </a:rPr>
            <a:t>年度比）</a:t>
          </a:r>
          <a:r>
            <a:rPr kumimoji="1" lang="ja-JP" altLang="ja-JP" sz="1050" baseline="0">
              <a:solidFill>
                <a:schemeClr val="tx1"/>
              </a:solidFill>
              <a:effectLst/>
              <a:latin typeface="Calibri" panose="020F0502020204030204" pitchFamily="34" charset="0"/>
              <a:ea typeface="ＭＳ Ｐゴシック" panose="020B0600070205080204" pitchFamily="50" charset="-128"/>
              <a:cs typeface="+mn-cs"/>
            </a:rPr>
            <a:t>　</a:t>
          </a:r>
          <a:endParaRPr lang="ja-JP" altLang="ja-JP" sz="1050" baseline="0">
            <a:effectLst/>
            <a:latin typeface="Calibri" panose="020F0502020204030204" pitchFamily="34" charset="0"/>
            <a:ea typeface="ＭＳ Ｐゴシック" panose="020B0600070205080204" pitchFamily="50" charset="-128"/>
          </a:endParaRPr>
        </a:p>
      </cdr:txBody>
    </cdr:sp>
  </cdr:relSizeAnchor>
  <cdr:relSizeAnchor xmlns:cdr="http://schemas.openxmlformats.org/drawingml/2006/chartDrawing">
    <cdr:from>
      <cdr:x>0.38337</cdr:x>
      <cdr:y>0.80824</cdr:y>
    </cdr:from>
    <cdr:to>
      <cdr:x>0.52712</cdr:x>
      <cdr:y>0.84206</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3676084" y="5259428"/>
          <a:ext cx="1378401" cy="220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4A452A"/>
              </a:solidFill>
              <a:latin typeface="ＭＳ Ｐゴシック" panose="020B0600070205080204" pitchFamily="50" charset="-128"/>
              <a:ea typeface="ＭＳ Ｐゴシック" panose="020B0600070205080204" pitchFamily="50" charset="-128"/>
            </a:rPr>
            <a:t>その他</a:t>
          </a:r>
          <a:r>
            <a:rPr lang="ja-JP" altLang="en-US" sz="1000">
              <a:solidFill>
                <a:srgbClr val="4A452A"/>
              </a:solidFill>
              <a:latin typeface="ＭＳ Ｐゴシック" panose="020B0600070205080204" pitchFamily="50" charset="-128"/>
              <a:ea typeface="ＭＳ Ｐゴシック" panose="020B0600070205080204" pitchFamily="50" charset="-128"/>
            </a:rPr>
            <a:t>（間接</a:t>
          </a:r>
          <a:r>
            <a:rPr lang="en-US" altLang="ja-JP" sz="1000">
              <a:solidFill>
                <a:srgbClr val="4A452A"/>
              </a:solidFill>
              <a:latin typeface="Calibri" panose="020F0502020204030204" pitchFamily="34" charset="0"/>
              <a:ea typeface="ＭＳ Ｐゴシック" panose="020B0600070205080204" pitchFamily="50" charset="-128"/>
              <a:cs typeface="Calibri" panose="020F0502020204030204" pitchFamily="34" charset="0"/>
            </a:rPr>
            <a:t>CO</a:t>
          </a:r>
          <a:r>
            <a:rPr lang="en-US" altLang="ja-JP" sz="800">
              <a:solidFill>
                <a:srgbClr val="4A452A"/>
              </a:solidFill>
              <a:latin typeface="Calibri" panose="020F0502020204030204" pitchFamily="34" charset="0"/>
              <a:ea typeface="ＭＳ Ｐゴシック" panose="020B0600070205080204" pitchFamily="50" charset="-128"/>
              <a:cs typeface="Calibri" panose="020F0502020204030204" pitchFamily="34" charset="0"/>
            </a:rPr>
            <a:t>2</a:t>
          </a:r>
          <a:r>
            <a:rPr lang="ja-JP" altLang="en-US" sz="1000">
              <a:solidFill>
                <a:srgbClr val="4A452A"/>
              </a:solidFill>
              <a:latin typeface="ＭＳ Ｐゴシック" panose="020B0600070205080204" pitchFamily="50" charset="-128"/>
              <a:ea typeface="ＭＳ Ｐゴシック" panose="020B0600070205080204" pitchFamily="50" charset="-128"/>
            </a:rPr>
            <a:t>等）</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nies.go.jp/gio/en/copyright/index.html" TargetMode="External"/><Relationship Id="rId1" Type="http://schemas.openxmlformats.org/officeDocument/2006/relationships/hyperlink" Target="https://www.nies.go.jp/gio/copyright/index.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C1:K27"/>
  <sheetViews>
    <sheetView tabSelected="1" zoomScaleNormal="100" workbookViewId="0">
      <selection activeCell="C34" sqref="C34"/>
    </sheetView>
  </sheetViews>
  <sheetFormatPr defaultColWidth="9" defaultRowHeight="14.25"/>
  <cols>
    <col min="1" max="1" width="1.125" style="146" customWidth="1"/>
    <col min="2" max="2" width="2" style="146" customWidth="1"/>
    <col min="3" max="3" width="28.875" style="146" customWidth="1"/>
    <col min="4" max="4" width="66.875" style="146" customWidth="1"/>
    <col min="5" max="5" width="94.125" style="146" customWidth="1"/>
    <col min="6" max="16384" width="9" style="146"/>
  </cols>
  <sheetData>
    <row r="1" spans="3:11" ht="23.25" customHeight="1">
      <c r="C1" s="639" t="s">
        <v>1292</v>
      </c>
      <c r="E1" s="639" t="s">
        <v>1293</v>
      </c>
    </row>
    <row r="2" spans="3:11" ht="23.25" customHeight="1">
      <c r="C2" s="1850" t="s">
        <v>1294</v>
      </c>
      <c r="E2" s="1732" t="s">
        <v>1160</v>
      </c>
      <c r="F2" s="644"/>
    </row>
    <row r="3" spans="3:11">
      <c r="D3" s="1723" t="s">
        <v>1295</v>
      </c>
      <c r="E3" s="1723" t="s">
        <v>1161</v>
      </c>
    </row>
    <row r="4" spans="3:11">
      <c r="D4" s="581" t="s">
        <v>70</v>
      </c>
      <c r="E4" s="581" t="s">
        <v>305</v>
      </c>
    </row>
    <row r="5" spans="3:11">
      <c r="D5" s="640"/>
      <c r="E5" s="640"/>
    </row>
    <row r="6" spans="3:11">
      <c r="D6" s="640"/>
      <c r="E6" s="640"/>
    </row>
    <row r="7" spans="3:11" ht="18" customHeight="1">
      <c r="C7" s="641" t="s">
        <v>699</v>
      </c>
      <c r="D7" s="641" t="s">
        <v>69</v>
      </c>
      <c r="E7" s="641" t="s">
        <v>306</v>
      </c>
    </row>
    <row r="8" spans="3:11" ht="18" customHeight="1">
      <c r="C8" s="1116" t="s">
        <v>5</v>
      </c>
      <c r="D8" s="642" t="s">
        <v>1296</v>
      </c>
      <c r="E8" s="642" t="s">
        <v>307</v>
      </c>
    </row>
    <row r="9" spans="3:11" ht="18" customHeight="1">
      <c r="C9" s="745" t="s">
        <v>614</v>
      </c>
      <c r="D9" s="1117" t="s">
        <v>1138</v>
      </c>
      <c r="E9" s="1117" t="s">
        <v>308</v>
      </c>
    </row>
    <row r="10" spans="3:11" ht="18" customHeight="1">
      <c r="C10" s="745" t="s">
        <v>1168</v>
      </c>
      <c r="D10" s="1851" t="s">
        <v>1297</v>
      </c>
      <c r="E10" s="1117" t="s">
        <v>1239</v>
      </c>
    </row>
    <row r="11" spans="3:11" ht="30" customHeight="1">
      <c r="C11" s="745" t="s">
        <v>1167</v>
      </c>
      <c r="D11" s="1731" t="s">
        <v>1174</v>
      </c>
      <c r="E11" s="1117" t="s">
        <v>710</v>
      </c>
      <c r="H11" s="644"/>
    </row>
    <row r="12" spans="3:11" ht="30" customHeight="1">
      <c r="C12" s="745" t="s">
        <v>1166</v>
      </c>
      <c r="D12" s="1117" t="s">
        <v>1298</v>
      </c>
      <c r="E12" s="1117" t="s">
        <v>1210</v>
      </c>
      <c r="H12" s="1766"/>
      <c r="I12" s="1766"/>
      <c r="J12" s="1766"/>
      <c r="K12" s="1766"/>
    </row>
    <row r="13" spans="3:11" ht="18" customHeight="1">
      <c r="C13" s="1116" t="s">
        <v>1169</v>
      </c>
      <c r="D13" s="1670" t="s">
        <v>1299</v>
      </c>
      <c r="E13" s="1117" t="s">
        <v>1139</v>
      </c>
    </row>
    <row r="14" spans="3:11" ht="18" customHeight="1">
      <c r="C14" s="1116" t="s">
        <v>1170</v>
      </c>
      <c r="D14" s="1117" t="s">
        <v>1300</v>
      </c>
      <c r="E14" s="1117" t="s">
        <v>1143</v>
      </c>
    </row>
    <row r="15" spans="3:11" ht="18" customHeight="1">
      <c r="C15" s="1116" t="s">
        <v>1171</v>
      </c>
      <c r="D15" s="1117" t="s">
        <v>1301</v>
      </c>
      <c r="E15" s="1117" t="s">
        <v>1144</v>
      </c>
    </row>
    <row r="16" spans="3:11" ht="18" customHeight="1">
      <c r="C16" s="1116" t="s">
        <v>1172</v>
      </c>
      <c r="D16" s="1117" t="s">
        <v>1302</v>
      </c>
      <c r="E16" s="1117" t="s">
        <v>1145</v>
      </c>
    </row>
    <row r="17" spans="3:7" ht="18" customHeight="1">
      <c r="C17" s="1116" t="s">
        <v>1107</v>
      </c>
      <c r="D17" s="1117" t="s">
        <v>1303</v>
      </c>
      <c r="E17" s="1117" t="s">
        <v>1146</v>
      </c>
    </row>
    <row r="18" spans="3:7" ht="18" customHeight="1">
      <c r="C18" s="1116" t="s">
        <v>1108</v>
      </c>
      <c r="D18" s="1670" t="s">
        <v>1304</v>
      </c>
      <c r="E18" s="1117" t="s">
        <v>933</v>
      </c>
    </row>
    <row r="19" spans="3:7" ht="18" customHeight="1">
      <c r="C19" s="1116" t="s">
        <v>1109</v>
      </c>
      <c r="D19" s="1670" t="s">
        <v>1305</v>
      </c>
      <c r="E19" s="1117" t="s">
        <v>934</v>
      </c>
    </row>
    <row r="20" spans="3:7" ht="18" customHeight="1">
      <c r="C20" s="1421" t="s">
        <v>1110</v>
      </c>
      <c r="D20" s="1670" t="s">
        <v>1306</v>
      </c>
      <c r="E20" s="1117" t="s">
        <v>1140</v>
      </c>
    </row>
    <row r="21" spans="3:7" ht="18" customHeight="1">
      <c r="C21" s="1421" t="s">
        <v>1111</v>
      </c>
      <c r="D21" s="1670" t="s">
        <v>1307</v>
      </c>
      <c r="E21" s="1117" t="s">
        <v>1141</v>
      </c>
    </row>
    <row r="22" spans="3:7" ht="18" customHeight="1">
      <c r="C22" s="1116" t="s">
        <v>1165</v>
      </c>
      <c r="D22" s="1670" t="s">
        <v>1308</v>
      </c>
      <c r="E22" s="1117" t="s">
        <v>1205</v>
      </c>
    </row>
    <row r="23" spans="3:7" ht="18" customHeight="1">
      <c r="C23" s="1116" t="s">
        <v>1112</v>
      </c>
      <c r="D23" s="1117" t="s">
        <v>1309</v>
      </c>
      <c r="E23" s="1117" t="s">
        <v>825</v>
      </c>
    </row>
    <row r="24" spans="3:7" ht="46.5">
      <c r="C24" s="642" t="s">
        <v>1173</v>
      </c>
      <c r="D24" s="1117" t="s">
        <v>1310</v>
      </c>
      <c r="E24" s="1852" t="s">
        <v>1311</v>
      </c>
      <c r="F24" s="1853"/>
      <c r="G24" s="1766"/>
    </row>
    <row r="25" spans="3:7">
      <c r="C25" s="1118"/>
      <c r="D25" s="1119"/>
      <c r="E25" s="1119"/>
    </row>
    <row r="26" spans="3:7" ht="16.5">
      <c r="C26" s="146" t="s">
        <v>1313</v>
      </c>
      <c r="E26" s="146" t="s">
        <v>1312</v>
      </c>
    </row>
    <row r="27" spans="3:7">
      <c r="C27" s="1854" t="s">
        <v>1153</v>
      </c>
      <c r="E27" s="1854" t="s">
        <v>1154</v>
      </c>
    </row>
  </sheetData>
  <phoneticPr fontId="9"/>
  <hyperlinks>
    <hyperlink ref="D9" location="Notes!A1" display="単位／地球温暖化係数／その他注意事項" xr:uid="{50B1CC57-D5C6-4595-999E-07842C4CEF67}"/>
    <hyperlink ref="D10" location="'1.Summary'!A1" display="温室効果ガス総排出量のまとめ" xr:uid="{4C91842C-26C1-4D0F-A980-6752AAC1031F}"/>
    <hyperlink ref="E9" location="Notes!T1" display="Notes / Units of measures / Global Warming Potentials  " xr:uid="{65DF0C44-A118-4BFD-B84F-55BE8902BA1A}"/>
    <hyperlink ref="D13" location="'4.CO2-Share'!A1" display="CO2 の部門別排出量のシェア（電気・熱配分前後のシェア）" xr:uid="{1F56B2F9-3219-4E54-A392-3389CD878857}"/>
    <hyperlink ref="E13" location="'4.CO2-Share'!R1" display="Breakdown of CO2 emissions (Share of Unallocated and Allocated emissions)" xr:uid="{25B3172E-395B-4525-937A-0AF64ECF8D1F}"/>
    <hyperlink ref="D11" location="'2.CO2-Sector'!Q1" display="CO2 の部門別排出量【電気・熱配分前排出量】（簡約表）" xr:uid="{AF457960-B5A7-4821-A29D-B25EBDA4467D}"/>
    <hyperlink ref="D12" location="'3.Allocated_CO2-Sector'!Q1" display="CO2 の部門別排出量【電気・熱配分後排出量】" xr:uid="{7FEAD615-269E-4E43-B12D-BDDAFC25160C}"/>
    <hyperlink ref="E12" location="'3.Allocated_CO2-Sector'!V1" display="Allocated CO2 emissions by sector  (with allocation of CO2 emissions from power generation and steam generation to each sector)" xr:uid="{CA26ABBF-EC82-4995-99B0-B66D501964CB}"/>
    <hyperlink ref="D18" location="'9.GHG-capita'!A1" display="一人あたりGHG排出量" xr:uid="{7B2DFFBB-6C72-47FE-8897-00B369F8949F}"/>
    <hyperlink ref="E18" location="'9.GHG-capita'!W1" display="GHG emissions per capita" xr:uid="{AA0D3300-7AD8-41AA-AAD5-1BD11F0FA5DF}"/>
    <hyperlink ref="D19" location="'10.GHG-GDP'!A1" display="GDPあたりGHG排出量" xr:uid="{99559349-1881-4E5C-8EFF-F8F02A28EEA2}"/>
    <hyperlink ref="E19" location="'10.GHG-GDP'!W1" display="GHG emissions per GDP" xr:uid="{04266816-5AE5-4DA1-9F3C-269318F88E4F}"/>
    <hyperlink ref="D14" location="'5.CO2-fuel'!A1" display="エネルギー起源CO2 排出量（燃料種別）" xr:uid="{85C21F2E-E90B-4C86-A069-30021B9C0E0B}"/>
    <hyperlink ref="E14" location="'5.CO2-fuel'!Y1" display="CO2 emissions by fuel type " xr:uid="{EA392025-AEB2-4C60-A651-6CBBF1F2C198}"/>
    <hyperlink ref="D15" location="'6.CH4'!A1" display="CH4 排出量（簡約表）" xr:uid="{7BCA941D-8093-4073-875E-BA1F4FF9BB8C}"/>
    <hyperlink ref="E15" location="'6.CH4'!X1" display="CH4 emissions" xr:uid="{05E66B8D-32AC-4C28-A450-6E670069E406}"/>
    <hyperlink ref="D16" location="'7.N2O'!A1" display="N2O 排出量" xr:uid="{4CDAB14B-08B7-4CC3-B58E-B02B9564E7C9}"/>
    <hyperlink ref="E16" location="'7.N2O'!X1" display="N2O emissions" xr:uid="{A63CF409-038E-428C-8A70-C14F01FF0174}"/>
    <hyperlink ref="D17" location="'8.F-gas'!A1" display="F-gas（HFCs, PFCs, SF6, NF3）排出量" xr:uid="{288D4212-B279-4D57-85D7-669630BE7D12}"/>
    <hyperlink ref="E17" location="'8.F-gas'!W1" display="F-gas (HFCs, PFCs, SF6, NF3) emissions" xr:uid="{23AFE7E8-4E5E-44FA-912B-BA1AB6343123}"/>
    <hyperlink ref="E20" location="'11.Household (per household)'!Y1" display="Household CO2 emissions (per household) " xr:uid="{41D63F61-0745-497D-84C3-E33365389A99}"/>
    <hyperlink ref="D21" location="'12.Household (per capita)'!A1" display="家庭におけるCO2 排出量（一人あたり）" xr:uid="{458762E0-6392-40DE-9770-7834C84C5BD1}"/>
    <hyperlink ref="D22" location="'13.NDC-LULUCF'!A1" display="森林等の吸収源対策による吸収量" xr:uid="{2C9AD521-FBC7-4ADE-B88A-9F32770EF2A9}"/>
    <hyperlink ref="D23" location="'14.【Annex】GHG-bunker'!A1" display="国際バンカー油起源のGHG 排出量　【参考値】" xr:uid="{98FCA2DB-7499-4A6A-884B-1DF020BC92EF}"/>
    <hyperlink ref="E23" location="'14.【Annex】GHG-bunker'!Z1" display="GHG emissions from International Bunkers [Reference values]" xr:uid="{9ECCB4E3-C4C3-4ACE-AECC-D224EBE0CF21}"/>
    <hyperlink ref="D24" location="'15.【Annex】CRF-CO2'!A1" display="【参考】UNFCCCに提出された共通報告様式（CRF）及び日本国温室効果ガスインベントリ報告書（NIR）に記載されている部門別CO2 排出・吸収量" xr:uid="{5D7D8D85-C0FE-415C-9CF1-3856BBF64BD3}"/>
    <hyperlink ref="E24" location="'15.【Annex】CRF-CO2'!W1" display="【Annex】CO2 emissions by sector reported in the common reporting format (CRF) and national inventory report (NIR) submitted to the UNFCCC" xr:uid="{28178EFC-8298-4B8C-A9F8-B08B050E8AB0}"/>
    <hyperlink ref="E21" location="'12.Household (per capita)'!Y1" display="Household CO2 emissions (per capita)" xr:uid="{1B5EF585-B754-4568-B711-9B09E7EA09D8}"/>
    <hyperlink ref="E11" location="'2.CO2-Sector'!V1" display="CO2 emissions by sector (without allocation of CO2 emissions from power generation and steam generation to each sector) (Summary)" xr:uid="{63DAF269-F01F-427C-8CD1-0C0C2FD28B2B}"/>
    <hyperlink ref="E10" location="'1.Summary'!A1" display="Total GHG emissions" xr:uid="{AB1A47B3-1A57-48AB-9119-E029AC8AA5D5}"/>
    <hyperlink ref="D20" location="'11.Household (per household)'!A1" display="家庭におけるCO2 排出量（世帯あたり）" xr:uid="{082EB5B9-E3A4-4921-8516-6E8DD2EC2CF3}"/>
    <hyperlink ref="E22" location="'13.NDC-LULUCF'!A1" display="The Removals by Forests and Other Carbon Sink Measures" xr:uid="{E71A0571-E72B-46C6-8862-65894717BE65}"/>
    <hyperlink ref="C27" r:id="rId1" xr:uid="{E065E018-1CF7-40A7-9EA3-2CE52A7A6583}"/>
    <hyperlink ref="E27" r:id="rId2" xr:uid="{63565E8B-3121-447C-ACD0-E70BFC1BA0C1}"/>
  </hyperlinks>
  <pageMargins left="0.78740157480314965" right="0.78740157480314965" top="0.98425196850393704" bottom="0.98425196850393704" header="0.51181102362204722" footer="0.51181102362204722"/>
  <pageSetup paperSize="9" scale="6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pageSetUpPr fitToPage="1"/>
  </sheetPr>
  <dimension ref="A1:BX139"/>
  <sheetViews>
    <sheetView zoomScaleNormal="100" workbookViewId="0">
      <pane xSplit="26" ySplit="4" topLeftCell="AA5" activePane="bottomRight" state="frozen"/>
      <selection pane="topRight" activeCell="AA1" sqref="AA1"/>
      <selection pane="bottomLeft" activeCell="A5" sqref="A5"/>
      <selection pane="bottomRight" activeCell="BG92" sqref="BG92"/>
    </sheetView>
  </sheetViews>
  <sheetFormatPr defaultColWidth="9.625" defaultRowHeight="14.25"/>
  <cols>
    <col min="1" max="1" width="1.625" style="141" customWidth="1"/>
    <col min="2" max="19" width="1.625" style="1" hidden="1" customWidth="1"/>
    <col min="20" max="21" width="1.625" style="1" customWidth="1"/>
    <col min="22" max="22" width="40" style="1" customWidth="1"/>
    <col min="23" max="23" width="1.625" style="141" customWidth="1"/>
    <col min="24" max="24" width="1.625" style="1" customWidth="1"/>
    <col min="25" max="25" width="51.875" style="1" bestFit="1" customWidth="1"/>
    <col min="26" max="26" width="10.625" style="1" hidden="1" customWidth="1"/>
    <col min="27" max="58" width="9.375" style="1" customWidth="1"/>
    <col min="59" max="59" width="7.875" style="141" customWidth="1"/>
    <col min="60" max="60" width="8.375" style="1" customWidth="1"/>
    <col min="61" max="75" width="9.625" style="1"/>
    <col min="76" max="76" width="9.625" style="141"/>
    <col min="77" max="16384" width="9.625" style="1"/>
  </cols>
  <sheetData>
    <row r="1" spans="1:76" ht="61.5" customHeight="1">
      <c r="U1" s="1923" t="s">
        <v>873</v>
      </c>
      <c r="V1" s="1923"/>
      <c r="X1" s="1923" t="s">
        <v>577</v>
      </c>
      <c r="Y1" s="1923"/>
    </row>
    <row r="2" spans="1:76" ht="14.25" customHeight="1">
      <c r="U2" s="1006" t="str">
        <f>'0.Contents'!$C$2</f>
        <v>＜確報値＞</v>
      </c>
      <c r="X2" s="1046" t="str">
        <f>'0.Contents'!$E$2</f>
        <v>&lt;Final Figures&gt;</v>
      </c>
      <c r="Z2" s="540"/>
    </row>
    <row r="3" spans="1:76" ht="18.75">
      <c r="U3" s="143" t="s">
        <v>821</v>
      </c>
      <c r="X3" s="8" t="s">
        <v>578</v>
      </c>
    </row>
    <row r="4" spans="1:76">
      <c r="U4" s="1417"/>
      <c r="V4" s="1418"/>
      <c r="X4" s="547"/>
      <c r="Y4" s="548"/>
      <c r="Z4" s="152"/>
      <c r="AA4" s="1416">
        <v>1990</v>
      </c>
      <c r="AB4" s="1416">
        <f>AA4+1</f>
        <v>1991</v>
      </c>
      <c r="AC4" s="1416">
        <f t="shared" ref="AC4:BF4" si="0">AB4+1</f>
        <v>1992</v>
      </c>
      <c r="AD4" s="1416">
        <f t="shared" si="0"/>
        <v>1993</v>
      </c>
      <c r="AE4" s="1416">
        <f t="shared" si="0"/>
        <v>1994</v>
      </c>
      <c r="AF4" s="1416">
        <f t="shared" si="0"/>
        <v>1995</v>
      </c>
      <c r="AG4" s="1416">
        <f t="shared" si="0"/>
        <v>1996</v>
      </c>
      <c r="AH4" s="1416">
        <f t="shared" si="0"/>
        <v>1997</v>
      </c>
      <c r="AI4" s="1416">
        <f t="shared" si="0"/>
        <v>1998</v>
      </c>
      <c r="AJ4" s="1416">
        <f t="shared" si="0"/>
        <v>1999</v>
      </c>
      <c r="AK4" s="1416">
        <f t="shared" si="0"/>
        <v>2000</v>
      </c>
      <c r="AL4" s="1416">
        <f t="shared" si="0"/>
        <v>2001</v>
      </c>
      <c r="AM4" s="1416">
        <f t="shared" si="0"/>
        <v>2002</v>
      </c>
      <c r="AN4" s="1416">
        <f t="shared" si="0"/>
        <v>2003</v>
      </c>
      <c r="AO4" s="1416">
        <f t="shared" si="0"/>
        <v>2004</v>
      </c>
      <c r="AP4" s="1416">
        <f t="shared" si="0"/>
        <v>2005</v>
      </c>
      <c r="AQ4" s="1416">
        <f t="shared" si="0"/>
        <v>2006</v>
      </c>
      <c r="AR4" s="1416">
        <f t="shared" si="0"/>
        <v>2007</v>
      </c>
      <c r="AS4" s="1416">
        <f t="shared" si="0"/>
        <v>2008</v>
      </c>
      <c r="AT4" s="1416">
        <f t="shared" si="0"/>
        <v>2009</v>
      </c>
      <c r="AU4" s="1416">
        <f t="shared" si="0"/>
        <v>2010</v>
      </c>
      <c r="AV4" s="1416">
        <f t="shared" si="0"/>
        <v>2011</v>
      </c>
      <c r="AW4" s="1416">
        <f t="shared" si="0"/>
        <v>2012</v>
      </c>
      <c r="AX4" s="1416">
        <f t="shared" si="0"/>
        <v>2013</v>
      </c>
      <c r="AY4" s="1416">
        <f t="shared" si="0"/>
        <v>2014</v>
      </c>
      <c r="AZ4" s="1416">
        <f t="shared" si="0"/>
        <v>2015</v>
      </c>
      <c r="BA4" s="1416">
        <f t="shared" si="0"/>
        <v>2016</v>
      </c>
      <c r="BB4" s="1416">
        <f t="shared" si="0"/>
        <v>2017</v>
      </c>
      <c r="BC4" s="1416">
        <f t="shared" si="0"/>
        <v>2018</v>
      </c>
      <c r="BD4" s="1416">
        <f t="shared" si="0"/>
        <v>2019</v>
      </c>
      <c r="BE4" s="1416">
        <f t="shared" si="0"/>
        <v>2020</v>
      </c>
      <c r="BF4" s="1416">
        <f t="shared" si="0"/>
        <v>2021</v>
      </c>
      <c r="BG4" s="1027"/>
    </row>
    <row r="5" spans="1:76" ht="17.100000000000001" customHeight="1">
      <c r="U5" s="512" t="s">
        <v>15</v>
      </c>
      <c r="V5" s="477"/>
      <c r="X5" s="512" t="s">
        <v>15</v>
      </c>
      <c r="Y5" s="477"/>
      <c r="Z5" s="68"/>
      <c r="AA5" s="68">
        <f t="shared" ref="AA5:BE5" si="1">SUM(AA6:AA16)</f>
        <v>15940.023373810551</v>
      </c>
      <c r="AB5" s="68">
        <f t="shared" si="1"/>
        <v>17356.794476754167</v>
      </c>
      <c r="AC5" s="68">
        <f t="shared" si="1"/>
        <v>17773.13874590156</v>
      </c>
      <c r="AD5" s="68">
        <f t="shared" si="1"/>
        <v>18134.59447508907</v>
      </c>
      <c r="AE5" s="68">
        <f t="shared" si="1"/>
        <v>21057.226749185706</v>
      </c>
      <c r="AF5" s="68">
        <f t="shared" si="1"/>
        <v>25219.348804735029</v>
      </c>
      <c r="AG5" s="68">
        <f t="shared" si="1"/>
        <v>24604.215826774303</v>
      </c>
      <c r="AH5" s="68">
        <f t="shared" si="1"/>
        <v>24444.489660702089</v>
      </c>
      <c r="AI5" s="68">
        <f t="shared" si="1"/>
        <v>23749.430269680604</v>
      </c>
      <c r="AJ5" s="68">
        <f t="shared" si="1"/>
        <v>24375.035791541992</v>
      </c>
      <c r="AK5" s="68">
        <f t="shared" si="1"/>
        <v>22858.35689957306</v>
      </c>
      <c r="AL5" s="68">
        <f t="shared" si="1"/>
        <v>19465.971605674276</v>
      </c>
      <c r="AM5" s="68">
        <f t="shared" si="1"/>
        <v>16236.404782603391</v>
      </c>
      <c r="AN5" s="68">
        <f t="shared" si="1"/>
        <v>16228.08073351745</v>
      </c>
      <c r="AO5" s="68">
        <f t="shared" si="1"/>
        <v>12418.368101688444</v>
      </c>
      <c r="AP5" s="68">
        <f t="shared" si="1"/>
        <v>12778.809711884287</v>
      </c>
      <c r="AQ5" s="68">
        <f t="shared" si="1"/>
        <v>14626.241737249622</v>
      </c>
      <c r="AR5" s="68">
        <f t="shared" si="1"/>
        <v>16709.812962491073</v>
      </c>
      <c r="AS5" s="68">
        <f t="shared" si="1"/>
        <v>19265.318500624049</v>
      </c>
      <c r="AT5" s="68">
        <f t="shared" si="1"/>
        <v>20927.106001019871</v>
      </c>
      <c r="AU5" s="68">
        <f t="shared" si="1"/>
        <v>23331.815539590192</v>
      </c>
      <c r="AV5" s="68">
        <f t="shared" si="1"/>
        <v>26124.54040982982</v>
      </c>
      <c r="AW5" s="68">
        <f t="shared" si="1"/>
        <v>29381.772417681019</v>
      </c>
      <c r="AX5" s="68">
        <f t="shared" si="1"/>
        <v>32129.236564593968</v>
      </c>
      <c r="AY5" s="68">
        <f t="shared" si="1"/>
        <v>35805.260087298389</v>
      </c>
      <c r="AZ5" s="68">
        <f t="shared" si="1"/>
        <v>39283.250340090432</v>
      </c>
      <c r="BA5" s="68">
        <f t="shared" si="1"/>
        <v>42645.361094030879</v>
      </c>
      <c r="BB5" s="68">
        <f t="shared" si="1"/>
        <v>44956.352738435635</v>
      </c>
      <c r="BC5" s="68">
        <f t="shared" si="1"/>
        <v>47087.142184417833</v>
      </c>
      <c r="BD5" s="68">
        <f t="shared" si="1"/>
        <v>49968.007523873348</v>
      </c>
      <c r="BE5" s="68">
        <f t="shared" si="1"/>
        <v>52210.28053694703</v>
      </c>
      <c r="BF5" s="68">
        <f>SUM(BF6:BF16)</f>
        <v>53561.038045284986</v>
      </c>
      <c r="BG5" s="305"/>
      <c r="BL5" s="58"/>
      <c r="BM5" s="58"/>
      <c r="BX5" s="1431"/>
    </row>
    <row r="6" spans="1:76" ht="17.100000000000001" customHeight="1">
      <c r="U6" s="549"/>
      <c r="V6" s="425" t="str">
        <f>'リンク切公表時非表示（グラフの添え物）'!$W$92</f>
        <v>冷蔵庫及び空調機器</v>
      </c>
      <c r="X6" s="549"/>
      <c r="Y6" s="425" t="str">
        <f>'リンク切公表時非表示（グラフの添え物）'!$X$92</f>
        <v>Refrigeration and 
Air Conditioning Equipment</v>
      </c>
      <c r="Z6" s="10"/>
      <c r="AA6" s="1211" t="s">
        <v>1314</v>
      </c>
      <c r="AB6" s="1211" t="s">
        <v>1314</v>
      </c>
      <c r="AC6" s="1212">
        <v>4.2071468001304044</v>
      </c>
      <c r="AD6" s="1212">
        <v>72.017452189167557</v>
      </c>
      <c r="AE6" s="1211">
        <v>371.98874907548867</v>
      </c>
      <c r="AF6" s="1211">
        <v>924.96590230776087</v>
      </c>
      <c r="AG6" s="1211">
        <v>1328.5156269671586</v>
      </c>
      <c r="AH6" s="1211">
        <v>1742.6978650523613</v>
      </c>
      <c r="AI6" s="1211">
        <v>2126.2388037699761</v>
      </c>
      <c r="AJ6" s="1211">
        <v>2517.7766257793946</v>
      </c>
      <c r="AK6" s="1211">
        <v>2975.5839045371322</v>
      </c>
      <c r="AL6" s="1211">
        <v>3585.7829733426829</v>
      </c>
      <c r="AM6" s="1211">
        <v>4450.0230497574439</v>
      </c>
      <c r="AN6" s="1211">
        <v>5567.5824308383362</v>
      </c>
      <c r="AO6" s="1211">
        <v>7071.3572061268569</v>
      </c>
      <c r="AP6" s="1211">
        <v>8865.4073866235776</v>
      </c>
      <c r="AQ6" s="1211">
        <v>10844.556669495778</v>
      </c>
      <c r="AR6" s="1211">
        <v>13459.563606260463</v>
      </c>
      <c r="AS6" s="1211">
        <v>15652.274529705273</v>
      </c>
      <c r="AT6" s="1211">
        <v>17987.44715945781</v>
      </c>
      <c r="AU6" s="1211">
        <v>20494.803481147927</v>
      </c>
      <c r="AV6" s="1211">
        <v>23154.998174827262</v>
      </c>
      <c r="AW6" s="1211">
        <v>26370.318568211576</v>
      </c>
      <c r="AX6" s="1211">
        <v>29030.081515496819</v>
      </c>
      <c r="AY6" s="1211">
        <v>32553.910661165432</v>
      </c>
      <c r="AZ6" s="1211">
        <v>35893.0132493899</v>
      </c>
      <c r="BA6" s="1211">
        <v>38972.408830810404</v>
      </c>
      <c r="BB6" s="1211">
        <v>41166.547868873306</v>
      </c>
      <c r="BC6" s="1211">
        <v>43274.289046482598</v>
      </c>
      <c r="BD6" s="1211">
        <v>46044.087837844949</v>
      </c>
      <c r="BE6" s="1211">
        <v>48156.746891415991</v>
      </c>
      <c r="BF6" s="1211">
        <v>49516.698425815317</v>
      </c>
      <c r="BG6" s="305"/>
      <c r="BH6" s="148"/>
    </row>
    <row r="7" spans="1:76" ht="17.100000000000001" customHeight="1">
      <c r="U7" s="549"/>
      <c r="V7" s="1209" t="str">
        <f>'リンク切公表時非表示（グラフの添え物）'!$W$93</f>
        <v>発泡剤</v>
      </c>
      <c r="X7" s="549"/>
      <c r="Y7" s="425" t="str">
        <f>'リンク切公表時非表示（グラフの添え物）'!$X$93</f>
        <v>Foam Blowing</v>
      </c>
      <c r="Z7" s="10"/>
      <c r="AA7" s="1212">
        <v>1.3419351351351352</v>
      </c>
      <c r="AB7" s="1211" t="s">
        <v>1314</v>
      </c>
      <c r="AC7" s="1212">
        <v>40.25805405405405</v>
      </c>
      <c r="AD7" s="1211">
        <v>261.67735135135138</v>
      </c>
      <c r="AE7" s="1211">
        <v>449.54827027027022</v>
      </c>
      <c r="AF7" s="1211">
        <v>496.51599999999996</v>
      </c>
      <c r="AG7" s="1211">
        <v>452.06200000000001</v>
      </c>
      <c r="AH7" s="1211">
        <v>468.10599999999999</v>
      </c>
      <c r="AI7" s="1211">
        <v>450.45</v>
      </c>
      <c r="AJ7" s="1211">
        <v>454.74</v>
      </c>
      <c r="AK7" s="1211">
        <v>484.34100000000001</v>
      </c>
      <c r="AL7" s="1211">
        <v>451.47244999999998</v>
      </c>
      <c r="AM7" s="1211">
        <v>491.06914999999998</v>
      </c>
      <c r="AN7" s="1211">
        <v>729.74556816688573</v>
      </c>
      <c r="AO7" s="1211">
        <v>901.00467355453361</v>
      </c>
      <c r="AP7" s="1211">
        <v>937.48331743758206</v>
      </c>
      <c r="AQ7" s="1211">
        <v>1194.4903293035479</v>
      </c>
      <c r="AR7" s="1211">
        <v>1429.1351242904072</v>
      </c>
      <c r="AS7" s="1211">
        <v>1509.560115</v>
      </c>
      <c r="AT7" s="1211">
        <v>1608.1659916666667</v>
      </c>
      <c r="AU7" s="1211">
        <v>1748.8716516666666</v>
      </c>
      <c r="AV7" s="1211">
        <v>1923.4105016666665</v>
      </c>
      <c r="AW7" s="1211">
        <v>2080.8298016666663</v>
      </c>
      <c r="AX7" s="1211">
        <v>2229.3050616666665</v>
      </c>
      <c r="AY7" s="1211">
        <v>2372.9536916666666</v>
      </c>
      <c r="AZ7" s="1211">
        <v>2483.7985216666666</v>
      </c>
      <c r="BA7" s="1211">
        <v>2650.9808916666666</v>
      </c>
      <c r="BB7" s="1211">
        <v>2801.3866616666664</v>
      </c>
      <c r="BC7" s="1211">
        <v>2921.9685216666662</v>
      </c>
      <c r="BD7" s="1211">
        <v>2978.7175916666665</v>
      </c>
      <c r="BE7" s="1211">
        <v>2924.9741016666667</v>
      </c>
      <c r="BF7" s="1211">
        <v>2941.230841666666</v>
      </c>
      <c r="BG7" s="305"/>
      <c r="BH7" s="148"/>
      <c r="BK7" s="58"/>
    </row>
    <row r="8" spans="1:76" ht="17.100000000000001" customHeight="1">
      <c r="U8" s="549"/>
      <c r="V8" s="423" t="str">
        <f>'リンク切公表時非表示（グラフの添え物）'!$W$94</f>
        <v>エアゾール・MDI（定量噴射剤）</v>
      </c>
      <c r="X8" s="549"/>
      <c r="Y8" s="425" t="str">
        <f>'リンク切公表時非表示（グラフの添え物）'!$X$94</f>
        <v>Aerosols / MDI</v>
      </c>
      <c r="Z8" s="13"/>
      <c r="AA8" s="1211" t="s">
        <v>1314</v>
      </c>
      <c r="AB8" s="1211" t="s">
        <v>1314</v>
      </c>
      <c r="AC8" s="1212">
        <v>75.36486486486487</v>
      </c>
      <c r="AD8" s="1211">
        <v>565.23648648648646</v>
      </c>
      <c r="AE8" s="1211">
        <v>1061.8716216216214</v>
      </c>
      <c r="AF8" s="1211">
        <v>1501.5</v>
      </c>
      <c r="AG8" s="1211">
        <v>2291.5749999999998</v>
      </c>
      <c r="AH8" s="1211">
        <v>2912.2664999999997</v>
      </c>
      <c r="AI8" s="1211">
        <v>3147.8589999999995</v>
      </c>
      <c r="AJ8" s="1211">
        <v>3091.3739999999998</v>
      </c>
      <c r="AK8" s="1211">
        <v>3117.2955999999995</v>
      </c>
      <c r="AL8" s="1211">
        <v>2949.8002000000001</v>
      </c>
      <c r="AM8" s="1211">
        <v>2947.1528000000003</v>
      </c>
      <c r="AN8" s="1211">
        <v>2834.6333000000004</v>
      </c>
      <c r="AO8" s="1211">
        <v>2340.8935750000005</v>
      </c>
      <c r="AP8" s="1211">
        <v>1695.1602550000002</v>
      </c>
      <c r="AQ8" s="1211">
        <v>1123.3967709999999</v>
      </c>
      <c r="AR8" s="1211">
        <v>894.51559799999995</v>
      </c>
      <c r="AS8" s="1211">
        <v>930.81102200000009</v>
      </c>
      <c r="AT8" s="1211">
        <v>844.67084499999999</v>
      </c>
      <c r="AU8" s="1211">
        <v>666.49119000000007</v>
      </c>
      <c r="AV8" s="1211">
        <v>634.08537999999999</v>
      </c>
      <c r="AW8" s="1211">
        <v>560.94649800000002</v>
      </c>
      <c r="AX8" s="1211">
        <v>489.36158799999998</v>
      </c>
      <c r="AY8" s="1211">
        <v>503.41781799999995</v>
      </c>
      <c r="AZ8" s="1211">
        <v>540.04452299999991</v>
      </c>
      <c r="BA8" s="1211">
        <v>587.06930499999999</v>
      </c>
      <c r="BB8" s="1211">
        <v>600.22530000000006</v>
      </c>
      <c r="BC8" s="1211">
        <v>543.92255</v>
      </c>
      <c r="BD8" s="1211">
        <v>572.14235000000008</v>
      </c>
      <c r="BE8" s="1211">
        <v>658.50045</v>
      </c>
      <c r="BF8" s="1211">
        <v>598.70805000000007</v>
      </c>
      <c r="BG8" s="305"/>
      <c r="BH8" s="256"/>
      <c r="BK8" s="58"/>
    </row>
    <row r="9" spans="1:76" ht="17.100000000000001" customHeight="1">
      <c r="A9" s="307"/>
      <c r="U9" s="549"/>
      <c r="V9" s="1210" t="str">
        <f>'リンク切公表時非表示（グラフの添え物）'!$W$97</f>
        <v>洗浄剤・溶剤</v>
      </c>
      <c r="X9" s="549"/>
      <c r="Y9" s="425" t="str">
        <f>'リンク切公表時非表示（グラフの添え物）'!$X$97</f>
        <v>Solvents / Cleaning agents</v>
      </c>
      <c r="Z9" s="10"/>
      <c r="AA9" s="1211" t="s">
        <v>1314</v>
      </c>
      <c r="AB9" s="1211" t="s">
        <v>1314</v>
      </c>
      <c r="AC9" s="1211" t="s">
        <v>1314</v>
      </c>
      <c r="AD9" s="1211" t="s">
        <v>1314</v>
      </c>
      <c r="AE9" s="1211" t="s">
        <v>1314</v>
      </c>
      <c r="AF9" s="1211" t="s">
        <v>1314</v>
      </c>
      <c r="AG9" s="1211" t="s">
        <v>1314</v>
      </c>
      <c r="AH9" s="1211" t="s">
        <v>1314</v>
      </c>
      <c r="AI9" s="1211" t="s">
        <v>1314</v>
      </c>
      <c r="AJ9" s="1211" t="s">
        <v>1314</v>
      </c>
      <c r="AK9" s="1211" t="s">
        <v>1314</v>
      </c>
      <c r="AL9" s="1211" t="s">
        <v>1314</v>
      </c>
      <c r="AM9" s="1211" t="s">
        <v>1314</v>
      </c>
      <c r="AN9" s="1212">
        <v>2.3499127259547721</v>
      </c>
      <c r="AO9" s="1212">
        <v>4.3259757000531023</v>
      </c>
      <c r="AP9" s="1212">
        <v>5.7679676000708051</v>
      </c>
      <c r="AQ9" s="1212">
        <v>7.9576590038013881</v>
      </c>
      <c r="AR9" s="1212">
        <v>15.701689577970525</v>
      </c>
      <c r="AS9" s="1212">
        <v>22.911649078059032</v>
      </c>
      <c r="AT9" s="1212">
        <v>39.094002622702121</v>
      </c>
      <c r="AU9" s="1212">
        <v>60.136402941478941</v>
      </c>
      <c r="AV9" s="1212">
        <v>85.985442926981449</v>
      </c>
      <c r="AW9" s="1212">
        <v>93.976419721348321</v>
      </c>
      <c r="AX9" s="1212">
        <v>108.59655415757575</v>
      </c>
      <c r="AY9" s="1211">
        <v>122.3130462076923</v>
      </c>
      <c r="AZ9" s="1211">
        <v>125.68869214205608</v>
      </c>
      <c r="BA9" s="1211">
        <v>129.64630499999998</v>
      </c>
      <c r="BB9" s="1211">
        <v>115.84106259310344</v>
      </c>
      <c r="BC9" s="1211">
        <v>117.2747391103448</v>
      </c>
      <c r="BD9" s="1211">
        <v>122.24481770344828</v>
      </c>
      <c r="BE9" s="1211">
        <v>126.54584725517242</v>
      </c>
      <c r="BF9" s="1211">
        <v>127.59721003448274</v>
      </c>
      <c r="BG9" s="305"/>
      <c r="BH9" s="148"/>
      <c r="BK9" s="58"/>
    </row>
    <row r="10" spans="1:76" ht="17.100000000000001" customHeight="1">
      <c r="U10" s="549"/>
      <c r="V10" s="423" t="str">
        <f>'リンク切公表時非表示（グラフの添え物）'!$W$98</f>
        <v>HFCsの製造時の漏出</v>
      </c>
      <c r="X10" s="549"/>
      <c r="Y10" s="425" t="str">
        <f>'リンク切公表時非表示（グラフの添え物）'!$X$98</f>
        <v>Fugitive emissions from HFCs manufacturing</v>
      </c>
      <c r="Z10" s="10"/>
      <c r="AA10" s="1212">
        <v>1.5108061842099747</v>
      </c>
      <c r="AB10" s="1211" t="s">
        <v>1314</v>
      </c>
      <c r="AC10" s="1212">
        <v>45.324185526299246</v>
      </c>
      <c r="AD10" s="1211">
        <v>294.60720592094515</v>
      </c>
      <c r="AE10" s="1211">
        <v>506.12007171034162</v>
      </c>
      <c r="AF10" s="1211">
        <v>558.99828815769069</v>
      </c>
      <c r="AG10" s="1211">
        <v>532.59626158890399</v>
      </c>
      <c r="AH10" s="1211">
        <v>428.58755931152115</v>
      </c>
      <c r="AI10" s="1211">
        <v>308.07671766165294</v>
      </c>
      <c r="AJ10" s="1211">
        <v>188.64228618390447</v>
      </c>
      <c r="AK10" s="1211">
        <v>296.21856583966508</v>
      </c>
      <c r="AL10" s="1211">
        <v>436.30568618390453</v>
      </c>
      <c r="AM10" s="1211">
        <v>410.4739861839044</v>
      </c>
      <c r="AN10" s="1211">
        <v>520.338639928671</v>
      </c>
      <c r="AO10" s="1211">
        <v>564.94742226701817</v>
      </c>
      <c r="AP10" s="1211">
        <v>449.37063436191647</v>
      </c>
      <c r="AQ10" s="1211">
        <v>366.55998714529392</v>
      </c>
      <c r="AR10" s="1211">
        <v>356.72709827880294</v>
      </c>
      <c r="AS10" s="1211">
        <v>306.47826027291057</v>
      </c>
      <c r="AT10" s="1211">
        <v>233.75886027291054</v>
      </c>
      <c r="AU10" s="1211">
        <v>128.06176027291053</v>
      </c>
      <c r="AV10" s="1211">
        <v>151.34906027291052</v>
      </c>
      <c r="AW10" s="1211">
        <v>120.47619377291053</v>
      </c>
      <c r="AX10" s="1211">
        <v>131.15786027291054</v>
      </c>
      <c r="AY10" s="1211">
        <v>100.56856027291053</v>
      </c>
      <c r="AZ10" s="1212">
        <v>82.982160272910534</v>
      </c>
      <c r="BA10" s="1211">
        <v>148.65688527291056</v>
      </c>
      <c r="BB10" s="1212">
        <v>94.953960272910521</v>
      </c>
      <c r="BC10" s="1212">
        <v>88.461360272910511</v>
      </c>
      <c r="BD10" s="1211">
        <v>119.09156027291051</v>
      </c>
      <c r="BE10" s="1212">
        <v>75.839640272910529</v>
      </c>
      <c r="BF10" s="1212">
        <v>119.55182027291052</v>
      </c>
      <c r="BG10" s="305"/>
      <c r="BH10" s="148"/>
      <c r="BK10" s="58"/>
    </row>
    <row r="11" spans="1:76" ht="17.100000000000001" customHeight="1">
      <c r="U11" s="549"/>
      <c r="V11" s="525" t="str">
        <f>'リンク切公表時非表示（グラフの添え物）'!$W$95</f>
        <v>半導体製造</v>
      </c>
      <c r="X11" s="549"/>
      <c r="Y11" s="425" t="str">
        <f>'リンク切公表時非表示（グラフの添え物）'!$X$95</f>
        <v>Semiconductor Manufacturing</v>
      </c>
      <c r="Z11" s="13"/>
      <c r="AA11" s="1213">
        <v>0.73139221483304717</v>
      </c>
      <c r="AB11" s="1211" t="s">
        <v>1314</v>
      </c>
      <c r="AC11" s="1212">
        <v>21.941766444991416</v>
      </c>
      <c r="AD11" s="1211">
        <v>142.62148189244417</v>
      </c>
      <c r="AE11" s="1211">
        <v>245.01639196907078</v>
      </c>
      <c r="AF11" s="1211">
        <v>270.61511948822744</v>
      </c>
      <c r="AG11" s="1211">
        <v>264.10495987570835</v>
      </c>
      <c r="AH11" s="1211">
        <v>294.4565908327267</v>
      </c>
      <c r="AI11" s="1211">
        <v>272.04461910244851</v>
      </c>
      <c r="AJ11" s="1211">
        <v>273.31824752772332</v>
      </c>
      <c r="AK11" s="1211">
        <v>282.71458393162396</v>
      </c>
      <c r="AL11" s="1211">
        <v>219.92074504843313</v>
      </c>
      <c r="AM11" s="1211">
        <v>213.48964371045017</v>
      </c>
      <c r="AN11" s="1211">
        <v>206.32061957507008</v>
      </c>
      <c r="AO11" s="1211">
        <v>232.77072347963076</v>
      </c>
      <c r="AP11" s="1211">
        <v>223.97577971716925</v>
      </c>
      <c r="AQ11" s="1211">
        <v>242.72335247993681</v>
      </c>
      <c r="AR11" s="1211">
        <v>262.77787342971925</v>
      </c>
      <c r="AS11" s="1211">
        <v>234.20692864183877</v>
      </c>
      <c r="AT11" s="1211">
        <v>149.81006359248079</v>
      </c>
      <c r="AU11" s="1211">
        <v>164.92711200055876</v>
      </c>
      <c r="AV11" s="1211">
        <v>142.19160538011073</v>
      </c>
      <c r="AW11" s="1211">
        <v>121.62745052291997</v>
      </c>
      <c r="AX11" s="1211">
        <v>109.24075921440111</v>
      </c>
      <c r="AY11" s="1211">
        <v>112.89397430008549</v>
      </c>
      <c r="AZ11" s="1211">
        <v>113.0815577772003</v>
      </c>
      <c r="BA11" s="1211">
        <v>117.33322989930085</v>
      </c>
      <c r="BB11" s="1211">
        <v>123.12696329684331</v>
      </c>
      <c r="BC11" s="1211">
        <v>112.73736667571465</v>
      </c>
      <c r="BD11" s="1211">
        <v>99.411463931774946</v>
      </c>
      <c r="BE11" s="1211">
        <v>108.22257951868805</v>
      </c>
      <c r="BF11" s="1211">
        <v>106.25317164601316</v>
      </c>
      <c r="BG11" s="305"/>
      <c r="BH11" s="148"/>
      <c r="BK11" s="58"/>
    </row>
    <row r="12" spans="1:76" ht="17.100000000000001" customHeight="1">
      <c r="U12" s="549"/>
      <c r="V12" s="423" t="str">
        <f>'リンク切公表時非表示（グラフの添え物）'!$W$96</f>
        <v>液晶製造</v>
      </c>
      <c r="X12" s="549"/>
      <c r="Y12" s="425" t="str">
        <f>'リンク切公表時非表示（グラフの添え物）'!$X$96</f>
        <v>Liquid Crystals</v>
      </c>
      <c r="Z12" s="13"/>
      <c r="AA12" s="1212">
        <v>7.1999999999999994E-4</v>
      </c>
      <c r="AB12" s="1213" t="s">
        <v>1314</v>
      </c>
      <c r="AC12" s="1212">
        <v>2.1599999999999998E-2</v>
      </c>
      <c r="AD12" s="1212">
        <v>0.1404</v>
      </c>
      <c r="AE12" s="1212">
        <v>0.24119999999999997</v>
      </c>
      <c r="AF12" s="1212">
        <v>0.26639999999999997</v>
      </c>
      <c r="AG12" s="1212">
        <v>0.26373599999999997</v>
      </c>
      <c r="AH12" s="1212">
        <v>0.83915999999999991</v>
      </c>
      <c r="AI12" s="1212">
        <v>0.7938719999999998</v>
      </c>
      <c r="AJ12" s="1212">
        <v>3.7482479999999994</v>
      </c>
      <c r="AK12" s="1212">
        <v>1.8381599999999996</v>
      </c>
      <c r="AL12" s="1212">
        <v>1.1601719999999995</v>
      </c>
      <c r="AM12" s="1212">
        <v>1.9059321599999999</v>
      </c>
      <c r="AN12" s="1212">
        <v>1.6534915199999995</v>
      </c>
      <c r="AO12" s="1212">
        <v>3.0454847999999992</v>
      </c>
      <c r="AP12" s="1212">
        <v>2.9782187999999992</v>
      </c>
      <c r="AQ12" s="1212">
        <v>2.8293811199999999</v>
      </c>
      <c r="AR12" s="1212">
        <v>3.0619030319999987</v>
      </c>
      <c r="AS12" s="1212">
        <v>2.8337639806266082</v>
      </c>
      <c r="AT12" s="1212">
        <v>2.2982250411935596</v>
      </c>
      <c r="AU12" s="1212">
        <v>3.0209759999999988</v>
      </c>
      <c r="AV12" s="1212">
        <v>3.2766933599999994</v>
      </c>
      <c r="AW12" s="1212">
        <v>2.3886223199999996</v>
      </c>
      <c r="AX12" s="1212">
        <v>2.3678164799999997</v>
      </c>
      <c r="AY12" s="1212">
        <v>2.2596847199999992</v>
      </c>
      <c r="AZ12" s="1212">
        <v>1.9320286080959999</v>
      </c>
      <c r="BA12" s="1212">
        <v>1.9343197439999993</v>
      </c>
      <c r="BB12" s="1212">
        <v>1.9085050511999997</v>
      </c>
      <c r="BC12" s="1212">
        <v>2.1510467999999987</v>
      </c>
      <c r="BD12" s="1212">
        <v>1.76466024</v>
      </c>
      <c r="BE12" s="1212">
        <v>1.2225895199999988</v>
      </c>
      <c r="BF12" s="1212">
        <v>0.91580327999999989</v>
      </c>
      <c r="BG12" s="305"/>
      <c r="BH12" s="148"/>
      <c r="BK12" s="58"/>
      <c r="BL12" s="58"/>
    </row>
    <row r="13" spans="1:76" ht="17.100000000000001" customHeight="1">
      <c r="U13" s="549"/>
      <c r="V13" s="423" t="str">
        <f>'リンク切公表時非表示（グラフの添え物）'!$W$99</f>
        <v>HCFC22製造時の副生HFC23</v>
      </c>
      <c r="X13" s="549"/>
      <c r="Y13" s="425" t="str">
        <f>'リンク切公表時非表示（グラフの添え物）'!$X$99</f>
        <v xml:space="preserve">By-product emissions from HCFC-22  </v>
      </c>
      <c r="Z13" s="166"/>
      <c r="AA13" s="1214">
        <v>15928.725007472323</v>
      </c>
      <c r="AB13" s="1214">
        <v>17349.612944863187</v>
      </c>
      <c r="AC13" s="1214">
        <v>17580.106417956591</v>
      </c>
      <c r="AD13" s="1214">
        <v>16792.720502919714</v>
      </c>
      <c r="AE13" s="1214">
        <v>18416.856118000072</v>
      </c>
      <c r="AF13" s="1214">
        <v>21460</v>
      </c>
      <c r="AG13" s="1214">
        <v>19728.400000000001</v>
      </c>
      <c r="AH13" s="1214">
        <v>18588.8</v>
      </c>
      <c r="AI13" s="1214">
        <v>17434.400000000001</v>
      </c>
      <c r="AJ13" s="1214">
        <v>17834</v>
      </c>
      <c r="AK13" s="1214">
        <v>15688</v>
      </c>
      <c r="AL13" s="1214">
        <v>11810.4</v>
      </c>
      <c r="AM13" s="1214">
        <v>7710.8</v>
      </c>
      <c r="AN13" s="1214">
        <v>6353.64</v>
      </c>
      <c r="AO13" s="1214">
        <v>1287.5999999999999</v>
      </c>
      <c r="AP13" s="1214">
        <v>586.08000000000004</v>
      </c>
      <c r="AQ13" s="1214">
        <v>831.02</v>
      </c>
      <c r="AR13" s="1214">
        <v>275.27999999999997</v>
      </c>
      <c r="AS13" s="1214">
        <v>593.48</v>
      </c>
      <c r="AT13" s="1215">
        <v>50.32</v>
      </c>
      <c r="AU13" s="1215">
        <v>53.28</v>
      </c>
      <c r="AV13" s="1215">
        <v>16.28</v>
      </c>
      <c r="AW13" s="1215">
        <v>17.760000000000002</v>
      </c>
      <c r="AX13" s="1215">
        <v>16.28</v>
      </c>
      <c r="AY13" s="1215">
        <v>23.68</v>
      </c>
      <c r="AZ13" s="1215">
        <v>29.6</v>
      </c>
      <c r="BA13" s="1215">
        <v>23.68</v>
      </c>
      <c r="BB13" s="1215">
        <v>38.479999999999997</v>
      </c>
      <c r="BC13" s="1215">
        <v>11.84</v>
      </c>
      <c r="BD13" s="1215">
        <v>13.32</v>
      </c>
      <c r="BE13" s="1214">
        <v>140.6</v>
      </c>
      <c r="BF13" s="1214">
        <v>131.72</v>
      </c>
      <c r="BG13" s="657"/>
      <c r="BH13" s="148"/>
      <c r="BK13" s="58"/>
    </row>
    <row r="14" spans="1:76" ht="17.100000000000001" customHeight="1">
      <c r="U14" s="549"/>
      <c r="V14" s="525" t="str">
        <f>'リンク切公表時非表示（グラフの添え物）'!$W$100</f>
        <v>消火剤</v>
      </c>
      <c r="X14" s="549"/>
      <c r="Y14" s="425" t="str">
        <f>'リンク切公表時非表示（グラフの添え物）'!$X$100</f>
        <v>Fire Extinguishers</v>
      </c>
      <c r="Z14" s="13"/>
      <c r="AA14" s="1211" t="s">
        <v>1314</v>
      </c>
      <c r="AB14" s="1211" t="s">
        <v>1314</v>
      </c>
      <c r="AC14" s="1211" t="s">
        <v>1314</v>
      </c>
      <c r="AD14" s="1211" t="s">
        <v>1314</v>
      </c>
      <c r="AE14" s="1211" t="s">
        <v>1314</v>
      </c>
      <c r="AF14" s="1211" t="s">
        <v>1314</v>
      </c>
      <c r="AG14" s="1213">
        <v>0.24523811019699462</v>
      </c>
      <c r="AH14" s="1213">
        <v>0.66662629161488485</v>
      </c>
      <c r="AI14" s="1212">
        <v>1.8120781158982342</v>
      </c>
      <c r="AJ14" s="1212">
        <v>3.768746183249073</v>
      </c>
      <c r="AK14" s="1212">
        <v>4.6286349924219445</v>
      </c>
      <c r="AL14" s="1212">
        <v>5.3556606214299824</v>
      </c>
      <c r="AM14" s="1212">
        <v>5.9854388671305658</v>
      </c>
      <c r="AN14" s="1212">
        <v>6.5409426487584987</v>
      </c>
      <c r="AO14" s="1212">
        <v>7.000749547092755</v>
      </c>
      <c r="AP14" s="1212">
        <v>7.3389434565333334</v>
      </c>
      <c r="AQ14" s="1212">
        <v>7.4607996847999996</v>
      </c>
      <c r="AR14" s="1212">
        <v>7.7163717488000003</v>
      </c>
      <c r="AS14" s="1212">
        <v>7.8470902575999997</v>
      </c>
      <c r="AT14" s="1212">
        <v>8.0836087376000005</v>
      </c>
      <c r="AU14" s="1212">
        <v>8.2935036976000003</v>
      </c>
      <c r="AV14" s="1212">
        <v>8.4156612496000012</v>
      </c>
      <c r="AW14" s="1212">
        <v>8.6271785776000005</v>
      </c>
      <c r="AX14" s="1212">
        <v>8.8030119056</v>
      </c>
      <c r="AY14" s="1212">
        <v>9.0575040336000008</v>
      </c>
      <c r="AZ14" s="1212">
        <v>9.3781227055999992</v>
      </c>
      <c r="BA14" s="1212">
        <v>9.514190769599999</v>
      </c>
      <c r="BB14" s="1212">
        <v>9.724890049599999</v>
      </c>
      <c r="BC14" s="1212">
        <v>9.8378014415999999</v>
      </c>
      <c r="BD14" s="1212">
        <v>9.9503043375999987</v>
      </c>
      <c r="BE14" s="1212">
        <v>9.9984799375999991</v>
      </c>
      <c r="BF14" s="1212">
        <v>10.054067601599998</v>
      </c>
      <c r="BG14" s="657"/>
      <c r="BH14" s="148"/>
      <c r="BK14" s="58"/>
      <c r="BL14" s="58"/>
    </row>
    <row r="15" spans="1:76" ht="16.5" customHeight="1">
      <c r="U15" s="549"/>
      <c r="V15" s="423" t="str">
        <f>'リンク切公表時非表示（グラフの添え物）'!$W$101</f>
        <v>マグネシウム鋳造</v>
      </c>
      <c r="X15" s="549"/>
      <c r="Y15" s="425" t="str">
        <f>'リンク切公表時非表示（グラフの添え物）'!$X$101</f>
        <v>Magnesium Foundries</v>
      </c>
      <c r="Z15" s="10"/>
      <c r="AA15" s="1211" t="s">
        <v>1314</v>
      </c>
      <c r="AB15" s="1211" t="s">
        <v>1314</v>
      </c>
      <c r="AC15" s="1211" t="s">
        <v>1314</v>
      </c>
      <c r="AD15" s="1211" t="s">
        <v>1314</v>
      </c>
      <c r="AE15" s="1211" t="s">
        <v>1314</v>
      </c>
      <c r="AF15" s="1211" t="s">
        <v>1314</v>
      </c>
      <c r="AG15" s="1211" t="s">
        <v>1314</v>
      </c>
      <c r="AH15" s="1211" t="s">
        <v>1314</v>
      </c>
      <c r="AI15" s="1211" t="s">
        <v>1314</v>
      </c>
      <c r="AJ15" s="1211" t="s">
        <v>1314</v>
      </c>
      <c r="AK15" s="1211" t="s">
        <v>1314</v>
      </c>
      <c r="AL15" s="1211" t="s">
        <v>1314</v>
      </c>
      <c r="AM15" s="1211" t="s">
        <v>1314</v>
      </c>
      <c r="AN15" s="1211" t="s">
        <v>1314</v>
      </c>
      <c r="AO15" s="1211" t="s">
        <v>1314</v>
      </c>
      <c r="AP15" s="1211" t="s">
        <v>1314</v>
      </c>
      <c r="AQ15" s="1211" t="s">
        <v>1314</v>
      </c>
      <c r="AR15" s="1211" t="s">
        <v>1314</v>
      </c>
      <c r="AS15" s="1211" t="s">
        <v>1314</v>
      </c>
      <c r="AT15" s="1211" t="s">
        <v>1314</v>
      </c>
      <c r="AU15" s="1211" t="s">
        <v>1314</v>
      </c>
      <c r="AV15" s="1212">
        <v>1.0009999999999999</v>
      </c>
      <c r="AW15" s="1212">
        <v>1.2869999999999999</v>
      </c>
      <c r="AX15" s="1212">
        <v>1.2869999999999999</v>
      </c>
      <c r="AY15" s="1212">
        <v>1.2869999999999999</v>
      </c>
      <c r="AZ15" s="1213">
        <v>0.85799999999999998</v>
      </c>
      <c r="BA15" s="1212">
        <v>1.1439999999999999</v>
      </c>
      <c r="BB15" s="1212">
        <v>1.43</v>
      </c>
      <c r="BC15" s="1212">
        <v>1.716</v>
      </c>
      <c r="BD15" s="1212">
        <v>1.43</v>
      </c>
      <c r="BE15" s="1212">
        <v>1.2869999999999999</v>
      </c>
      <c r="BF15" s="1212">
        <v>1.716</v>
      </c>
      <c r="BG15" s="1718"/>
      <c r="BH15" s="148"/>
      <c r="BL15" s="58"/>
      <c r="BM15" s="58"/>
    </row>
    <row r="16" spans="1:76" ht="16.5" customHeight="1">
      <c r="T16" s="141"/>
      <c r="U16" s="549"/>
      <c r="V16" s="423" t="str">
        <f>'リンク切公表時非表示（グラフの添え物）'!$W$108</f>
        <v>その他</v>
      </c>
      <c r="X16" s="549"/>
      <c r="Y16" s="423" t="s">
        <v>493</v>
      </c>
      <c r="Z16" s="13"/>
      <c r="AA16" s="1212">
        <v>7.7135128040507244</v>
      </c>
      <c r="AB16" s="1212">
        <v>7.1815318909791044</v>
      </c>
      <c r="AC16" s="1212">
        <v>5.9147102546297559</v>
      </c>
      <c r="AD16" s="1212">
        <v>5.573594328961601</v>
      </c>
      <c r="AE16" s="1212">
        <v>5.58432653883765</v>
      </c>
      <c r="AF16" s="1212">
        <v>6.4870947813523854</v>
      </c>
      <c r="AG16" s="1212">
        <v>6.4530042323343455</v>
      </c>
      <c r="AH16" s="1212">
        <v>8.0693592138624766</v>
      </c>
      <c r="AI16" s="1212">
        <v>7.7551790306283275</v>
      </c>
      <c r="AJ16" s="1212">
        <v>7.667637867717807</v>
      </c>
      <c r="AK16" s="1212">
        <v>7.7364502722171808</v>
      </c>
      <c r="AL16" s="1212">
        <v>5.7737184778267556</v>
      </c>
      <c r="AM16" s="1212">
        <v>5.5047819244622263</v>
      </c>
      <c r="AN16" s="1212">
        <v>5.2758281137731737</v>
      </c>
      <c r="AO16" s="1212">
        <v>5.4222912132580827</v>
      </c>
      <c r="AP16" s="1212">
        <v>5.2472088874370426</v>
      </c>
      <c r="AQ16" s="1212">
        <v>5.2467880164615117</v>
      </c>
      <c r="AR16" s="1212">
        <v>5.3336978729087345</v>
      </c>
      <c r="AS16" s="1212">
        <v>4.9151416877428122</v>
      </c>
      <c r="AT16" s="1212">
        <v>3.4572446285022327</v>
      </c>
      <c r="AU16" s="1212">
        <v>3.9294618630484015</v>
      </c>
      <c r="AV16" s="1212">
        <v>3.5468901462904094</v>
      </c>
      <c r="AW16" s="1212">
        <v>3.5346848880000001</v>
      </c>
      <c r="AX16" s="1212">
        <v>2.7553973999999997</v>
      </c>
      <c r="AY16" s="1212">
        <v>2.918146932</v>
      </c>
      <c r="AZ16" s="1212">
        <v>2.8734845280000005</v>
      </c>
      <c r="BA16" s="1212">
        <v>2.993135868</v>
      </c>
      <c r="BB16" s="1212">
        <v>2.727526632</v>
      </c>
      <c r="BC16" s="1212">
        <v>2.9437519679999999</v>
      </c>
      <c r="BD16" s="1212">
        <v>5.8469378760000001</v>
      </c>
      <c r="BE16" s="1212">
        <v>6.3429573600000007</v>
      </c>
      <c r="BF16" s="1212">
        <v>6.5926549680000006</v>
      </c>
      <c r="BG16" s="305"/>
      <c r="BH16" s="148"/>
      <c r="BL16" s="58"/>
      <c r="BM16" s="58"/>
    </row>
    <row r="17" spans="21:64" ht="17.100000000000001" customHeight="1">
      <c r="U17" s="550" t="s">
        <v>16</v>
      </c>
      <c r="V17" s="551"/>
      <c r="X17" s="550" t="s">
        <v>491</v>
      </c>
      <c r="Y17" s="551"/>
      <c r="Z17" s="69"/>
      <c r="AA17" s="69">
        <f t="shared" ref="AA17:BB17" si="2">SUM(AA18:AA23)</f>
        <v>6555.4803371722328</v>
      </c>
      <c r="AB17" s="69">
        <f t="shared" si="2"/>
        <v>7521.9871305103088</v>
      </c>
      <c r="AC17" s="69">
        <f t="shared" si="2"/>
        <v>7629.7006778125824</v>
      </c>
      <c r="AD17" s="69">
        <f t="shared" si="2"/>
        <v>10954.489018843969</v>
      </c>
      <c r="AE17" s="69">
        <f t="shared" si="2"/>
        <v>13455.176345514481</v>
      </c>
      <c r="AF17" s="69">
        <f t="shared" si="2"/>
        <v>17690.561913510763</v>
      </c>
      <c r="AG17" s="69">
        <f t="shared" si="2"/>
        <v>18335.041184780264</v>
      </c>
      <c r="AH17" s="69">
        <f t="shared" si="2"/>
        <v>20058.342341079289</v>
      </c>
      <c r="AI17" s="69">
        <f t="shared" si="2"/>
        <v>16632.229805483312</v>
      </c>
      <c r="AJ17" s="69">
        <f t="shared" si="2"/>
        <v>13162.144059914277</v>
      </c>
      <c r="AK17" s="69">
        <f t="shared" si="2"/>
        <v>11906.43517158199</v>
      </c>
      <c r="AL17" s="69">
        <f t="shared" si="2"/>
        <v>9905.3954320590001</v>
      </c>
      <c r="AM17" s="69">
        <f t="shared" si="2"/>
        <v>9225.1206229660402</v>
      </c>
      <c r="AN17" s="69">
        <f t="shared" si="2"/>
        <v>8879.613124972584</v>
      </c>
      <c r="AO17" s="69">
        <f t="shared" si="2"/>
        <v>9242.0859829016608</v>
      </c>
      <c r="AP17" s="69">
        <f t="shared" si="2"/>
        <v>8648.4442488133955</v>
      </c>
      <c r="AQ17" s="69">
        <f t="shared" si="2"/>
        <v>9023.9040784065328</v>
      </c>
      <c r="AR17" s="69">
        <f t="shared" si="2"/>
        <v>7942.0352634277997</v>
      </c>
      <c r="AS17" s="69">
        <f t="shared" si="2"/>
        <v>5767.6912558210497</v>
      </c>
      <c r="AT17" s="69">
        <f t="shared" si="2"/>
        <v>4064.625805586852</v>
      </c>
      <c r="AU17" s="69">
        <f t="shared" si="2"/>
        <v>4267.6756250679464</v>
      </c>
      <c r="AV17" s="69">
        <f t="shared" si="2"/>
        <v>3772.755657142282</v>
      </c>
      <c r="AW17" s="69">
        <f t="shared" si="2"/>
        <v>3452.3322498386578</v>
      </c>
      <c r="AX17" s="69">
        <f t="shared" si="2"/>
        <v>3292.0492095958884</v>
      </c>
      <c r="AY17" s="69">
        <f t="shared" si="2"/>
        <v>3368.784588319319</v>
      </c>
      <c r="AZ17" s="69">
        <f t="shared" si="2"/>
        <v>3314.1325228122901</v>
      </c>
      <c r="BA17" s="69">
        <f t="shared" si="2"/>
        <v>3381.608191878453</v>
      </c>
      <c r="BB17" s="69">
        <f t="shared" si="2"/>
        <v>3521.3092456541726</v>
      </c>
      <c r="BC17" s="69">
        <f>SUM(BC18:BC23)</f>
        <v>3500.9694780912878</v>
      </c>
      <c r="BD17" s="69">
        <f>SUM(BD18:BD23)</f>
        <v>3443.9857021783509</v>
      </c>
      <c r="BE17" s="69">
        <f>SUM(BE18:BE23)</f>
        <v>3500.8425058809476</v>
      </c>
      <c r="BF17" s="69">
        <f>SUM(BF18:BF23)</f>
        <v>3155.5413451373797</v>
      </c>
      <c r="BG17" s="305"/>
      <c r="BK17" s="58"/>
      <c r="BL17" s="58"/>
    </row>
    <row r="18" spans="21:64" ht="17.100000000000001" customHeight="1">
      <c r="U18" s="552"/>
      <c r="V18" s="423" t="str">
        <f>'リンク切公表時非表示（グラフの添え物）'!$W$104</f>
        <v>半導体製造</v>
      </c>
      <c r="X18" s="553"/>
      <c r="Y18" s="423" t="str">
        <f>'リンク切公表時非表示（グラフの添え物）'!$X$104</f>
        <v>Semiconductor Manufacturing</v>
      </c>
      <c r="Z18" s="13"/>
      <c r="AA18" s="1216">
        <v>1423.4313191740412</v>
      </c>
      <c r="AB18" s="1216">
        <v>1648.1836327278372</v>
      </c>
      <c r="AC18" s="1216">
        <v>1685.6423516534699</v>
      </c>
      <c r="AD18" s="1216">
        <v>2434.8167301661233</v>
      </c>
      <c r="AE18" s="1216">
        <v>2996.6975140506133</v>
      </c>
      <c r="AF18" s="1216">
        <v>3933.1654871914297</v>
      </c>
      <c r="AG18" s="1216">
        <v>4620.6895351792009</v>
      </c>
      <c r="AH18" s="1216">
        <v>5803.9204889376351</v>
      </c>
      <c r="AI18" s="1216">
        <v>5887.6350313287267</v>
      </c>
      <c r="AJ18" s="1216">
        <v>6282.3805660741227</v>
      </c>
      <c r="AK18" s="1216">
        <v>6771.4719610404945</v>
      </c>
      <c r="AL18" s="1216">
        <v>5204.2758578653556</v>
      </c>
      <c r="AM18" s="1216">
        <v>5186.6022711831438</v>
      </c>
      <c r="AN18" s="1216">
        <v>5138.3584990482786</v>
      </c>
      <c r="AO18" s="1216">
        <v>5433.2456075833979</v>
      </c>
      <c r="AP18" s="1216">
        <v>4594.1136966449412</v>
      </c>
      <c r="AQ18" s="1216">
        <v>4934.7855812000926</v>
      </c>
      <c r="AR18" s="1216">
        <v>4432.8835937950025</v>
      </c>
      <c r="AS18" s="1216">
        <v>3338.8950097896773</v>
      </c>
      <c r="AT18" s="1216">
        <v>2109.0788710434817</v>
      </c>
      <c r="AU18" s="1216">
        <v>2214.33318596243</v>
      </c>
      <c r="AV18" s="1216">
        <v>1863.3271886046591</v>
      </c>
      <c r="AW18" s="1216">
        <v>1624.1721536369046</v>
      </c>
      <c r="AX18" s="1216">
        <v>1555.7323503258608</v>
      </c>
      <c r="AY18" s="1216">
        <v>1616.8578402526341</v>
      </c>
      <c r="AZ18" s="1216">
        <v>1582.2223403535763</v>
      </c>
      <c r="BA18" s="1216">
        <v>1721.2705607226765</v>
      </c>
      <c r="BB18" s="1216">
        <v>1846.9504580691764</v>
      </c>
      <c r="BC18" s="1216">
        <v>1783.6691290487563</v>
      </c>
      <c r="BD18" s="1216">
        <v>1685.5760717148908</v>
      </c>
      <c r="BE18" s="1216">
        <v>1823.5029105690905</v>
      </c>
      <c r="BF18" s="1216">
        <v>1533.5755617174259</v>
      </c>
      <c r="BG18" s="305"/>
    </row>
    <row r="19" spans="21:64" ht="17.100000000000001" customHeight="1">
      <c r="U19" s="553"/>
      <c r="V19" s="423" t="str">
        <f>'リンク切公表時非表示（グラフの添え物）'!$W$105</f>
        <v>液晶製造</v>
      </c>
      <c r="X19" s="553"/>
      <c r="Y19" s="423" t="str">
        <f>'リンク切公表時非表示（グラフの添え物）'!$X$105</f>
        <v>Liquid Crystals</v>
      </c>
      <c r="Z19" s="13"/>
      <c r="AA19" s="1217">
        <v>31.349551817142864</v>
      </c>
      <c r="AB19" s="1217">
        <v>36.299481051428579</v>
      </c>
      <c r="AC19" s="1217">
        <v>37.124469257142863</v>
      </c>
      <c r="AD19" s="1217">
        <v>53.624233371428581</v>
      </c>
      <c r="AE19" s="1217">
        <v>65.999056457142871</v>
      </c>
      <c r="AF19" s="1217">
        <v>86.623761600000009</v>
      </c>
      <c r="AG19" s="1217">
        <v>83.564493030000008</v>
      </c>
      <c r="AH19" s="1216">
        <v>155.47203314999999</v>
      </c>
      <c r="AI19" s="1216">
        <v>170.73556505999997</v>
      </c>
      <c r="AJ19" s="1216">
        <v>213.26413059000001</v>
      </c>
      <c r="AK19" s="1216">
        <v>214.09925130000002</v>
      </c>
      <c r="AL19" s="1216">
        <v>143.71019599500002</v>
      </c>
      <c r="AM19" s="1216">
        <v>181.6312546476</v>
      </c>
      <c r="AN19" s="1216">
        <v>168.05832858720001</v>
      </c>
      <c r="AO19" s="1216">
        <v>179.20095742800001</v>
      </c>
      <c r="AP19" s="1216">
        <v>152.02520950049998</v>
      </c>
      <c r="AQ19" s="1216">
        <v>157.5987248232</v>
      </c>
      <c r="AR19" s="1216">
        <v>106.94475620499857</v>
      </c>
      <c r="AS19" s="1217">
        <v>83.498187482089094</v>
      </c>
      <c r="AT19" s="1217">
        <v>39.3215491405386</v>
      </c>
      <c r="AU19" s="1217">
        <v>46.499902434000006</v>
      </c>
      <c r="AV19" s="1217">
        <v>59.124586382099992</v>
      </c>
      <c r="AW19" s="1217">
        <v>68.215217988985685</v>
      </c>
      <c r="AX19" s="1217">
        <v>75.629352581999996</v>
      </c>
      <c r="AY19" s="1217">
        <v>89.736041879099957</v>
      </c>
      <c r="AZ19" s="1217">
        <v>86.457609775786594</v>
      </c>
      <c r="BA19" s="1217">
        <v>71.211340984783448</v>
      </c>
      <c r="BB19" s="1217">
        <v>84.15648569302202</v>
      </c>
      <c r="BC19" s="1217">
        <v>79.363502576100004</v>
      </c>
      <c r="BD19" s="1217">
        <v>75.188432895300011</v>
      </c>
      <c r="BE19" s="1217">
        <v>77.247482127300131</v>
      </c>
      <c r="BF19" s="1217">
        <v>78.221022372899981</v>
      </c>
      <c r="BG19" s="305"/>
    </row>
    <row r="20" spans="21:64" ht="17.100000000000001" customHeight="1">
      <c r="U20" s="553"/>
      <c r="V20" s="423" t="str">
        <f>'リンク切公表時非表示（グラフの添え物）'!$W$106</f>
        <v>洗浄剤・溶剤</v>
      </c>
      <c r="X20" s="553"/>
      <c r="Y20" s="423" t="str">
        <f>'リンク切公表時非表示（グラフの添え物）'!$X$106</f>
        <v>Solvents / Cleaning agents</v>
      </c>
      <c r="Z20" s="13"/>
      <c r="AA20" s="1216">
        <v>4549.9385208708818</v>
      </c>
      <c r="AB20" s="1216">
        <v>5268.3498662715474</v>
      </c>
      <c r="AC20" s="1216">
        <v>5388.085090504992</v>
      </c>
      <c r="AD20" s="1216">
        <v>7782.789575173877</v>
      </c>
      <c r="AE20" s="1216">
        <v>9578.8179386755419</v>
      </c>
      <c r="AF20" s="1216">
        <v>12572.198544511648</v>
      </c>
      <c r="AG20" s="1216">
        <v>12249.339530097119</v>
      </c>
      <c r="AH20" s="1216">
        <v>12251.37705950668</v>
      </c>
      <c r="AI20" s="1216">
        <v>8790.9937642637251</v>
      </c>
      <c r="AJ20" s="1216">
        <v>5009.2550271640739</v>
      </c>
      <c r="AK20" s="1216">
        <v>3199.8497572023898</v>
      </c>
      <c r="AL20" s="1216">
        <v>3177.632953861073</v>
      </c>
      <c r="AM20" s="1216">
        <v>2552.0310004000135</v>
      </c>
      <c r="AN20" s="1216">
        <v>2313.9571521052962</v>
      </c>
      <c r="AO20" s="1216">
        <v>2496.2521577619618</v>
      </c>
      <c r="AP20" s="1216">
        <v>2814.5689959275555</v>
      </c>
      <c r="AQ20" s="1216">
        <v>2792.6567707804907</v>
      </c>
      <c r="AR20" s="1216">
        <v>2377.1678167157852</v>
      </c>
      <c r="AS20" s="1216">
        <v>1648.1451743999996</v>
      </c>
      <c r="AT20" s="1216">
        <v>1420.4247963283594</v>
      </c>
      <c r="AU20" s="1216">
        <v>1720.6851744000003</v>
      </c>
      <c r="AV20" s="1216">
        <v>1605.3651743999997</v>
      </c>
      <c r="AW20" s="1216">
        <v>1583.0451744</v>
      </c>
      <c r="AX20" s="1216">
        <v>1517.9451743999998</v>
      </c>
      <c r="AY20" s="1216">
        <v>1536.5451744</v>
      </c>
      <c r="AZ20" s="1216">
        <v>1517.0151744</v>
      </c>
      <c r="BA20" s="1216">
        <v>1464.9351850430055</v>
      </c>
      <c r="BB20" s="1216">
        <v>1483.8513887325805</v>
      </c>
      <c r="BC20" s="1216">
        <v>1505.1111822048706</v>
      </c>
      <c r="BD20" s="1216">
        <v>1558.3071758190674</v>
      </c>
      <c r="BE20" s="1216">
        <v>1456.5651708523314</v>
      </c>
      <c r="BF20" s="1216">
        <v>1382.1651744000001</v>
      </c>
      <c r="BG20" s="305"/>
    </row>
    <row r="21" spans="21:64" ht="17.100000000000001" customHeight="1">
      <c r="U21" s="553"/>
      <c r="V21" s="423" t="str">
        <f>'リンク切公表時非表示（グラフの添え物）'!$W$107</f>
        <v>PFCsの製造時の漏出</v>
      </c>
      <c r="X21" s="553"/>
      <c r="Y21" s="423" t="str">
        <f>'リンク切公表時非表示（グラフの添え物）'!$X$107</f>
        <v>Fugitive emissions from PFCs manufacturing</v>
      </c>
      <c r="Z21" s="13"/>
      <c r="AA21" s="1216">
        <v>330.91847619047621</v>
      </c>
      <c r="AB21" s="1216">
        <v>383.16876190476194</v>
      </c>
      <c r="AC21" s="1216">
        <v>391.87714285714287</v>
      </c>
      <c r="AD21" s="1216">
        <v>566.04476190476191</v>
      </c>
      <c r="AE21" s="1216">
        <v>696.67047619047628</v>
      </c>
      <c r="AF21" s="1216">
        <v>914.38</v>
      </c>
      <c r="AG21" s="1216">
        <v>1206.7599999999998</v>
      </c>
      <c r="AH21" s="1216">
        <v>1685.26</v>
      </c>
      <c r="AI21" s="1216">
        <v>1645.7600000000002</v>
      </c>
      <c r="AJ21" s="1216">
        <v>1569.921</v>
      </c>
      <c r="AK21" s="1216">
        <v>1661.28</v>
      </c>
      <c r="AL21" s="1216">
        <v>1329.9640000000002</v>
      </c>
      <c r="AM21" s="1216">
        <v>1257.3040000000001</v>
      </c>
      <c r="AN21" s="1216">
        <v>1211.5829999999999</v>
      </c>
      <c r="AO21" s="1216">
        <v>1086.037</v>
      </c>
      <c r="AP21" s="1216">
        <v>1040.597</v>
      </c>
      <c r="AQ21" s="1216">
        <v>1091.28648</v>
      </c>
      <c r="AR21" s="1216">
        <v>976.84460999999999</v>
      </c>
      <c r="AS21" s="1216">
        <v>648.96199999999999</v>
      </c>
      <c r="AT21" s="1216">
        <v>458.69399999999985</v>
      </c>
      <c r="AU21" s="1216">
        <v>248.41200000000001</v>
      </c>
      <c r="AV21" s="1216">
        <v>206.45000000000002</v>
      </c>
      <c r="AW21" s="1216">
        <v>147.62800000000001</v>
      </c>
      <c r="AX21" s="1216">
        <v>110.79899999999999</v>
      </c>
      <c r="AY21" s="1216">
        <v>107.37300000000002</v>
      </c>
      <c r="AZ21" s="1216">
        <v>114.58500000000001</v>
      </c>
      <c r="BA21" s="1217">
        <v>97.105001315251002</v>
      </c>
      <c r="BB21" s="1217">
        <v>81.101500715449447</v>
      </c>
      <c r="BC21" s="1217">
        <v>87.379999087974426</v>
      </c>
      <c r="BD21" s="1217">
        <v>64.132599920257917</v>
      </c>
      <c r="BE21" s="1217">
        <v>73.752299772724498</v>
      </c>
      <c r="BF21" s="1217">
        <v>79.081400000000002</v>
      </c>
      <c r="BG21" s="305"/>
    </row>
    <row r="22" spans="21:64" ht="17.100000000000001" customHeight="1">
      <c r="U22" s="552"/>
      <c r="V22" s="423" t="str">
        <f>'リンク切公表時非表示（グラフの添え物）'!$W$108</f>
        <v>その他</v>
      </c>
      <c r="X22" s="553"/>
      <c r="Y22" s="423" t="str">
        <f>'リンク切公表時非表示（グラフの添え物）'!$X$108</f>
        <v>Other</v>
      </c>
      <c r="Z22" s="166"/>
      <c r="AA22" s="1214">
        <v>16.181004111920821</v>
      </c>
      <c r="AB22" s="1214">
        <v>15.065042349680038</v>
      </c>
      <c r="AC22" s="1214">
        <v>12.407570115230076</v>
      </c>
      <c r="AD22" s="1214">
        <v>11.691994950438817</v>
      </c>
      <c r="AE22" s="1214">
        <v>11.714508419534656</v>
      </c>
      <c r="AF22" s="1214">
        <v>13.608288467008133</v>
      </c>
      <c r="AG22" s="1214">
        <v>13.536775094586059</v>
      </c>
      <c r="AH22" s="1214">
        <v>16.927480116647548</v>
      </c>
      <c r="AI22" s="1214">
        <v>16.268409344881135</v>
      </c>
      <c r="AJ22" s="1214">
        <v>16.084770067550373</v>
      </c>
      <c r="AK22" s="1214">
        <v>16.229121134106041</v>
      </c>
      <c r="AL22" s="1214">
        <v>12.11180493299063</v>
      </c>
      <c r="AM22" s="1214">
        <v>11.586787877342577</v>
      </c>
      <c r="AN22" s="1214">
        <v>11.164401668387633</v>
      </c>
      <c r="AO22" s="1214">
        <v>11.543662423321971</v>
      </c>
      <c r="AP22" s="1214">
        <v>11.296183327583421</v>
      </c>
      <c r="AQ22" s="1214">
        <v>11.640156576868941</v>
      </c>
      <c r="AR22" s="1214">
        <v>12.576135512726459</v>
      </c>
      <c r="AS22" s="1214">
        <v>12.626418504004462</v>
      </c>
      <c r="AT22" s="1214">
        <v>10.383818178552922</v>
      </c>
      <c r="AU22" s="1214">
        <v>12.580808549779025</v>
      </c>
      <c r="AV22" s="1214">
        <v>13.375602478654038</v>
      </c>
      <c r="AW22" s="1214">
        <v>7.4148772628000001</v>
      </c>
      <c r="AX22" s="1214">
        <v>16.141154438108249</v>
      </c>
      <c r="AY22" s="1214">
        <v>15.122809558515922</v>
      </c>
      <c r="AZ22" s="1214">
        <v>13.852398282926902</v>
      </c>
      <c r="BA22" s="1214">
        <v>27.086103812736631</v>
      </c>
      <c r="BB22" s="1214">
        <v>25.249412443944358</v>
      </c>
      <c r="BC22" s="1214">
        <v>45.445665173586207</v>
      </c>
      <c r="BD22" s="1214">
        <v>60.781421828835093</v>
      </c>
      <c r="BE22" s="1214">
        <v>69.774642559501018</v>
      </c>
      <c r="BF22" s="1214">
        <v>82.498186647053245</v>
      </c>
      <c r="BG22" s="305"/>
    </row>
    <row r="23" spans="21:64" ht="17.100000000000001" customHeight="1">
      <c r="U23" s="554"/>
      <c r="V23" s="423" t="str">
        <f>'リンク切公表時非表示（グラフの添え物）'!$W$109</f>
        <v>アルミニウム精錬</v>
      </c>
      <c r="X23" s="922"/>
      <c r="Y23" s="423" t="str">
        <f>'リンク切公表時非表示（グラフの添え物）'!$X$109</f>
        <v>Aluminum Production</v>
      </c>
      <c r="Z23" s="10"/>
      <c r="AA23" s="1214">
        <v>203.66146500777003</v>
      </c>
      <c r="AB23" s="1214">
        <v>170.92034620505461</v>
      </c>
      <c r="AC23" s="1214">
        <v>114.5640534246054</v>
      </c>
      <c r="AD23" s="1214">
        <v>105.5217232773396</v>
      </c>
      <c r="AE23" s="1214">
        <v>105.27685172117191</v>
      </c>
      <c r="AF23" s="1214">
        <v>170.5858317406782</v>
      </c>
      <c r="AG23" s="1215">
        <v>161.15085137936398</v>
      </c>
      <c r="AH23" s="1215">
        <v>145.38527936832901</v>
      </c>
      <c r="AI23" s="1215">
        <v>120.83703548598001</v>
      </c>
      <c r="AJ23" s="1215">
        <v>71.238566018531998</v>
      </c>
      <c r="AK23" s="1215">
        <v>43.505080905000007</v>
      </c>
      <c r="AL23" s="1215">
        <v>37.70061940458001</v>
      </c>
      <c r="AM23" s="1215">
        <v>35.965308857940016</v>
      </c>
      <c r="AN23" s="1215">
        <v>36.491743563422396</v>
      </c>
      <c r="AO23" s="1215">
        <v>35.806597704979204</v>
      </c>
      <c r="AP23" s="1215">
        <v>35.843163412814995</v>
      </c>
      <c r="AQ23" s="1215">
        <v>35.936365025880001</v>
      </c>
      <c r="AR23" s="1215">
        <v>35.618351199287993</v>
      </c>
      <c r="AS23" s="1215">
        <v>35.564465645280002</v>
      </c>
      <c r="AT23" s="1215">
        <v>26.722770895919997</v>
      </c>
      <c r="AU23" s="1215">
        <v>25.164553721735999</v>
      </c>
      <c r="AV23" s="1215">
        <v>25.11310527686928</v>
      </c>
      <c r="AW23" s="1215">
        <v>21.856826549967746</v>
      </c>
      <c r="AX23" s="1215">
        <v>15.80217784992</v>
      </c>
      <c r="AY23" s="1215">
        <v>3.1497222290688001</v>
      </c>
      <c r="AZ23" s="1214" t="s">
        <v>1314</v>
      </c>
      <c r="BA23" s="1214" t="s">
        <v>1314</v>
      </c>
      <c r="BB23" s="1214" t="s">
        <v>1314</v>
      </c>
      <c r="BC23" s="1214" t="s">
        <v>1314</v>
      </c>
      <c r="BD23" s="1214" t="s">
        <v>1314</v>
      </c>
      <c r="BE23" s="1214" t="s">
        <v>1314</v>
      </c>
      <c r="BF23" s="1214" t="s">
        <v>1314</v>
      </c>
      <c r="BG23" s="305"/>
    </row>
    <row r="24" spans="21:64" ht="17.100000000000001" customHeight="1">
      <c r="U24" s="555" t="s">
        <v>579</v>
      </c>
      <c r="V24" s="556"/>
      <c r="X24" s="555" t="s">
        <v>579</v>
      </c>
      <c r="Y24" s="556"/>
      <c r="Z24" s="99"/>
      <c r="AA24" s="99">
        <f>SUM(AA25:AA30)</f>
        <v>12850.069876123966</v>
      </c>
      <c r="AB24" s="99">
        <f t="shared" ref="AB24:BB24" si="3">SUM(AB25:AB30)</f>
        <v>14206.042348977287</v>
      </c>
      <c r="AC24" s="99">
        <f t="shared" si="3"/>
        <v>15635.824676234235</v>
      </c>
      <c r="AD24" s="99">
        <f t="shared" si="3"/>
        <v>15701.970570462505</v>
      </c>
      <c r="AE24" s="99">
        <f t="shared" si="3"/>
        <v>15019.955788766003</v>
      </c>
      <c r="AF24" s="99">
        <f t="shared" si="3"/>
        <v>16447.524694550535</v>
      </c>
      <c r="AG24" s="99">
        <f t="shared" si="3"/>
        <v>17022.187764473412</v>
      </c>
      <c r="AH24" s="99">
        <f t="shared" si="3"/>
        <v>14510.540478356032</v>
      </c>
      <c r="AI24" s="99">
        <f t="shared" si="3"/>
        <v>13224.101247799888</v>
      </c>
      <c r="AJ24" s="99">
        <f t="shared" si="3"/>
        <v>9176.6166900014632</v>
      </c>
      <c r="AK24" s="99">
        <f t="shared" si="3"/>
        <v>7031.3589307549009</v>
      </c>
      <c r="AL24" s="99">
        <f t="shared" si="3"/>
        <v>6066.0167800018462</v>
      </c>
      <c r="AM24" s="99">
        <f t="shared" si="3"/>
        <v>5735.4807991064208</v>
      </c>
      <c r="AN24" s="99">
        <f t="shared" si="3"/>
        <v>5406.3108216924829</v>
      </c>
      <c r="AO24" s="99">
        <f t="shared" si="3"/>
        <v>5258.7023289238077</v>
      </c>
      <c r="AP24" s="99">
        <f t="shared" si="3"/>
        <v>5027.3514352714537</v>
      </c>
      <c r="AQ24" s="99">
        <f t="shared" si="3"/>
        <v>5202.3880798331502</v>
      </c>
      <c r="AR24" s="99">
        <f t="shared" si="3"/>
        <v>4708.0421318945437</v>
      </c>
      <c r="AS24" s="99">
        <f t="shared" si="3"/>
        <v>4150.8999868307092</v>
      </c>
      <c r="AT24" s="99">
        <f t="shared" si="3"/>
        <v>2419.7509350141631</v>
      </c>
      <c r="AU24" s="99">
        <f t="shared" si="3"/>
        <v>2398.1357722873777</v>
      </c>
      <c r="AV24" s="99">
        <f t="shared" si="3"/>
        <v>2222.1429593816019</v>
      </c>
      <c r="AW24" s="99">
        <f t="shared" si="3"/>
        <v>2207.2726992822631</v>
      </c>
      <c r="AX24" s="99">
        <f t="shared" si="3"/>
        <v>2075.2507946442693</v>
      </c>
      <c r="AY24" s="99">
        <f t="shared" si="3"/>
        <v>2038.8590558698668</v>
      </c>
      <c r="AZ24" s="99">
        <f t="shared" si="3"/>
        <v>2075.1053198261807</v>
      </c>
      <c r="BA24" s="99">
        <f t="shared" si="3"/>
        <v>2158.2652390468079</v>
      </c>
      <c r="BB24" s="99">
        <f t="shared" si="3"/>
        <v>2070.7538690302222</v>
      </c>
      <c r="BC24" s="99">
        <f>SUM(BC25:BC30)</f>
        <v>2054.9448652505753</v>
      </c>
      <c r="BD24" s="99">
        <f>SUM(BD25:BD30)</f>
        <v>2001.028795139629</v>
      </c>
      <c r="BE24" s="99">
        <f>SUM(BE25:BE30)</f>
        <v>2028.314655861936</v>
      </c>
      <c r="BF24" s="99">
        <f>SUM(BF25:BF30)</f>
        <v>2047.4504896294425</v>
      </c>
      <c r="BG24" s="305"/>
    </row>
    <row r="25" spans="21:64" ht="17.100000000000001" customHeight="1">
      <c r="U25" s="557"/>
      <c r="V25" s="423" t="str">
        <f>'リンク切公表時非表示（グラフの添え物）'!$W$113</f>
        <v>粒子加速器等</v>
      </c>
      <c r="X25" s="555"/>
      <c r="Y25" s="423" t="str">
        <f>'リンク切公表時非表示（グラフの添え物）'!$X$113</f>
        <v>Accelerators</v>
      </c>
      <c r="Z25" s="10"/>
      <c r="AA25" s="1214">
        <v>701.5724160000002</v>
      </c>
      <c r="AB25" s="1214">
        <v>665.65603200000021</v>
      </c>
      <c r="AC25" s="1214">
        <v>702.86015999999995</v>
      </c>
      <c r="AD25" s="1214">
        <v>763.63492800000006</v>
      </c>
      <c r="AE25" s="1214">
        <v>790.83441600000015</v>
      </c>
      <c r="AF25" s="1214">
        <v>801.58324800000003</v>
      </c>
      <c r="AG25" s="1214">
        <v>817.92355199999997</v>
      </c>
      <c r="AH25" s="1214">
        <v>821.54510400000004</v>
      </c>
      <c r="AI25" s="1214">
        <v>825.73847999999998</v>
      </c>
      <c r="AJ25" s="1214">
        <v>824.87917610958914</v>
      </c>
      <c r="AK25" s="1214">
        <v>814.51358400000015</v>
      </c>
      <c r="AL25" s="1214">
        <v>807.92803200000003</v>
      </c>
      <c r="AM25" s="1214">
        <v>829.26153600000009</v>
      </c>
      <c r="AN25" s="1214">
        <v>806.95128</v>
      </c>
      <c r="AO25" s="1214">
        <v>852.16003200000011</v>
      </c>
      <c r="AP25" s="1214">
        <v>841.67890786516853</v>
      </c>
      <c r="AQ25" s="1214">
        <v>855.31721447432597</v>
      </c>
      <c r="AR25" s="1214">
        <v>849.12278521283258</v>
      </c>
      <c r="AS25" s="1214">
        <v>846.88908630855121</v>
      </c>
      <c r="AT25" s="1214">
        <v>837.73267205724073</v>
      </c>
      <c r="AU25" s="1214">
        <v>799.27629423179667</v>
      </c>
      <c r="AV25" s="1214">
        <v>806.49875874832549</v>
      </c>
      <c r="AW25" s="1214">
        <v>827.26198776202386</v>
      </c>
      <c r="AX25" s="1214">
        <v>828.8009724901076</v>
      </c>
      <c r="AY25" s="1214">
        <v>827.36807284863596</v>
      </c>
      <c r="AZ25" s="1214">
        <v>809.34290490047817</v>
      </c>
      <c r="BA25" s="1214">
        <v>789.34426113567554</v>
      </c>
      <c r="BB25" s="1214">
        <v>801.26095422805759</v>
      </c>
      <c r="BC25" s="1214">
        <v>814.70103615572577</v>
      </c>
      <c r="BD25" s="1214">
        <v>816.39229018742799</v>
      </c>
      <c r="BE25" s="1214">
        <v>784.38990016029231</v>
      </c>
      <c r="BF25" s="1214">
        <v>785.71993682466166</v>
      </c>
      <c r="BG25" s="305"/>
    </row>
    <row r="26" spans="21:64" ht="17.100000000000001" customHeight="1">
      <c r="U26" s="557"/>
      <c r="V26" s="423" t="str">
        <f>'リンク切公表時非表示（グラフの添え物）'!$W$114</f>
        <v>電気絶縁ガス使用機器</v>
      </c>
      <c r="X26" s="555"/>
      <c r="Y26" s="423" t="str">
        <f>'リンク切公表時非表示（グラフの添え物）'!$X$114</f>
        <v>Electrical Equipment</v>
      </c>
      <c r="Z26" s="10"/>
      <c r="AA26" s="1214">
        <v>8112.4679999999998</v>
      </c>
      <c r="AB26" s="1214">
        <v>9066.8760000000002</v>
      </c>
      <c r="AC26" s="1214">
        <v>10021.284000000001</v>
      </c>
      <c r="AD26" s="1214">
        <v>10021.284000000001</v>
      </c>
      <c r="AE26" s="1214">
        <v>9544.0800000000017</v>
      </c>
      <c r="AF26" s="1214">
        <v>10498.487999999999</v>
      </c>
      <c r="AG26" s="1214">
        <v>11235.839999999998</v>
      </c>
      <c r="AH26" s="1214">
        <v>9978.6479999999992</v>
      </c>
      <c r="AI26" s="1214">
        <v>8822.4600000000009</v>
      </c>
      <c r="AJ26" s="1214">
        <v>4857.0382092050213</v>
      </c>
      <c r="AK26" s="1214">
        <v>2909.6902092050195</v>
      </c>
      <c r="AL26" s="1214">
        <v>2123.5204518828459</v>
      </c>
      <c r="AM26" s="1214">
        <v>1617.1801506276149</v>
      </c>
      <c r="AN26" s="1214">
        <v>1379.8712635983259</v>
      </c>
      <c r="AO26" s="1214">
        <v>1178.9975397489557</v>
      </c>
      <c r="AP26" s="1214">
        <v>899.41802510460252</v>
      </c>
      <c r="AQ26" s="1214">
        <v>966.94103598326433</v>
      </c>
      <c r="AR26" s="1214">
        <v>879.95309748953923</v>
      </c>
      <c r="AS26" s="1214">
        <v>828.10744769874634</v>
      </c>
      <c r="AT26" s="1214">
        <v>711.14535564853531</v>
      </c>
      <c r="AU26" s="1214">
        <v>622.22535564853592</v>
      </c>
      <c r="AV26" s="1214">
        <v>706.58535564853537</v>
      </c>
      <c r="AW26" s="1214">
        <v>718.89735564853618</v>
      </c>
      <c r="AX26" s="1214">
        <v>642.74535564853568</v>
      </c>
      <c r="AY26" s="1214">
        <v>601.70535564853571</v>
      </c>
      <c r="AZ26" s="1214">
        <v>610.0957556485364</v>
      </c>
      <c r="BA26" s="1214">
        <v>655.37655564853571</v>
      </c>
      <c r="BB26" s="1214">
        <v>619.9453556485355</v>
      </c>
      <c r="BC26" s="1214">
        <v>572.06535564853561</v>
      </c>
      <c r="BD26" s="1214">
        <v>572.74935564853513</v>
      </c>
      <c r="BE26" s="1214">
        <v>571.29015564853557</v>
      </c>
      <c r="BF26" s="1214">
        <v>597.44175564853595</v>
      </c>
      <c r="BG26" s="305"/>
    </row>
    <row r="27" spans="21:64" ht="17.100000000000001" customHeight="1">
      <c r="U27" s="557"/>
      <c r="V27" s="423" t="str">
        <f>'リンク切公表時非表示（グラフの添え物）'!$W$115</f>
        <v>マグネシウム鋳造</v>
      </c>
      <c r="X27" s="555"/>
      <c r="Y27" s="423" t="str">
        <f>'リンク切公表時非表示（グラフの添え物）'!$X$115</f>
        <v>Magnesium Foundries</v>
      </c>
      <c r="Z27" s="13"/>
      <c r="AA27" s="1216">
        <v>146.54270597127743</v>
      </c>
      <c r="AB27" s="1216">
        <v>126.43688586545731</v>
      </c>
      <c r="AC27" s="1216">
        <v>107.02040816326532</v>
      </c>
      <c r="AD27" s="1216">
        <v>112.39153439153439</v>
      </c>
      <c r="AE27" s="1216">
        <v>109.17460317460318</v>
      </c>
      <c r="AF27" s="1216">
        <v>114</v>
      </c>
      <c r="AG27" s="1216">
        <v>136.80000000000001</v>
      </c>
      <c r="AH27" s="1216">
        <v>182.4</v>
      </c>
      <c r="AI27" s="1216">
        <v>387.6</v>
      </c>
      <c r="AJ27" s="1216">
        <v>615.6</v>
      </c>
      <c r="AK27" s="1216">
        <v>980.4</v>
      </c>
      <c r="AL27" s="1216">
        <v>1094.4000000000001</v>
      </c>
      <c r="AM27" s="1216">
        <v>1071.5999999999999</v>
      </c>
      <c r="AN27" s="1216">
        <v>1073.7246928870293</v>
      </c>
      <c r="AO27" s="1216">
        <v>1059.8861422594143</v>
      </c>
      <c r="AP27" s="1216">
        <v>1104.0456401673639</v>
      </c>
      <c r="AQ27" s="1216">
        <v>1040.8667447698745</v>
      </c>
      <c r="AR27" s="1216">
        <v>1039.2049205020921</v>
      </c>
      <c r="AS27" s="1216">
        <v>622.44000000000005</v>
      </c>
      <c r="AT27" s="1216">
        <v>228</v>
      </c>
      <c r="AU27" s="1216">
        <v>293.73239999999998</v>
      </c>
      <c r="AV27" s="1216">
        <v>182.4</v>
      </c>
      <c r="AW27" s="1216">
        <v>182.4</v>
      </c>
      <c r="AX27" s="1216">
        <v>159.6</v>
      </c>
      <c r="AY27" s="1216">
        <v>182.4</v>
      </c>
      <c r="AZ27" s="1216">
        <v>228</v>
      </c>
      <c r="BA27" s="1216">
        <v>314.64</v>
      </c>
      <c r="BB27" s="1216">
        <v>246.24000000000004</v>
      </c>
      <c r="BC27" s="1216">
        <v>273.60000000000002</v>
      </c>
      <c r="BD27" s="1216">
        <v>250.8</v>
      </c>
      <c r="BE27" s="1216">
        <v>296.39999999999998</v>
      </c>
      <c r="BF27" s="1216">
        <v>319.2</v>
      </c>
      <c r="BG27" s="305"/>
    </row>
    <row r="28" spans="21:64" ht="17.100000000000001" customHeight="1">
      <c r="U28" s="557"/>
      <c r="V28" s="423" t="str">
        <f>'リンク切公表時非表示（グラフの添え物）'!$W$116</f>
        <v>半導体製造</v>
      </c>
      <c r="X28" s="555"/>
      <c r="Y28" s="423" t="str">
        <f>'リンク切公表時非表示（グラフの添え物）'!$X$116</f>
        <v>Semiconductor Manufacturing</v>
      </c>
      <c r="Z28" s="13"/>
      <c r="AA28" s="1216">
        <v>309.08672287996046</v>
      </c>
      <c r="AB28" s="1216">
        <v>345.44986674819108</v>
      </c>
      <c r="AC28" s="1216">
        <v>381.81301061642176</v>
      </c>
      <c r="AD28" s="1216">
        <v>381.81301061642176</v>
      </c>
      <c r="AE28" s="1216">
        <v>363.63143868230645</v>
      </c>
      <c r="AF28" s="1216">
        <v>399.99458255053707</v>
      </c>
      <c r="AG28" s="1216">
        <v>429.41845247341388</v>
      </c>
      <c r="AH28" s="1216">
        <v>529.88919035603283</v>
      </c>
      <c r="AI28" s="1216">
        <v>533.46666379988676</v>
      </c>
      <c r="AJ28" s="1216">
        <v>551.67430148685253</v>
      </c>
      <c r="AK28" s="1216">
        <v>628.71282554988102</v>
      </c>
      <c r="AL28" s="1216">
        <v>463.75076011900035</v>
      </c>
      <c r="AM28" s="1216">
        <v>493.96513327880575</v>
      </c>
      <c r="AN28" s="1216">
        <v>516.44690280712837</v>
      </c>
      <c r="AO28" s="1216">
        <v>587.95071971543689</v>
      </c>
      <c r="AP28" s="1216">
        <v>540.20721733431947</v>
      </c>
      <c r="AQ28" s="1216">
        <v>463.35255030968517</v>
      </c>
      <c r="AR28" s="1216">
        <v>430.60346807507943</v>
      </c>
      <c r="AS28" s="1216">
        <v>328.61800191316979</v>
      </c>
      <c r="AT28" s="1216">
        <v>210.92295218847789</v>
      </c>
      <c r="AU28" s="1216">
        <v>224.78611040704504</v>
      </c>
      <c r="AV28" s="1216">
        <v>196.49758447274104</v>
      </c>
      <c r="AW28" s="1216">
        <v>183.54560330370327</v>
      </c>
      <c r="AX28" s="1216">
        <v>181.46430338562618</v>
      </c>
      <c r="AY28" s="1216">
        <v>174.75512481269493</v>
      </c>
      <c r="AZ28" s="1216">
        <v>183.9720882131663</v>
      </c>
      <c r="BA28" s="1216">
        <v>192.14661087866108</v>
      </c>
      <c r="BB28" s="1216">
        <v>199.94661087866109</v>
      </c>
      <c r="BC28" s="1216">
        <v>182.11201321872505</v>
      </c>
      <c r="BD28" s="1216">
        <v>173.78444552715186</v>
      </c>
      <c r="BE28" s="1216">
        <v>185.42508395751696</v>
      </c>
      <c r="BF28" s="1216">
        <v>170.81544675624485</v>
      </c>
      <c r="BG28" s="305"/>
    </row>
    <row r="29" spans="21:64" ht="17.100000000000001" customHeight="1">
      <c r="U29" s="557"/>
      <c r="V29" s="423" t="str">
        <f>'リンク切公表時非表示（グラフの添え物）'!$W$117</f>
        <v>液晶製造</v>
      </c>
      <c r="X29" s="557"/>
      <c r="Y29" s="423" t="str">
        <f>'リンク切公表時非表示（グラフの添え物）'!$X$117</f>
        <v>Liquid Crystals</v>
      </c>
      <c r="Z29" s="13"/>
      <c r="AA29" s="1216">
        <v>109.61821309090909</v>
      </c>
      <c r="AB29" s="1216">
        <v>122.51447345454545</v>
      </c>
      <c r="AC29" s="1216">
        <v>135.41073381818182</v>
      </c>
      <c r="AD29" s="1216">
        <v>135.41073381818182</v>
      </c>
      <c r="AE29" s="1216">
        <v>128.96260363636364</v>
      </c>
      <c r="AF29" s="1216">
        <v>141.85886400000001</v>
      </c>
      <c r="AG29" s="1216">
        <v>412.20576</v>
      </c>
      <c r="AH29" s="1216">
        <v>535.65818400000001</v>
      </c>
      <c r="AI29" s="1216">
        <v>648.43610399999989</v>
      </c>
      <c r="AJ29" s="1216">
        <v>868.22500319999983</v>
      </c>
      <c r="AK29" s="1216">
        <v>877.24231200000008</v>
      </c>
      <c r="AL29" s="1216">
        <v>824.01753599999984</v>
      </c>
      <c r="AM29" s="1216">
        <v>902.67397919999996</v>
      </c>
      <c r="AN29" s="1216">
        <v>854.11668239999983</v>
      </c>
      <c r="AO29" s="1216">
        <v>850.10789520000003</v>
      </c>
      <c r="AP29" s="1216">
        <v>711.7616448</v>
      </c>
      <c r="AQ29" s="1216">
        <v>572.43453429599992</v>
      </c>
      <c r="AR29" s="1216">
        <v>365.50986061500015</v>
      </c>
      <c r="AS29" s="1216">
        <v>295.92545091024112</v>
      </c>
      <c r="AT29" s="1216">
        <v>199.38995511990908</v>
      </c>
      <c r="AU29" s="1216">
        <v>268.87561199999993</v>
      </c>
      <c r="AV29" s="1216">
        <v>197.92126051200003</v>
      </c>
      <c r="AW29" s="1216">
        <v>172.04775256799999</v>
      </c>
      <c r="AX29" s="1216">
        <v>169.84416311999996</v>
      </c>
      <c r="AY29" s="1216">
        <v>191.07050255999999</v>
      </c>
      <c r="AZ29" s="1216">
        <v>191.25457106400009</v>
      </c>
      <c r="BA29" s="1216">
        <v>156.59781138393578</v>
      </c>
      <c r="BB29" s="1216">
        <v>162.66294903600007</v>
      </c>
      <c r="BC29" s="1216">
        <v>166.91206032000014</v>
      </c>
      <c r="BD29" s="1216">
        <v>147.151903608</v>
      </c>
      <c r="BE29" s="1216">
        <v>138.77991597600032</v>
      </c>
      <c r="BF29" s="1216">
        <v>128.65055040000004</v>
      </c>
      <c r="BG29" s="305"/>
    </row>
    <row r="30" spans="21:64" ht="17.100000000000001" customHeight="1">
      <c r="U30" s="558"/>
      <c r="V30" s="423" t="str">
        <f>'リンク切公表時非表示（グラフの添え物）'!$W$118</f>
        <v>SF6 製造時の漏出</v>
      </c>
      <c r="X30" s="558"/>
      <c r="Y30" s="423" t="str">
        <f>'リンク切公表時非表示（グラフの添え物）'!$X$118</f>
        <v>Fugitive emissions from SF6 manufacturing</v>
      </c>
      <c r="Z30" s="10"/>
      <c r="AA30" s="1214">
        <v>3470.7818181818179</v>
      </c>
      <c r="AB30" s="1214">
        <v>3879.1090909090917</v>
      </c>
      <c r="AC30" s="1214">
        <v>4287.4363636363641</v>
      </c>
      <c r="AD30" s="1214">
        <v>4287.4363636363641</v>
      </c>
      <c r="AE30" s="1214">
        <v>4083.2727272727275</v>
      </c>
      <c r="AF30" s="1214">
        <v>4491.6000000000004</v>
      </c>
      <c r="AG30" s="1214">
        <v>3990</v>
      </c>
      <c r="AH30" s="1214">
        <v>2462.4</v>
      </c>
      <c r="AI30" s="1214">
        <v>2006.4</v>
      </c>
      <c r="AJ30" s="1214">
        <v>1459.2</v>
      </c>
      <c r="AK30" s="1214">
        <v>820.8</v>
      </c>
      <c r="AL30" s="1214">
        <v>752.4</v>
      </c>
      <c r="AM30" s="1214">
        <v>820.8</v>
      </c>
      <c r="AN30" s="1214">
        <v>775.2</v>
      </c>
      <c r="AO30" s="1214">
        <v>729.6</v>
      </c>
      <c r="AP30" s="1214">
        <v>930.2399999999999</v>
      </c>
      <c r="AQ30" s="1214">
        <v>1303.4760000000001</v>
      </c>
      <c r="AR30" s="1214">
        <v>1143.6479999999999</v>
      </c>
      <c r="AS30" s="1214">
        <v>1228.92</v>
      </c>
      <c r="AT30" s="1214">
        <v>232.55999999999997</v>
      </c>
      <c r="AU30" s="1214">
        <v>189.24000000000004</v>
      </c>
      <c r="AV30" s="1214">
        <v>132.24</v>
      </c>
      <c r="AW30" s="1214">
        <v>123.12000000000002</v>
      </c>
      <c r="AX30" s="1215">
        <v>92.796000000000006</v>
      </c>
      <c r="AY30" s="1215">
        <v>61.560000000000009</v>
      </c>
      <c r="AZ30" s="1215">
        <v>52.439999999999991</v>
      </c>
      <c r="BA30" s="1215">
        <v>50.160000000000011</v>
      </c>
      <c r="BB30" s="1215">
        <v>40.697999238967896</v>
      </c>
      <c r="BC30" s="1215">
        <v>45.554399907588959</v>
      </c>
      <c r="BD30" s="1215">
        <v>40.150800168514252</v>
      </c>
      <c r="BE30" s="1215">
        <v>52.029600119590761</v>
      </c>
      <c r="BF30" s="1215">
        <v>45.622799999999998</v>
      </c>
      <c r="BG30" s="305"/>
    </row>
    <row r="31" spans="21:64" ht="17.100000000000001" customHeight="1">
      <c r="U31" s="493" t="s">
        <v>581</v>
      </c>
      <c r="V31" s="559"/>
      <c r="X31" s="493" t="s">
        <v>581</v>
      </c>
      <c r="Y31" s="559"/>
      <c r="Z31" s="186"/>
      <c r="AA31" s="180">
        <f>SUM(AA32:AA34)</f>
        <v>32.609853866894952</v>
      </c>
      <c r="AB31" s="178">
        <f>SUM(AB32:AB34)</f>
        <v>32.609853866894952</v>
      </c>
      <c r="AC31" s="178">
        <f>SUM(AC32:AC34)</f>
        <v>32.609853866894952</v>
      </c>
      <c r="AD31" s="178">
        <f t="shared" ref="AD31:BA31" si="4">SUM(AD32:AD34)</f>
        <v>43.479805155859943</v>
      </c>
      <c r="AE31" s="178">
        <f t="shared" si="4"/>
        <v>76.089659022754901</v>
      </c>
      <c r="AF31" s="178">
        <f t="shared" si="4"/>
        <v>201.09409884585213</v>
      </c>
      <c r="AG31" s="178">
        <f t="shared" si="4"/>
        <v>192.55413105106322</v>
      </c>
      <c r="AH31" s="178">
        <f t="shared" si="4"/>
        <v>171.05935042516234</v>
      </c>
      <c r="AI31" s="178">
        <f t="shared" si="4"/>
        <v>188.13466808746665</v>
      </c>
      <c r="AJ31" s="178">
        <f t="shared" si="4"/>
        <v>315.26917107369837</v>
      </c>
      <c r="AK31" s="178">
        <f t="shared" si="4"/>
        <v>285.77261607893388</v>
      </c>
      <c r="AL31" s="178">
        <f t="shared" si="4"/>
        <v>294.81291048766207</v>
      </c>
      <c r="AM31" s="178">
        <f t="shared" si="4"/>
        <v>371.48283306236584</v>
      </c>
      <c r="AN31" s="178">
        <f t="shared" si="4"/>
        <v>416.09627155908129</v>
      </c>
      <c r="AO31" s="178">
        <f t="shared" si="4"/>
        <v>486.03833940564016</v>
      </c>
      <c r="AP31" s="178">
        <f t="shared" si="4"/>
        <v>1471.7527115608</v>
      </c>
      <c r="AQ31" s="178">
        <f t="shared" si="4"/>
        <v>1401.3137439505406</v>
      </c>
      <c r="AR31" s="178">
        <f t="shared" si="4"/>
        <v>1586.79745628361</v>
      </c>
      <c r="AS31" s="178">
        <f t="shared" si="4"/>
        <v>1481.039653866997</v>
      </c>
      <c r="AT31" s="178">
        <f t="shared" si="4"/>
        <v>1354.1553975192694</v>
      </c>
      <c r="AU31" s="178">
        <f t="shared" si="4"/>
        <v>1539.7414715489335</v>
      </c>
      <c r="AV31" s="178">
        <f t="shared" si="4"/>
        <v>1800.37996890664</v>
      </c>
      <c r="AW31" s="178">
        <f t="shared" si="4"/>
        <v>1511.8522493828877</v>
      </c>
      <c r="AX31" s="178">
        <f t="shared" si="4"/>
        <v>1617.2373656739449</v>
      </c>
      <c r="AY31" s="178">
        <f t="shared" si="4"/>
        <v>1122.8673385696302</v>
      </c>
      <c r="AZ31" s="178">
        <f t="shared" si="4"/>
        <v>571.03108219650824</v>
      </c>
      <c r="BA31" s="178">
        <f t="shared" si="4"/>
        <v>634.43528411853686</v>
      </c>
      <c r="BB31" s="178">
        <f>SUM(BB32:BB34)</f>
        <v>449.77529760978155</v>
      </c>
      <c r="BC31" s="178">
        <f>SUM(BC32:BC34)</f>
        <v>312.30320748777683</v>
      </c>
      <c r="BD31" s="178">
        <f>SUM(BD32:BD34)</f>
        <v>294.61647536902427</v>
      </c>
      <c r="BE31" s="178">
        <f>SUM(BE32:BE34)</f>
        <v>336.98441440932658</v>
      </c>
      <c r="BF31" s="178">
        <f>SUM(BF32:BF34)</f>
        <v>380.11119561870748</v>
      </c>
      <c r="BG31" s="305"/>
    </row>
    <row r="32" spans="21:64" ht="17.100000000000001" customHeight="1">
      <c r="U32" s="493"/>
      <c r="V32" s="525" t="str">
        <f>'リンク切公表時非表示（グラフの添え物）'!$W$122</f>
        <v>半導体製造</v>
      </c>
      <c r="X32" s="493"/>
      <c r="Y32" s="525" t="str">
        <f>'リンク切公表時非表示（グラフの添え物）'!$X$122</f>
        <v>Semiconductor Manufacturing</v>
      </c>
      <c r="Z32" s="291"/>
      <c r="AA32" s="1215">
        <v>27.288840724840902</v>
      </c>
      <c r="AB32" s="1215">
        <v>27.288840724840902</v>
      </c>
      <c r="AC32" s="1215">
        <v>27.288840724840902</v>
      </c>
      <c r="AD32" s="1215">
        <v>36.385120966454537</v>
      </c>
      <c r="AE32" s="1215">
        <v>63.673961691295439</v>
      </c>
      <c r="AF32" s="1214">
        <v>168.28118446985215</v>
      </c>
      <c r="AG32" s="1214">
        <v>168.94687182126322</v>
      </c>
      <c r="AH32" s="1214">
        <v>124.28927462496232</v>
      </c>
      <c r="AI32" s="1214">
        <v>118.69780575146663</v>
      </c>
      <c r="AJ32" s="1214">
        <v>211.58263805349833</v>
      </c>
      <c r="AK32" s="1214">
        <v>99.55017386893384</v>
      </c>
      <c r="AL32" s="1214">
        <v>117.22935642846208</v>
      </c>
      <c r="AM32" s="1214">
        <v>166.52600766236583</v>
      </c>
      <c r="AN32" s="1214">
        <v>130.33130915908129</v>
      </c>
      <c r="AO32" s="1214">
        <v>181.53149160564004</v>
      </c>
      <c r="AP32" s="1214">
        <v>161.03926756079997</v>
      </c>
      <c r="AQ32" s="1214">
        <v>193.15992933054008</v>
      </c>
      <c r="AR32" s="1214">
        <v>245.16117660003863</v>
      </c>
      <c r="AS32" s="1214">
        <v>227.29132105209004</v>
      </c>
      <c r="AT32" s="1214">
        <v>182.13178385376023</v>
      </c>
      <c r="AU32" s="1214">
        <v>190.69287786193343</v>
      </c>
      <c r="AV32" s="1214">
        <v>174.82296773663998</v>
      </c>
      <c r="AW32" s="1214">
        <v>177.03201767288814</v>
      </c>
      <c r="AX32" s="1214">
        <v>109.77620623594511</v>
      </c>
      <c r="AY32" s="1214">
        <v>132.00954704763009</v>
      </c>
      <c r="AZ32" s="1214">
        <v>144.65359425170817</v>
      </c>
      <c r="BA32" s="1214">
        <v>183.10202622525753</v>
      </c>
      <c r="BB32" s="1214">
        <v>193.74117577693394</v>
      </c>
      <c r="BC32" s="1214">
        <v>233.20474493534073</v>
      </c>
      <c r="BD32" s="1214">
        <v>256.66954967330821</v>
      </c>
      <c r="BE32" s="1214">
        <v>302.88830967322258</v>
      </c>
      <c r="BF32" s="1214">
        <v>337.30103674870747</v>
      </c>
      <c r="BG32" s="305"/>
    </row>
    <row r="33" spans="2:65" ht="17.100000000000001" customHeight="1">
      <c r="U33" s="493"/>
      <c r="V33" s="525" t="str">
        <f>'リンク切公表時非表示（グラフの添え物）'!$W$123</f>
        <v>NF3の製造時の漏出</v>
      </c>
      <c r="X33" s="493"/>
      <c r="Y33" s="525" t="str">
        <f>'リンク切公表時非表示（グラフの添え物）'!$X$123</f>
        <v>Fugitive emissions from NF3 manufacturing</v>
      </c>
      <c r="Z33" s="291"/>
      <c r="AA33" s="1215">
        <v>2.7891891891891891</v>
      </c>
      <c r="AB33" s="1215">
        <v>2.7891891891891891</v>
      </c>
      <c r="AC33" s="1215">
        <v>2.7891891891891891</v>
      </c>
      <c r="AD33" s="1215">
        <v>3.7189189189189191</v>
      </c>
      <c r="AE33" s="1215">
        <v>6.5081081081081082</v>
      </c>
      <c r="AF33" s="1215">
        <v>17.2</v>
      </c>
      <c r="AG33" s="1215">
        <v>17.2</v>
      </c>
      <c r="AH33" s="1215">
        <v>17.2</v>
      </c>
      <c r="AI33" s="1215">
        <v>34.4</v>
      </c>
      <c r="AJ33" s="1215">
        <v>51.6</v>
      </c>
      <c r="AK33" s="1214">
        <v>120.4</v>
      </c>
      <c r="AL33" s="1214">
        <v>120.4</v>
      </c>
      <c r="AM33" s="1214">
        <v>154.80000000000001</v>
      </c>
      <c r="AN33" s="1214">
        <v>137.6</v>
      </c>
      <c r="AO33" s="1214">
        <v>139.32</v>
      </c>
      <c r="AP33" s="1214">
        <v>1240.1199999999999</v>
      </c>
      <c r="AQ33" s="1214">
        <v>1123.1600000000003</v>
      </c>
      <c r="AR33" s="1214">
        <v>1228.0799999999997</v>
      </c>
      <c r="AS33" s="1214">
        <v>1222.92</v>
      </c>
      <c r="AT33" s="1214">
        <v>1148.9600000000003</v>
      </c>
      <c r="AU33" s="1214">
        <v>1322.6799999999998</v>
      </c>
      <c r="AV33" s="1214">
        <v>1601.32</v>
      </c>
      <c r="AW33" s="1214">
        <v>1314.0799999999997</v>
      </c>
      <c r="AX33" s="1214">
        <v>1486.0799999999997</v>
      </c>
      <c r="AY33" s="1214">
        <v>964.66888000000006</v>
      </c>
      <c r="AZ33" s="1214">
        <v>404.2</v>
      </c>
      <c r="BA33" s="1214">
        <v>431.72000656127932</v>
      </c>
      <c r="BB33" s="1214">
        <v>234.09200434684755</v>
      </c>
      <c r="BC33" s="1215">
        <v>57.963999569416046</v>
      </c>
      <c r="BD33" s="1215">
        <v>19.263999569416047</v>
      </c>
      <c r="BE33" s="1215">
        <v>15.109683805704117</v>
      </c>
      <c r="BF33" s="1215">
        <v>23.883920000000003</v>
      </c>
      <c r="BG33" s="305"/>
    </row>
    <row r="34" spans="2:65" ht="17.100000000000001" customHeight="1" thickBot="1">
      <c r="U34" s="493"/>
      <c r="V34" s="424" t="str">
        <f>'リンク切公表時非表示（グラフの添え物）'!$W$124</f>
        <v>液晶製造</v>
      </c>
      <c r="X34" s="493"/>
      <c r="Y34" s="424" t="str">
        <f>'リンク切公表時非表示（グラフの添え物）'!$X$124</f>
        <v>Liquid Crystals</v>
      </c>
      <c r="Z34" s="560"/>
      <c r="AA34" s="1218">
        <v>2.5318239528648654</v>
      </c>
      <c r="AB34" s="1218">
        <v>2.5318239528648654</v>
      </c>
      <c r="AC34" s="1218">
        <v>2.5318239528648654</v>
      </c>
      <c r="AD34" s="1218">
        <v>3.3757652704864869</v>
      </c>
      <c r="AE34" s="1218">
        <v>5.9075892233513523</v>
      </c>
      <c r="AF34" s="1218">
        <v>15.612914376000004</v>
      </c>
      <c r="AG34" s="1218">
        <v>6.4072592298000046</v>
      </c>
      <c r="AH34" s="1218">
        <v>29.570075800200023</v>
      </c>
      <c r="AI34" s="1218">
        <v>35.03686233600002</v>
      </c>
      <c r="AJ34" s="1218">
        <v>52.086533020200001</v>
      </c>
      <c r="AK34" s="1218">
        <v>65.82244221000002</v>
      </c>
      <c r="AL34" s="1218">
        <v>57.183554059199999</v>
      </c>
      <c r="AM34" s="1218">
        <v>50.15682540000001</v>
      </c>
      <c r="AN34" s="1219">
        <v>148.16496240000004</v>
      </c>
      <c r="AO34" s="1219">
        <v>165.18684780000009</v>
      </c>
      <c r="AP34" s="1218">
        <v>70.593444000000119</v>
      </c>
      <c r="AQ34" s="1218">
        <v>84.993814620000137</v>
      </c>
      <c r="AR34" s="1219">
        <v>113.55627968357172</v>
      </c>
      <c r="AS34" s="1218">
        <v>30.828332814906808</v>
      </c>
      <c r="AT34" s="1218">
        <v>23.063613665508967</v>
      </c>
      <c r="AU34" s="1218">
        <v>26.368593687000043</v>
      </c>
      <c r="AV34" s="1218">
        <v>24.237001170000035</v>
      </c>
      <c r="AW34" s="1218">
        <v>20.740231710000032</v>
      </c>
      <c r="AX34" s="1218">
        <v>21.381159438000033</v>
      </c>
      <c r="AY34" s="1218">
        <v>26.188911522000041</v>
      </c>
      <c r="AZ34" s="1218">
        <v>22.177487944800042</v>
      </c>
      <c r="BA34" s="1218">
        <v>19.613251332000033</v>
      </c>
      <c r="BB34" s="1218">
        <v>21.942117486000036</v>
      </c>
      <c r="BC34" s="1218">
        <v>21.134462983020029</v>
      </c>
      <c r="BD34" s="1218">
        <v>18.682926126300028</v>
      </c>
      <c r="BE34" s="1218">
        <v>18.986420930399927</v>
      </c>
      <c r="BF34" s="1218">
        <v>18.926238870000034</v>
      </c>
      <c r="BG34" s="305"/>
    </row>
    <row r="35" spans="2:65" ht="17.100000000000001" customHeight="1" thickTop="1">
      <c r="B35" s="1" t="s">
        <v>17</v>
      </c>
      <c r="U35" s="306" t="s">
        <v>47</v>
      </c>
      <c r="V35" s="561"/>
      <c r="X35" s="306" t="s">
        <v>500</v>
      </c>
      <c r="Y35" s="561"/>
      <c r="Z35" s="70"/>
      <c r="AA35" s="70">
        <f t="shared" ref="AA35:BD35" si="5">AA5+AA17+AA24+AA31</f>
        <v>35378.18344097364</v>
      </c>
      <c r="AB35" s="70">
        <f t="shared" si="5"/>
        <v>39117.433810108654</v>
      </c>
      <c r="AC35" s="70">
        <f t="shared" si="5"/>
        <v>41071.273953815275</v>
      </c>
      <c r="AD35" s="70">
        <f t="shared" si="5"/>
        <v>44834.533869551407</v>
      </c>
      <c r="AE35" s="70">
        <f t="shared" si="5"/>
        <v>49608.44854248895</v>
      </c>
      <c r="AF35" s="70">
        <f t="shared" si="5"/>
        <v>59558.529511642184</v>
      </c>
      <c r="AG35" s="70">
        <f t="shared" si="5"/>
        <v>60153.99890707904</v>
      </c>
      <c r="AH35" s="70">
        <f t="shared" si="5"/>
        <v>59184.431830562571</v>
      </c>
      <c r="AI35" s="70">
        <f t="shared" si="5"/>
        <v>53793.895991051271</v>
      </c>
      <c r="AJ35" s="70">
        <f t="shared" si="5"/>
        <v>47029.065712531432</v>
      </c>
      <c r="AK35" s="70">
        <f t="shared" si="5"/>
        <v>42081.923617988883</v>
      </c>
      <c r="AL35" s="70">
        <f t="shared" si="5"/>
        <v>35732.196728222785</v>
      </c>
      <c r="AM35" s="70">
        <f t="shared" si="5"/>
        <v>31568.489037738218</v>
      </c>
      <c r="AN35" s="70">
        <f t="shared" si="5"/>
        <v>30930.100951741595</v>
      </c>
      <c r="AO35" s="70">
        <f t="shared" si="5"/>
        <v>27405.194752919553</v>
      </c>
      <c r="AP35" s="70">
        <f t="shared" si="5"/>
        <v>27926.358107529933</v>
      </c>
      <c r="AQ35" s="70">
        <f t="shared" si="5"/>
        <v>30253.847639439849</v>
      </c>
      <c r="AR35" s="70">
        <f t="shared" si="5"/>
        <v>30946.687814097026</v>
      </c>
      <c r="AS35" s="70">
        <f t="shared" si="5"/>
        <v>30664.949397142802</v>
      </c>
      <c r="AT35" s="70">
        <f t="shared" si="5"/>
        <v>28765.638139140156</v>
      </c>
      <c r="AU35" s="70">
        <f t="shared" si="5"/>
        <v>31537.368408494447</v>
      </c>
      <c r="AV35" s="70">
        <f t="shared" si="5"/>
        <v>33919.818995260342</v>
      </c>
      <c r="AW35" s="70">
        <f t="shared" si="5"/>
        <v>36553.229616184828</v>
      </c>
      <c r="AX35" s="70">
        <f t="shared" si="5"/>
        <v>39113.77393450807</v>
      </c>
      <c r="AY35" s="70">
        <f t="shared" si="5"/>
        <v>42335.771070057206</v>
      </c>
      <c r="AZ35" s="70">
        <f t="shared" si="5"/>
        <v>45243.51926492541</v>
      </c>
      <c r="BA35" s="70">
        <f t="shared" si="5"/>
        <v>48819.66980907468</v>
      </c>
      <c r="BB35" s="70">
        <f t="shared" si="5"/>
        <v>50998.191150729814</v>
      </c>
      <c r="BC35" s="70">
        <f t="shared" si="5"/>
        <v>52955.359735247475</v>
      </c>
      <c r="BD35" s="70">
        <f t="shared" si="5"/>
        <v>55707.638496560357</v>
      </c>
      <c r="BE35" s="70">
        <f>BE5+BE17+BE24+BE31</f>
        <v>58076.422113099237</v>
      </c>
      <c r="BF35" s="70">
        <f>BF5+BF17+BF24+BF31</f>
        <v>59144.141075670523</v>
      </c>
      <c r="BG35" s="305"/>
      <c r="BK35" s="58"/>
      <c r="BL35" s="58"/>
      <c r="BM35" s="58"/>
    </row>
    <row r="36" spans="2:65" s="141" customFormat="1" ht="17.100000000000001" customHeight="1">
      <c r="Z36" s="305"/>
      <c r="AA36" s="305"/>
      <c r="AB36" s="305"/>
      <c r="AC36" s="305"/>
      <c r="AD36" s="305"/>
      <c r="AE36" s="305"/>
      <c r="AF36" s="305"/>
      <c r="AG36" s="305"/>
      <c r="AH36" s="305"/>
      <c r="AI36" s="305"/>
      <c r="AJ36" s="305"/>
      <c r="AK36" s="305"/>
      <c r="AL36" s="305"/>
      <c r="AM36" s="305"/>
      <c r="AN36" s="305"/>
      <c r="AO36" s="305"/>
      <c r="AP36" s="305"/>
      <c r="AQ36" s="305"/>
      <c r="AR36" s="305"/>
      <c r="AS36" s="305"/>
      <c r="AT36" s="305"/>
      <c r="AU36" s="305"/>
      <c r="AV36" s="305"/>
      <c r="AW36" s="305"/>
      <c r="AX36" s="305"/>
      <c r="AY36" s="305"/>
      <c r="AZ36" s="305"/>
      <c r="BA36" s="305"/>
      <c r="BB36" s="305"/>
      <c r="BC36" s="305"/>
      <c r="BD36" s="305"/>
      <c r="BE36" s="305"/>
      <c r="BF36" s="305"/>
      <c r="BG36" s="305"/>
      <c r="BK36" s="182"/>
      <c r="BL36" s="182"/>
      <c r="BM36" s="182"/>
    </row>
    <row r="37" spans="2:65">
      <c r="AF37" s="67"/>
      <c r="BK37" s="59"/>
      <c r="BL37" s="59"/>
      <c r="BM37" s="59"/>
    </row>
    <row r="38" spans="2:65">
      <c r="U38" s="1" t="s">
        <v>576</v>
      </c>
      <c r="X38" s="1" t="s">
        <v>583</v>
      </c>
    </row>
    <row r="39" spans="2:65">
      <c r="U39" s="547"/>
      <c r="V39" s="548"/>
      <c r="X39" s="547"/>
      <c r="Y39" s="548"/>
      <c r="Z39" s="152"/>
      <c r="AA39" s="75">
        <v>1990</v>
      </c>
      <c r="AB39" s="75">
        <f t="shared" ref="AB39:AP39" si="6">AA39+1</f>
        <v>1991</v>
      </c>
      <c r="AC39" s="75">
        <f t="shared" si="6"/>
        <v>1992</v>
      </c>
      <c r="AD39" s="75">
        <f t="shared" si="6"/>
        <v>1993</v>
      </c>
      <c r="AE39" s="75">
        <f t="shared" si="6"/>
        <v>1994</v>
      </c>
      <c r="AF39" s="75">
        <v>1995</v>
      </c>
      <c r="AG39" s="75">
        <f t="shared" si="6"/>
        <v>1996</v>
      </c>
      <c r="AH39" s="75">
        <f t="shared" si="6"/>
        <v>1997</v>
      </c>
      <c r="AI39" s="75">
        <f t="shared" si="6"/>
        <v>1998</v>
      </c>
      <c r="AJ39" s="75">
        <f t="shared" si="6"/>
        <v>1999</v>
      </c>
      <c r="AK39" s="75">
        <f t="shared" si="6"/>
        <v>2000</v>
      </c>
      <c r="AL39" s="75">
        <f t="shared" si="6"/>
        <v>2001</v>
      </c>
      <c r="AM39" s="75">
        <f t="shared" si="6"/>
        <v>2002</v>
      </c>
      <c r="AN39" s="75">
        <f t="shared" si="6"/>
        <v>2003</v>
      </c>
      <c r="AO39" s="75">
        <f t="shared" si="6"/>
        <v>2004</v>
      </c>
      <c r="AP39" s="75">
        <f t="shared" si="6"/>
        <v>2005</v>
      </c>
      <c r="AQ39" s="75">
        <f t="shared" ref="AQ39:AZ39" si="7">AP39+1</f>
        <v>2006</v>
      </c>
      <c r="AR39" s="75">
        <f t="shared" si="7"/>
        <v>2007</v>
      </c>
      <c r="AS39" s="75">
        <f t="shared" si="7"/>
        <v>2008</v>
      </c>
      <c r="AT39" s="75">
        <f t="shared" si="7"/>
        <v>2009</v>
      </c>
      <c r="AU39" s="75">
        <f t="shared" si="7"/>
        <v>2010</v>
      </c>
      <c r="AV39" s="75">
        <f t="shared" si="7"/>
        <v>2011</v>
      </c>
      <c r="AW39" s="75">
        <f t="shared" si="7"/>
        <v>2012</v>
      </c>
      <c r="AX39" s="75">
        <f t="shared" si="7"/>
        <v>2013</v>
      </c>
      <c r="AY39" s="75">
        <f t="shared" si="7"/>
        <v>2014</v>
      </c>
      <c r="AZ39" s="75">
        <f t="shared" si="7"/>
        <v>2015</v>
      </c>
      <c r="BA39" s="75">
        <f t="shared" ref="BA39:BF39" si="8">AZ39+1</f>
        <v>2016</v>
      </c>
      <c r="BB39" s="75">
        <f t="shared" si="8"/>
        <v>2017</v>
      </c>
      <c r="BC39" s="75">
        <f t="shared" si="8"/>
        <v>2018</v>
      </c>
      <c r="BD39" s="75">
        <f t="shared" si="8"/>
        <v>2019</v>
      </c>
      <c r="BE39" s="75">
        <f t="shared" si="8"/>
        <v>2020</v>
      </c>
      <c r="BF39" s="75">
        <f t="shared" si="8"/>
        <v>2021</v>
      </c>
      <c r="BG39" s="1027"/>
    </row>
    <row r="40" spans="2:65" ht="17.100000000000001" customHeight="1">
      <c r="U40" s="512" t="s">
        <v>15</v>
      </c>
      <c r="V40" s="477"/>
      <c r="X40" s="512" t="s">
        <v>15</v>
      </c>
      <c r="Y40" s="477"/>
      <c r="Z40" s="71"/>
      <c r="AA40" s="1368">
        <f t="shared" ref="AA40:BE40" si="9">SUM(AA41:AA51)</f>
        <v>1</v>
      </c>
      <c r="AB40" s="1368">
        <f t="shared" si="9"/>
        <v>1</v>
      </c>
      <c r="AC40" s="1368">
        <f t="shared" si="9"/>
        <v>1</v>
      </c>
      <c r="AD40" s="1368">
        <f t="shared" si="9"/>
        <v>1</v>
      </c>
      <c r="AE40" s="1368">
        <f t="shared" si="9"/>
        <v>0.99999999999999978</v>
      </c>
      <c r="AF40" s="1368">
        <f t="shared" si="9"/>
        <v>1.0000000000000002</v>
      </c>
      <c r="AG40" s="1368">
        <f t="shared" si="9"/>
        <v>1</v>
      </c>
      <c r="AH40" s="1368">
        <f t="shared" si="9"/>
        <v>0.99999999999999989</v>
      </c>
      <c r="AI40" s="1368">
        <f t="shared" si="9"/>
        <v>1</v>
      </c>
      <c r="AJ40" s="1368">
        <f t="shared" si="9"/>
        <v>0.99999999999999989</v>
      </c>
      <c r="AK40" s="1368">
        <f t="shared" si="9"/>
        <v>1</v>
      </c>
      <c r="AL40" s="1368">
        <f t="shared" si="9"/>
        <v>1</v>
      </c>
      <c r="AM40" s="1368">
        <f t="shared" si="9"/>
        <v>1</v>
      </c>
      <c r="AN40" s="1368">
        <f t="shared" si="9"/>
        <v>0.99999999999999978</v>
      </c>
      <c r="AO40" s="1368">
        <f t="shared" si="9"/>
        <v>1.0000000000000002</v>
      </c>
      <c r="AP40" s="1368">
        <f t="shared" si="9"/>
        <v>1</v>
      </c>
      <c r="AQ40" s="1368">
        <f t="shared" si="9"/>
        <v>0.99999999999999978</v>
      </c>
      <c r="AR40" s="1368">
        <f t="shared" si="9"/>
        <v>0.99999999999999989</v>
      </c>
      <c r="AS40" s="1368">
        <f t="shared" si="9"/>
        <v>1</v>
      </c>
      <c r="AT40" s="1368">
        <f t="shared" si="9"/>
        <v>0.99999999999999989</v>
      </c>
      <c r="AU40" s="1368">
        <f t="shared" si="9"/>
        <v>0.99999999999999978</v>
      </c>
      <c r="AV40" s="1368">
        <f t="shared" si="9"/>
        <v>0.99999999999999989</v>
      </c>
      <c r="AW40" s="1368">
        <f t="shared" si="9"/>
        <v>1</v>
      </c>
      <c r="AX40" s="1368">
        <f t="shared" si="9"/>
        <v>1.0000000000000002</v>
      </c>
      <c r="AY40" s="1368">
        <f t="shared" si="9"/>
        <v>0.99999999999999989</v>
      </c>
      <c r="AZ40" s="1368">
        <f t="shared" si="9"/>
        <v>0.99999999999999978</v>
      </c>
      <c r="BA40" s="1368">
        <f t="shared" si="9"/>
        <v>1.0000000000000002</v>
      </c>
      <c r="BB40" s="1368">
        <f t="shared" si="9"/>
        <v>0.99999999999999989</v>
      </c>
      <c r="BC40" s="1368">
        <f t="shared" si="9"/>
        <v>1</v>
      </c>
      <c r="BD40" s="1368">
        <f t="shared" si="9"/>
        <v>1</v>
      </c>
      <c r="BE40" s="1368">
        <f t="shared" si="9"/>
        <v>1</v>
      </c>
      <c r="BF40" s="1368">
        <f>SUM(BF41:BF51)</f>
        <v>1.0000000000000002</v>
      </c>
      <c r="BG40" s="181"/>
      <c r="BK40" s="58"/>
    </row>
    <row r="41" spans="2:65" ht="17.100000000000001" customHeight="1">
      <c r="U41" s="549"/>
      <c r="V41" s="425" t="str">
        <f>'リンク切公表時非表示（グラフの添え物）'!$W$92</f>
        <v>冷蔵庫及び空調機器</v>
      </c>
      <c r="X41" s="549"/>
      <c r="Y41" s="425" t="str">
        <f>'リンク切公表時非表示（グラフの添え物）'!$X$92</f>
        <v>Refrigeration and 
Air Conditioning Equipment</v>
      </c>
      <c r="Z41" s="149"/>
      <c r="AA41" s="149" t="str">
        <f t="shared" ref="AA41:BD41" si="10">IF(AA6="NO","-",AA6/AA$5)</f>
        <v>-</v>
      </c>
      <c r="AB41" s="149" t="str">
        <f t="shared" si="10"/>
        <v>-</v>
      </c>
      <c r="AC41" s="147">
        <f t="shared" si="10"/>
        <v>2.3671377691239604E-4</v>
      </c>
      <c r="AD41" s="147">
        <f t="shared" si="10"/>
        <v>3.9712744769724905E-3</v>
      </c>
      <c r="AE41" s="147">
        <f t="shared" si="10"/>
        <v>1.7665609698099188E-2</v>
      </c>
      <c r="AF41" s="147">
        <f t="shared" si="10"/>
        <v>3.6676835292991192E-2</v>
      </c>
      <c r="AG41" s="147">
        <f t="shared" si="10"/>
        <v>5.3995446809626348E-2</v>
      </c>
      <c r="AH41" s="147">
        <f t="shared" si="10"/>
        <v>7.1292053515602333E-2</v>
      </c>
      <c r="AI41" s="147">
        <f t="shared" si="10"/>
        <v>8.9527992024482819E-2</v>
      </c>
      <c r="AJ41" s="147">
        <f t="shared" si="10"/>
        <v>0.10329324835916959</v>
      </c>
      <c r="AK41" s="147">
        <f t="shared" si="10"/>
        <v>0.13017488166845051</v>
      </c>
      <c r="AL41" s="147">
        <f t="shared" si="10"/>
        <v>0.184207757310066</v>
      </c>
      <c r="AM41" s="147">
        <f t="shared" si="10"/>
        <v>0.27407687288786076</v>
      </c>
      <c r="AN41" s="147">
        <f t="shared" si="10"/>
        <v>0.34308323468831781</v>
      </c>
      <c r="AO41" s="147">
        <f t="shared" si="10"/>
        <v>0.5694272506840421</v>
      </c>
      <c r="AP41" s="147">
        <f t="shared" si="10"/>
        <v>0.6937584631515995</v>
      </c>
      <c r="AQ41" s="147">
        <f t="shared" si="10"/>
        <v>0.74144519585487401</v>
      </c>
      <c r="AR41" s="147">
        <f t="shared" si="10"/>
        <v>0.80548858544817203</v>
      </c>
      <c r="AS41" s="147">
        <f t="shared" si="10"/>
        <v>0.81245864319337668</v>
      </c>
      <c r="AT41" s="147">
        <f t="shared" si="10"/>
        <v>0.85952864952187857</v>
      </c>
      <c r="AU41" s="147">
        <f t="shared" si="10"/>
        <v>0.87840585943137039</v>
      </c>
      <c r="AV41" s="147">
        <f t="shared" si="10"/>
        <v>0.88633131192289927</v>
      </c>
      <c r="AW41" s="147">
        <f t="shared" si="10"/>
        <v>0.89750605216527901</v>
      </c>
      <c r="AX41" s="147">
        <f t="shared" si="10"/>
        <v>0.90354096827459696</v>
      </c>
      <c r="AY41" s="147">
        <f t="shared" si="10"/>
        <v>0.9091935258058258</v>
      </c>
      <c r="AZ41" s="147">
        <f t="shared" si="10"/>
        <v>0.91369764310870594</v>
      </c>
      <c r="BA41" s="147">
        <f t="shared" si="10"/>
        <v>0.91387217345582328</v>
      </c>
      <c r="BB41" s="147">
        <f t="shared" si="10"/>
        <v>0.91570034847773096</v>
      </c>
      <c r="BC41" s="147">
        <f t="shared" si="10"/>
        <v>0.91902559889911961</v>
      </c>
      <c r="BD41" s="147">
        <f t="shared" si="10"/>
        <v>0.92147135976647343</v>
      </c>
      <c r="BE41" s="147">
        <f t="shared" ref="BE41:BF50" si="11">IF(BE6="NO","-",BE6/BE$5)</f>
        <v>0.92236138929262168</v>
      </c>
      <c r="BF41" s="147">
        <f t="shared" si="11"/>
        <v>0.92449101497901809</v>
      </c>
      <c r="BG41" s="1028"/>
      <c r="BI41" s="58"/>
    </row>
    <row r="42" spans="2:65" ht="17.100000000000001" customHeight="1">
      <c r="U42" s="549"/>
      <c r="V42" s="1209" t="str">
        <f>'リンク切公表時非表示（グラフの添え物）'!$W$93</f>
        <v>発泡剤</v>
      </c>
      <c r="X42" s="549"/>
      <c r="Y42" s="425" t="str">
        <f>'リンク切公表時非表示（グラフの添え物）'!$X$93</f>
        <v>Foam Blowing</v>
      </c>
      <c r="Z42" s="73"/>
      <c r="AA42" s="147">
        <f t="shared" ref="AA42:BD42" si="12">IF(AA7="NO","-",AA7/AA$5)</f>
        <v>8.4186522420031941E-5</v>
      </c>
      <c r="AB42" s="149" t="str">
        <f t="shared" si="12"/>
        <v>-</v>
      </c>
      <c r="AC42" s="147">
        <f t="shared" si="12"/>
        <v>2.2651066100149277E-3</v>
      </c>
      <c r="AD42" s="147">
        <f t="shared" si="12"/>
        <v>1.4429732724975429E-2</v>
      </c>
      <c r="AE42" s="147">
        <f t="shared" si="12"/>
        <v>2.1348883004627117E-2</v>
      </c>
      <c r="AF42" s="147">
        <f t="shared" si="12"/>
        <v>1.9687899312720445E-2</v>
      </c>
      <c r="AG42" s="147">
        <f t="shared" si="12"/>
        <v>1.8373355329945783E-2</v>
      </c>
      <c r="AH42" s="147">
        <f t="shared" si="12"/>
        <v>1.9149755486715905E-2</v>
      </c>
      <c r="AI42" s="147">
        <f t="shared" si="12"/>
        <v>1.8966770776605156E-2</v>
      </c>
      <c r="AJ42" s="147">
        <f t="shared" si="12"/>
        <v>1.8655972606111716E-2</v>
      </c>
      <c r="AK42" s="147">
        <f t="shared" si="12"/>
        <v>2.1188793320881534E-2</v>
      </c>
      <c r="AL42" s="147">
        <f t="shared" si="12"/>
        <v>2.3192906018027738E-2</v>
      </c>
      <c r="AM42" s="147">
        <f t="shared" si="12"/>
        <v>3.0244943789905967E-2</v>
      </c>
      <c r="AN42" s="147">
        <f t="shared" si="12"/>
        <v>4.4968076025137742E-2</v>
      </c>
      <c r="AO42" s="147">
        <f t="shared" si="12"/>
        <v>7.2554192803483575E-2</v>
      </c>
      <c r="AP42" s="147">
        <f t="shared" si="12"/>
        <v>7.3362334878945959E-2</v>
      </c>
      <c r="AQ42" s="147">
        <f t="shared" si="12"/>
        <v>8.1667618432796713E-2</v>
      </c>
      <c r="AR42" s="147">
        <f t="shared" si="12"/>
        <v>8.5526697845057995E-2</v>
      </c>
      <c r="AS42" s="147">
        <f t="shared" si="12"/>
        <v>7.8356353929528944E-2</v>
      </c>
      <c r="AT42" s="147">
        <f t="shared" si="12"/>
        <v>7.6846076642814051E-2</v>
      </c>
      <c r="AU42" s="147">
        <f t="shared" si="12"/>
        <v>7.4956518008601758E-2</v>
      </c>
      <c r="AV42" s="147">
        <f t="shared" si="12"/>
        <v>7.3624663687593503E-2</v>
      </c>
      <c r="AW42" s="147">
        <f t="shared" si="12"/>
        <v>7.0820431527625918E-2</v>
      </c>
      <c r="AX42" s="147">
        <f t="shared" si="12"/>
        <v>6.9385559696844276E-2</v>
      </c>
      <c r="AY42" s="147">
        <f t="shared" si="12"/>
        <v>6.6273885062727189E-2</v>
      </c>
      <c r="AZ42" s="147">
        <f t="shared" si="12"/>
        <v>6.3227927937822184E-2</v>
      </c>
      <c r="BA42" s="147">
        <f t="shared" si="12"/>
        <v>6.2163405905307889E-2</v>
      </c>
      <c r="BB42" s="147">
        <f t="shared" si="12"/>
        <v>6.231347720678436E-2</v>
      </c>
      <c r="BC42" s="147">
        <f t="shared" si="12"/>
        <v>6.2054488467843553E-2</v>
      </c>
      <c r="BD42" s="147">
        <f t="shared" si="12"/>
        <v>5.9612494859706315E-2</v>
      </c>
      <c r="BE42" s="147">
        <f t="shared" si="11"/>
        <v>5.6022953172925112E-2</v>
      </c>
      <c r="BF42" s="147">
        <f t="shared" si="11"/>
        <v>5.4913626565263787E-2</v>
      </c>
      <c r="BG42" s="181"/>
      <c r="BI42" s="58"/>
    </row>
    <row r="43" spans="2:65" ht="17.100000000000001" customHeight="1">
      <c r="U43" s="549"/>
      <c r="V43" s="423" t="str">
        <f>'リンク切公表時非表示（グラフの添え物）'!$W$94</f>
        <v>エアゾール・MDI（定量噴射剤）</v>
      </c>
      <c r="X43" s="549"/>
      <c r="Y43" s="425" t="str">
        <f>'リンク切公表時非表示（グラフの添え物）'!$X$94</f>
        <v>Aerosols / MDI</v>
      </c>
      <c r="Z43" s="72"/>
      <c r="AA43" s="149" t="str">
        <f t="shared" ref="AA43:BD43" si="13">IF(AA8="NO","-",AA8/AA$5)</f>
        <v>-</v>
      </c>
      <c r="AB43" s="149" t="str">
        <f t="shared" si="13"/>
        <v>-</v>
      </c>
      <c r="AC43" s="147">
        <f t="shared" si="13"/>
        <v>4.2403801569513887E-3</v>
      </c>
      <c r="AD43" s="147">
        <f t="shared" si="13"/>
        <v>3.1168962022444686E-2</v>
      </c>
      <c r="AE43" s="147">
        <f t="shared" si="13"/>
        <v>5.0427895100796434E-2</v>
      </c>
      <c r="AF43" s="147">
        <f t="shared" si="13"/>
        <v>5.9537619770661472E-2</v>
      </c>
      <c r="AG43" s="147">
        <f t="shared" si="13"/>
        <v>9.3137493839828389E-2</v>
      </c>
      <c r="AH43" s="147">
        <f t="shared" si="13"/>
        <v>0.11913795462385425</v>
      </c>
      <c r="AI43" s="147">
        <f t="shared" si="13"/>
        <v>0.13254461114457436</v>
      </c>
      <c r="AJ43" s="147">
        <f t="shared" si="13"/>
        <v>0.12682541377324624</v>
      </c>
      <c r="AK43" s="147">
        <f t="shared" si="13"/>
        <v>0.13637443905945065</v>
      </c>
      <c r="AL43" s="147">
        <f t="shared" si="13"/>
        <v>0.15153624282181433</v>
      </c>
      <c r="AM43" s="147">
        <f t="shared" si="13"/>
        <v>0.18151510999268433</v>
      </c>
      <c r="AN43" s="147">
        <f t="shared" si="13"/>
        <v>0.17467458700432478</v>
      </c>
      <c r="AO43" s="147">
        <f t="shared" si="13"/>
        <v>0.18850251142754615</v>
      </c>
      <c r="AP43" s="147">
        <f t="shared" si="13"/>
        <v>0.1326540024634299</v>
      </c>
      <c r="AQ43" s="147">
        <f t="shared" si="13"/>
        <v>7.6806933126161228E-2</v>
      </c>
      <c r="AR43" s="147">
        <f t="shared" si="13"/>
        <v>5.3532352516927693E-2</v>
      </c>
      <c r="AS43" s="147">
        <f t="shared" si="13"/>
        <v>4.8315371581832342E-2</v>
      </c>
      <c r="AT43" s="147">
        <f t="shared" si="13"/>
        <v>4.036252527983733E-2</v>
      </c>
      <c r="AU43" s="147">
        <f t="shared" si="13"/>
        <v>2.8565766297486618E-2</v>
      </c>
      <c r="AV43" s="147">
        <f t="shared" si="13"/>
        <v>2.4271637703582878E-2</v>
      </c>
      <c r="AW43" s="147">
        <f t="shared" si="13"/>
        <v>1.9091649408544197E-2</v>
      </c>
      <c r="AX43" s="147">
        <f t="shared" si="13"/>
        <v>1.52310369098303E-2</v>
      </c>
      <c r="AY43" s="147">
        <f t="shared" si="13"/>
        <v>1.4059884407279675E-2</v>
      </c>
      <c r="AZ43" s="147">
        <f t="shared" si="13"/>
        <v>1.3747450079222663E-2</v>
      </c>
      <c r="BA43" s="147">
        <f t="shared" si="13"/>
        <v>1.3766311034523583E-2</v>
      </c>
      <c r="BB43" s="147">
        <f t="shared" si="13"/>
        <v>1.3351289938759529E-2</v>
      </c>
      <c r="BC43" s="147">
        <f t="shared" si="13"/>
        <v>1.1551402883396816E-2</v>
      </c>
      <c r="BD43" s="147">
        <f t="shared" si="13"/>
        <v>1.1450173387975217E-2</v>
      </c>
      <c r="BE43" s="147">
        <f t="shared" si="11"/>
        <v>1.261246718515536E-2</v>
      </c>
      <c r="BF43" s="147">
        <f t="shared" si="11"/>
        <v>1.1178051655641964E-2</v>
      </c>
      <c r="BG43" s="1028"/>
      <c r="BI43" s="58"/>
      <c r="BJ43" s="58"/>
    </row>
    <row r="44" spans="2:65" ht="17.100000000000001" customHeight="1">
      <c r="U44" s="549"/>
      <c r="V44" s="1210" t="str">
        <f>'リンク切公表時非表示（グラフの添え物）'!$W$97</f>
        <v>洗浄剤・溶剤</v>
      </c>
      <c r="X44" s="549"/>
      <c r="Y44" s="425" t="str">
        <f>'リンク切公表時非表示（グラフの添え物）'!$X$97</f>
        <v>Solvents / Cleaning agents</v>
      </c>
      <c r="Z44" s="72"/>
      <c r="AA44" s="149" t="str">
        <f t="shared" ref="AA44:BD44" si="14">IF(AA9="NO","-",AA9/AA$5)</f>
        <v>-</v>
      </c>
      <c r="AB44" s="149" t="str">
        <f t="shared" si="14"/>
        <v>-</v>
      </c>
      <c r="AC44" s="149" t="str">
        <f t="shared" si="14"/>
        <v>-</v>
      </c>
      <c r="AD44" s="149" t="str">
        <f t="shared" si="14"/>
        <v>-</v>
      </c>
      <c r="AE44" s="149" t="str">
        <f t="shared" si="14"/>
        <v>-</v>
      </c>
      <c r="AF44" s="149" t="str">
        <f t="shared" si="14"/>
        <v>-</v>
      </c>
      <c r="AG44" s="149" t="str">
        <f t="shared" si="14"/>
        <v>-</v>
      </c>
      <c r="AH44" s="149" t="str">
        <f t="shared" si="14"/>
        <v>-</v>
      </c>
      <c r="AI44" s="149" t="str">
        <f t="shared" si="14"/>
        <v>-</v>
      </c>
      <c r="AJ44" s="149" t="str">
        <f t="shared" si="14"/>
        <v>-</v>
      </c>
      <c r="AK44" s="149" t="str">
        <f t="shared" si="14"/>
        <v>-</v>
      </c>
      <c r="AL44" s="149" t="str">
        <f t="shared" si="14"/>
        <v>-</v>
      </c>
      <c r="AM44" s="149" t="str">
        <f t="shared" si="14"/>
        <v>-</v>
      </c>
      <c r="AN44" s="147">
        <f t="shared" si="14"/>
        <v>1.4480533863140489E-4</v>
      </c>
      <c r="AO44" s="147">
        <f t="shared" si="14"/>
        <v>3.48352993294258E-4</v>
      </c>
      <c r="AP44" s="147">
        <f t="shared" si="14"/>
        <v>4.5136970736066269E-4</v>
      </c>
      <c r="AQ44" s="147">
        <f t="shared" si="14"/>
        <v>5.440672420677342E-4</v>
      </c>
      <c r="AR44" s="147">
        <f t="shared" si="14"/>
        <v>9.3966878104599335E-4</v>
      </c>
      <c r="AS44" s="147">
        <f t="shared" si="14"/>
        <v>1.1892691562465924E-3</v>
      </c>
      <c r="AT44" s="147">
        <f t="shared" si="14"/>
        <v>1.8681036269800944E-3</v>
      </c>
      <c r="AU44" s="147">
        <f t="shared" si="14"/>
        <v>2.577442070011119E-3</v>
      </c>
      <c r="AV44" s="147">
        <f t="shared" si="14"/>
        <v>3.2913667217903632E-3</v>
      </c>
      <c r="AW44" s="147">
        <f t="shared" si="14"/>
        <v>3.1984598609441374E-3</v>
      </c>
      <c r="AX44" s="147">
        <f t="shared" si="14"/>
        <v>3.3799917386536302E-3</v>
      </c>
      <c r="AY44" s="147">
        <f t="shared" si="14"/>
        <v>3.4160636149402476E-3</v>
      </c>
      <c r="AZ44" s="147">
        <f t="shared" si="14"/>
        <v>3.1995491985495096E-3</v>
      </c>
      <c r="BA44" s="147">
        <f t="shared" si="14"/>
        <v>3.0401033470941045E-3</v>
      </c>
      <c r="BB44" s="147">
        <f t="shared" si="14"/>
        <v>2.576745121364452E-3</v>
      </c>
      <c r="BC44" s="147">
        <f t="shared" si="14"/>
        <v>2.4905894405533404E-3</v>
      </c>
      <c r="BD44" s="147">
        <f t="shared" si="14"/>
        <v>2.4464617214333198E-3</v>
      </c>
      <c r="BE44" s="147">
        <f t="shared" si="11"/>
        <v>2.4237725971539498E-3</v>
      </c>
      <c r="BF44" s="147">
        <f t="shared" si="11"/>
        <v>2.3822766453219478E-3</v>
      </c>
      <c r="BG44" s="1029"/>
      <c r="BI44" s="58"/>
    </row>
    <row r="45" spans="2:65" ht="17.100000000000001" customHeight="1">
      <c r="U45" s="449"/>
      <c r="V45" s="423" t="str">
        <f>'リンク切公表時非表示（グラフの添え物）'!$W$98</f>
        <v>HFCsの製造時の漏出</v>
      </c>
      <c r="X45" s="549"/>
      <c r="Y45" s="425" t="str">
        <f>'リンク切公表時非表示（グラフの添え物）'!$X$98</f>
        <v>Fugitive emissions from HFCs manufacturing</v>
      </c>
      <c r="Z45" s="165"/>
      <c r="AA45" s="147">
        <f t="shared" ref="AA45:BD45" si="15">IF(AA10="NO","-",AA10/AA$5)</f>
        <v>9.4780675584969868E-5</v>
      </c>
      <c r="AB45" s="149" t="str">
        <f t="shared" si="15"/>
        <v>-</v>
      </c>
      <c r="AC45" s="147">
        <f t="shared" si="15"/>
        <v>2.5501508863622012E-3</v>
      </c>
      <c r="AD45" s="147">
        <f t="shared" si="15"/>
        <v>1.6245591062189889E-2</v>
      </c>
      <c r="AE45" s="147">
        <f t="shared" si="15"/>
        <v>2.4035457172911601E-2</v>
      </c>
      <c r="AF45" s="147">
        <f t="shared" si="15"/>
        <v>2.2165452902286543E-2</v>
      </c>
      <c r="AG45" s="147">
        <f t="shared" si="15"/>
        <v>2.1646544857947994E-2</v>
      </c>
      <c r="AH45" s="147">
        <f t="shared" si="15"/>
        <v>1.7533094994432841E-2</v>
      </c>
      <c r="AI45" s="147">
        <f t="shared" si="15"/>
        <v>1.2971962449766847E-2</v>
      </c>
      <c r="AJ45" s="147">
        <f t="shared" si="15"/>
        <v>7.7391593512803111E-3</v>
      </c>
      <c r="AK45" s="147">
        <f t="shared" si="15"/>
        <v>1.2958873953236671E-2</v>
      </c>
      <c r="AL45" s="147">
        <f t="shared" si="15"/>
        <v>2.2413763619007984E-2</v>
      </c>
      <c r="AM45" s="147">
        <f t="shared" si="15"/>
        <v>2.5281088497110495E-2</v>
      </c>
      <c r="AN45" s="147">
        <f t="shared" si="15"/>
        <v>3.2064089923706407E-2</v>
      </c>
      <c r="AO45" s="147">
        <f t="shared" si="15"/>
        <v>4.5492887442288493E-2</v>
      </c>
      <c r="AP45" s="147">
        <f t="shared" si="15"/>
        <v>3.5165296650751597E-2</v>
      </c>
      <c r="AQ45" s="147">
        <f t="shared" si="15"/>
        <v>2.5061802869820703E-2</v>
      </c>
      <c r="AR45" s="147">
        <f t="shared" si="15"/>
        <v>2.134835973805075E-2</v>
      </c>
      <c r="AS45" s="147">
        <f t="shared" si="15"/>
        <v>1.5908289305623626E-2</v>
      </c>
      <c r="AT45" s="147">
        <f t="shared" si="15"/>
        <v>1.117014747579137E-2</v>
      </c>
      <c r="AU45" s="147">
        <f t="shared" si="15"/>
        <v>5.488718186358499E-3</v>
      </c>
      <c r="AV45" s="147">
        <f t="shared" si="15"/>
        <v>5.7933673817267524E-3</v>
      </c>
      <c r="AW45" s="147">
        <f t="shared" si="15"/>
        <v>4.1003718924870506E-3</v>
      </c>
      <c r="AX45" s="147">
        <f t="shared" si="15"/>
        <v>4.0821966002592457E-3</v>
      </c>
      <c r="AY45" s="147">
        <f t="shared" si="15"/>
        <v>2.8087649699432395E-3</v>
      </c>
      <c r="AZ45" s="147">
        <f t="shared" si="15"/>
        <v>2.1124056577422078E-3</v>
      </c>
      <c r="BA45" s="147">
        <f t="shared" si="15"/>
        <v>3.4858864237338641E-3</v>
      </c>
      <c r="BB45" s="147">
        <f t="shared" si="15"/>
        <v>2.1121366500830305E-3</v>
      </c>
      <c r="BC45" s="147">
        <f t="shared" si="15"/>
        <v>1.8786733738575521E-3</v>
      </c>
      <c r="BD45" s="147">
        <f t="shared" si="15"/>
        <v>2.3833561947814675E-3</v>
      </c>
      <c r="BE45" s="147">
        <f t="shared" si="11"/>
        <v>1.4525805931887685E-3</v>
      </c>
      <c r="BF45" s="147">
        <f t="shared" si="11"/>
        <v>2.2320669022850418E-3</v>
      </c>
      <c r="BG45" s="1031"/>
      <c r="BK45" s="58"/>
    </row>
    <row r="46" spans="2:65" ht="17.100000000000001" customHeight="1">
      <c r="U46" s="549"/>
      <c r="V46" s="525" t="str">
        <f>'リンク切公表時非表示（グラフの添え物）'!$W$95</f>
        <v>半導体製造</v>
      </c>
      <c r="X46" s="549"/>
      <c r="Y46" s="425" t="str">
        <f>'リンク切公表時非表示（グラフの添え物）'!$X$95</f>
        <v>Semiconductor Manufacturing</v>
      </c>
      <c r="Z46" s="72"/>
      <c r="AA46" s="147">
        <f t="shared" ref="AA46:BD46" si="16">IF(AA11="NO","-",AA11/AA$5)</f>
        <v>4.5884011439702413E-5</v>
      </c>
      <c r="AB46" s="149" t="str">
        <f t="shared" si="16"/>
        <v>-</v>
      </c>
      <c r="AC46" s="147">
        <f t="shared" si="16"/>
        <v>1.2345465119407303E-3</v>
      </c>
      <c r="AD46" s="147">
        <f t="shared" si="16"/>
        <v>7.8646082816110872E-3</v>
      </c>
      <c r="AE46" s="147">
        <f t="shared" si="16"/>
        <v>1.1635738878983469E-2</v>
      </c>
      <c r="AF46" s="147">
        <f t="shared" si="16"/>
        <v>1.0730456269252219E-2</v>
      </c>
      <c r="AG46" s="147">
        <f t="shared" si="16"/>
        <v>1.0734134415627641E-2</v>
      </c>
      <c r="AH46" s="147">
        <f t="shared" si="16"/>
        <v>1.2045929161127325E-2</v>
      </c>
      <c r="AI46" s="147">
        <f t="shared" si="16"/>
        <v>1.1454785062770565E-2</v>
      </c>
      <c r="AJ46" s="147">
        <f t="shared" si="16"/>
        <v>1.1213039843927667E-2</v>
      </c>
      <c r="AK46" s="147">
        <f t="shared" si="16"/>
        <v>1.2368106123012909E-2</v>
      </c>
      <c r="AL46" s="147">
        <f t="shared" si="16"/>
        <v>1.1297701933579665E-2</v>
      </c>
      <c r="AM46" s="147">
        <f t="shared" si="16"/>
        <v>1.314882491345591E-2</v>
      </c>
      <c r="AN46" s="147">
        <f t="shared" si="16"/>
        <v>1.2713802880517832E-2</v>
      </c>
      <c r="AO46" s="147">
        <f t="shared" si="16"/>
        <v>1.8744066979942596E-2</v>
      </c>
      <c r="AP46" s="147">
        <f t="shared" si="16"/>
        <v>1.7527123790635358E-2</v>
      </c>
      <c r="AQ46" s="147">
        <f t="shared" si="16"/>
        <v>1.6595059540262972E-2</v>
      </c>
      <c r="AR46" s="147">
        <f t="shared" si="16"/>
        <v>1.5725961386855926E-2</v>
      </c>
      <c r="AS46" s="147">
        <f t="shared" si="16"/>
        <v>1.2156919629138353E-2</v>
      </c>
      <c r="AT46" s="147">
        <f t="shared" si="16"/>
        <v>7.1586612876706349E-3</v>
      </c>
      <c r="AU46" s="147">
        <f t="shared" si="16"/>
        <v>7.0687646111681716E-3</v>
      </c>
      <c r="AV46" s="147">
        <f t="shared" si="16"/>
        <v>5.4428366260027535E-3</v>
      </c>
      <c r="AW46" s="147">
        <f t="shared" si="16"/>
        <v>4.1395545780529026E-3</v>
      </c>
      <c r="AX46" s="147">
        <f t="shared" si="16"/>
        <v>3.4000421701517523E-3</v>
      </c>
      <c r="AY46" s="147">
        <f t="shared" si="16"/>
        <v>3.152999699620494E-3</v>
      </c>
      <c r="AZ46" s="147">
        <f t="shared" si="16"/>
        <v>2.8786201955848644E-3</v>
      </c>
      <c r="BA46" s="147">
        <f t="shared" si="16"/>
        <v>2.7513714713444911E-3</v>
      </c>
      <c r="BB46" s="147">
        <f t="shared" si="16"/>
        <v>2.7388112201454317E-3</v>
      </c>
      <c r="BC46" s="147">
        <f t="shared" si="16"/>
        <v>2.3942282637195579E-3</v>
      </c>
      <c r="BD46" s="147">
        <f t="shared" si="16"/>
        <v>1.9895022607070907E-3</v>
      </c>
      <c r="BE46" s="147">
        <f t="shared" si="11"/>
        <v>2.0728212605964349E-3</v>
      </c>
      <c r="BF46" s="147">
        <f t="shared" si="11"/>
        <v>1.9837773038711057E-3</v>
      </c>
      <c r="BG46" s="1029"/>
    </row>
    <row r="47" spans="2:65" ht="17.100000000000001" customHeight="1">
      <c r="U47" s="449"/>
      <c r="V47" s="423" t="str">
        <f>'リンク切公表時非表示（グラフの添え物）'!$W$96</f>
        <v>液晶製造</v>
      </c>
      <c r="X47" s="549"/>
      <c r="Y47" s="425" t="str">
        <f>'リンク切公表時非表示（グラフの添え物）'!$X$96</f>
        <v>Liquid Crystals</v>
      </c>
      <c r="Z47" s="72"/>
      <c r="AA47" s="147">
        <f t="shared" ref="AA47:BD47" si="17">IF(AA12="NO","-",AA12/AA$5)</f>
        <v>4.5169318959905641E-8</v>
      </c>
      <c r="AB47" s="149" t="str">
        <f t="shared" si="17"/>
        <v>-</v>
      </c>
      <c r="AC47" s="147">
        <f t="shared" si="17"/>
        <v>1.2153171315888647E-6</v>
      </c>
      <c r="AD47" s="147">
        <f t="shared" si="17"/>
        <v>7.7421086086519941E-6</v>
      </c>
      <c r="AE47" s="147">
        <f t="shared" si="17"/>
        <v>1.1454499819608359E-5</v>
      </c>
      <c r="AF47" s="147">
        <f t="shared" si="17"/>
        <v>1.0563317953316161E-5</v>
      </c>
      <c r="AG47" s="147">
        <f t="shared" si="17"/>
        <v>1.0719138616602546E-5</v>
      </c>
      <c r="AH47" s="147">
        <f t="shared" si="17"/>
        <v>3.4329209226612167E-5</v>
      </c>
      <c r="AI47" s="147">
        <f t="shared" si="17"/>
        <v>3.3426991341913827E-5</v>
      </c>
      <c r="AJ47" s="147">
        <f t="shared" si="17"/>
        <v>1.5377405112572683E-4</v>
      </c>
      <c r="AK47" s="147">
        <f t="shared" si="17"/>
        <v>8.0415228796883994E-5</v>
      </c>
      <c r="AL47" s="147">
        <f t="shared" si="17"/>
        <v>5.9600004741700778E-5</v>
      </c>
      <c r="AM47" s="147">
        <f t="shared" si="17"/>
        <v>1.1738634171292182E-4</v>
      </c>
      <c r="AN47" s="147">
        <f t="shared" si="17"/>
        <v>1.0189076250926463E-4</v>
      </c>
      <c r="AO47" s="147">
        <f t="shared" si="17"/>
        <v>2.4524033875158882E-4</v>
      </c>
      <c r="AP47" s="147">
        <f t="shared" si="17"/>
        <v>2.3305917117071219E-4</v>
      </c>
      <c r="AQ47" s="147">
        <f t="shared" si="17"/>
        <v>1.9344553240865882E-4</v>
      </c>
      <c r="AR47" s="147">
        <f t="shared" si="17"/>
        <v>1.8323981476472105E-4</v>
      </c>
      <c r="AS47" s="147">
        <f t="shared" si="17"/>
        <v>1.4709146804579515E-4</v>
      </c>
      <c r="AT47" s="147">
        <f t="shared" si="17"/>
        <v>1.09820490280957E-4</v>
      </c>
      <c r="AU47" s="147">
        <f t="shared" si="17"/>
        <v>1.2947882237770598E-4</v>
      </c>
      <c r="AV47" s="147">
        <f t="shared" si="17"/>
        <v>1.2542587577031922E-4</v>
      </c>
      <c r="AW47" s="147">
        <f t="shared" si="17"/>
        <v>8.1296059544815017E-5</v>
      </c>
      <c r="AX47" s="147">
        <f t="shared" si="17"/>
        <v>7.369663064479113E-5</v>
      </c>
      <c r="AY47" s="147">
        <f t="shared" si="17"/>
        <v>6.3110412115163024E-5</v>
      </c>
      <c r="AZ47" s="147">
        <f t="shared" si="17"/>
        <v>4.9181994650892536E-5</v>
      </c>
      <c r="BA47" s="147">
        <f t="shared" si="17"/>
        <v>4.5358268622346082E-5</v>
      </c>
      <c r="BB47" s="147">
        <f t="shared" si="17"/>
        <v>4.2452399604212438E-5</v>
      </c>
      <c r="BC47" s="147">
        <f t="shared" si="17"/>
        <v>4.5682254225057368E-5</v>
      </c>
      <c r="BD47" s="147">
        <f t="shared" si="17"/>
        <v>3.5315801598790861E-5</v>
      </c>
      <c r="BE47" s="147">
        <f t="shared" si="11"/>
        <v>2.3416643378018691E-5</v>
      </c>
      <c r="BF47" s="147">
        <f t="shared" si="11"/>
        <v>1.7098310888330865E-5</v>
      </c>
      <c r="BG47" s="1030"/>
      <c r="BI47" s="58"/>
      <c r="BJ47" s="58"/>
    </row>
    <row r="48" spans="2:65" ht="17.100000000000001" customHeight="1">
      <c r="U48" s="449"/>
      <c r="V48" s="423" t="str">
        <f>'リンク切公表時非表示（グラフの添え物）'!$W$99</f>
        <v>HCFC22製造時の副生HFC23</v>
      </c>
      <c r="X48" s="549"/>
      <c r="Y48" s="425" t="str">
        <f>'リンク切公表時非表示（グラフの添え物）'!$X$99</f>
        <v xml:space="preserve">By-product emissions from HCFC-22  </v>
      </c>
      <c r="Z48" s="72"/>
      <c r="AA48" s="147">
        <f t="shared" ref="AA48:BD48" si="18">IF(AA13="NO","-",AA13/AA$5)</f>
        <v>0.99929119512103159</v>
      </c>
      <c r="AB48" s="147">
        <f t="shared" si="18"/>
        <v>0.99958624088678372</v>
      </c>
      <c r="AC48" s="147">
        <f t="shared" si="18"/>
        <v>0.98913909744898143</v>
      </c>
      <c r="AD48" s="147">
        <f t="shared" si="18"/>
        <v>0.9260047433642562</v>
      </c>
      <c r="AE48" s="147">
        <f t="shared" si="18"/>
        <v>0.87460976401900892</v>
      </c>
      <c r="AF48" s="147">
        <f t="shared" si="18"/>
        <v>0.85093394623935736</v>
      </c>
      <c r="AG48" s="147">
        <f t="shared" si="18"/>
        <v>0.80183006598940498</v>
      </c>
      <c r="AH48" s="147">
        <f t="shared" si="18"/>
        <v>0.76044950244488341</v>
      </c>
      <c r="AI48" s="147">
        <f t="shared" si="18"/>
        <v>0.73409761000698182</v>
      </c>
      <c r="AJ48" s="147">
        <f t="shared" si="18"/>
        <v>0.73165020771736888</v>
      </c>
      <c r="AK48" s="147">
        <f t="shared" si="18"/>
        <v>0.68631354689772184</v>
      </c>
      <c r="AL48" s="147">
        <f t="shared" si="18"/>
        <v>0.60672029319909726</v>
      </c>
      <c r="AM48" s="147">
        <f t="shared" si="18"/>
        <v>0.47490809099941822</v>
      </c>
      <c r="AN48" s="147">
        <f t="shared" si="18"/>
        <v>0.3915213452738871</v>
      </c>
      <c r="AO48" s="147">
        <f t="shared" si="18"/>
        <v>0.10368512106070792</v>
      </c>
      <c r="AP48" s="147">
        <f t="shared" si="18"/>
        <v>4.5863426501683166E-2</v>
      </c>
      <c r="AQ48" s="147">
        <f t="shared" si="18"/>
        <v>5.6817056283405061E-2</v>
      </c>
      <c r="AR48" s="147">
        <f t="shared" si="18"/>
        <v>1.6474152081649731E-2</v>
      </c>
      <c r="AS48" s="147">
        <f t="shared" si="18"/>
        <v>3.0805615800266983E-2</v>
      </c>
      <c r="AT48" s="147">
        <f t="shared" si="18"/>
        <v>2.4045369673928005E-3</v>
      </c>
      <c r="AU48" s="147">
        <f t="shared" si="18"/>
        <v>2.2835771142452562E-3</v>
      </c>
      <c r="AV48" s="147">
        <f t="shared" si="18"/>
        <v>6.231688575035893E-4</v>
      </c>
      <c r="AW48" s="147">
        <f t="shared" si="18"/>
        <v>6.0445638702560358E-4</v>
      </c>
      <c r="AX48" s="147">
        <f t="shared" si="18"/>
        <v>5.0670360521234308E-4</v>
      </c>
      <c r="AY48" s="147">
        <f t="shared" si="18"/>
        <v>6.6135534115000828E-4</v>
      </c>
      <c r="AZ48" s="147">
        <f t="shared" si="18"/>
        <v>7.5350180404475824E-4</v>
      </c>
      <c r="BA48" s="147">
        <f t="shared" si="18"/>
        <v>5.5527727735231946E-4</v>
      </c>
      <c r="BB48" s="147">
        <f t="shared" si="18"/>
        <v>8.559413221059935E-4</v>
      </c>
      <c r="BC48" s="147">
        <f t="shared" si="18"/>
        <v>2.5144868536783094E-4</v>
      </c>
      <c r="BD48" s="147">
        <f t="shared" si="18"/>
        <v>2.665705650487678E-4</v>
      </c>
      <c r="BE48" s="147">
        <f t="shared" si="11"/>
        <v>2.6929562253645289E-3</v>
      </c>
      <c r="BF48" s="147">
        <f t="shared" si="11"/>
        <v>2.4592503208887193E-3</v>
      </c>
      <c r="BG48" s="1030"/>
      <c r="BI48" s="58"/>
      <c r="BJ48" s="58"/>
    </row>
    <row r="49" spans="20:62" ht="17.100000000000001" customHeight="1">
      <c r="U49" s="449"/>
      <c r="V49" s="525" t="str">
        <f>'リンク切公表時非表示（グラフの添え物）'!$W$100</f>
        <v>消火剤</v>
      </c>
      <c r="X49" s="549"/>
      <c r="Y49" s="425" t="str">
        <f>'リンク切公表時非表示（グラフの添え物）'!$X$100</f>
        <v>Fire Extinguishers</v>
      </c>
      <c r="Z49" s="72"/>
      <c r="AA49" s="149" t="str">
        <f t="shared" ref="AA49:BD49" si="19">IF(AA14="NO","-",AA14/AA$5)</f>
        <v>-</v>
      </c>
      <c r="AB49" s="149" t="str">
        <f t="shared" si="19"/>
        <v>-</v>
      </c>
      <c r="AC49" s="149" t="str">
        <f t="shared" si="19"/>
        <v>-</v>
      </c>
      <c r="AD49" s="149" t="str">
        <f t="shared" si="19"/>
        <v>-</v>
      </c>
      <c r="AE49" s="149" t="str">
        <f t="shared" si="19"/>
        <v>-</v>
      </c>
      <c r="AF49" s="149" t="str">
        <f t="shared" si="19"/>
        <v>-</v>
      </c>
      <c r="AG49" s="147">
        <f t="shared" si="19"/>
        <v>9.967320719489323E-6</v>
      </c>
      <c r="AH49" s="147">
        <f t="shared" si="19"/>
        <v>2.7271025121321276E-5</v>
      </c>
      <c r="AI49" s="147">
        <f t="shared" si="19"/>
        <v>7.6299856262724742E-5</v>
      </c>
      <c r="AJ49" s="147">
        <f t="shared" si="19"/>
        <v>1.5461500099855476E-4</v>
      </c>
      <c r="AK49" s="147">
        <f t="shared" si="19"/>
        <v>2.0249202568485561E-4</v>
      </c>
      <c r="AL49" s="147">
        <f t="shared" si="19"/>
        <v>2.7512937601680373E-4</v>
      </c>
      <c r="AM49" s="147">
        <f t="shared" si="19"/>
        <v>3.6864311695060143E-4</v>
      </c>
      <c r="AN49" s="147">
        <f t="shared" si="19"/>
        <v>4.0306323071519153E-4</v>
      </c>
      <c r="AO49" s="147">
        <f t="shared" si="19"/>
        <v>5.6374150691675096E-4</v>
      </c>
      <c r="AP49" s="147">
        <f t="shared" si="19"/>
        <v>5.7430571563391541E-4</v>
      </c>
      <c r="AQ49" s="147">
        <f t="shared" si="19"/>
        <v>5.1009683955920712E-4</v>
      </c>
      <c r="AR49" s="147">
        <f t="shared" si="19"/>
        <v>4.61786841427916E-4</v>
      </c>
      <c r="AS49" s="147">
        <f t="shared" si="19"/>
        <v>4.0731692327566834E-4</v>
      </c>
      <c r="AT49" s="147">
        <f t="shared" si="19"/>
        <v>3.8627456358304154E-4</v>
      </c>
      <c r="AU49" s="147">
        <f t="shared" si="19"/>
        <v>3.5545899475877948E-4</v>
      </c>
      <c r="AV49" s="147">
        <f t="shared" si="19"/>
        <v>3.2213624115789074E-4</v>
      </c>
      <c r="AW49" s="147">
        <f t="shared" si="19"/>
        <v>2.9362349061040437E-4</v>
      </c>
      <c r="AX49" s="147">
        <f t="shared" si="19"/>
        <v>2.7398758410901095E-4</v>
      </c>
      <c r="AY49" s="147">
        <f t="shared" si="19"/>
        <v>2.5296573775798579E-4</v>
      </c>
      <c r="AZ49" s="147">
        <f t="shared" si="19"/>
        <v>2.3873082355482122E-4</v>
      </c>
      <c r="BA49" s="147">
        <f t="shared" si="19"/>
        <v>2.231002511298166E-4</v>
      </c>
      <c r="BB49" s="147">
        <f t="shared" si="19"/>
        <v>2.1631848353404482E-4</v>
      </c>
      <c r="BC49" s="147">
        <f t="shared" si="19"/>
        <v>2.0892755400338448E-4</v>
      </c>
      <c r="BD49" s="147">
        <f t="shared" si="19"/>
        <v>1.991335022283211E-4</v>
      </c>
      <c r="BE49" s="147">
        <f t="shared" si="11"/>
        <v>1.9150404546331625E-4</v>
      </c>
      <c r="BF49" s="147">
        <f t="shared" si="11"/>
        <v>1.8771233658876154E-4</v>
      </c>
      <c r="BG49" s="1032"/>
      <c r="BI49" s="58"/>
    </row>
    <row r="50" spans="20:62" ht="17.100000000000001" customHeight="1">
      <c r="U50" s="549"/>
      <c r="V50" s="423" t="str">
        <f>'リンク切公表時非表示（グラフの添え物）'!$W$101</f>
        <v>マグネシウム鋳造</v>
      </c>
      <c r="X50" s="549"/>
      <c r="Y50" s="425" t="str">
        <f>'リンク切公表時非表示（グラフの添え物）'!$X$101</f>
        <v>Magnesium Foundries</v>
      </c>
      <c r="Z50" s="72"/>
      <c r="AA50" s="1739" t="str">
        <f t="shared" ref="AA50:BD50" si="20">IF(AA15="NO","-",AA15/AA$5)</f>
        <v>-</v>
      </c>
      <c r="AB50" s="1739" t="str">
        <f t="shared" si="20"/>
        <v>-</v>
      </c>
      <c r="AC50" s="1739" t="str">
        <f t="shared" si="20"/>
        <v>-</v>
      </c>
      <c r="AD50" s="1739" t="str">
        <f t="shared" si="20"/>
        <v>-</v>
      </c>
      <c r="AE50" s="1739" t="str">
        <f t="shared" si="20"/>
        <v>-</v>
      </c>
      <c r="AF50" s="1739" t="str">
        <f t="shared" si="20"/>
        <v>-</v>
      </c>
      <c r="AG50" s="1739" t="str">
        <f t="shared" si="20"/>
        <v>-</v>
      </c>
      <c r="AH50" s="1739" t="str">
        <f t="shared" si="20"/>
        <v>-</v>
      </c>
      <c r="AI50" s="1739" t="str">
        <f t="shared" si="20"/>
        <v>-</v>
      </c>
      <c r="AJ50" s="1739" t="str">
        <f t="shared" si="20"/>
        <v>-</v>
      </c>
      <c r="AK50" s="1739" t="str">
        <f t="shared" si="20"/>
        <v>-</v>
      </c>
      <c r="AL50" s="1739" t="str">
        <f t="shared" si="20"/>
        <v>-</v>
      </c>
      <c r="AM50" s="1739" t="str">
        <f t="shared" si="20"/>
        <v>-</v>
      </c>
      <c r="AN50" s="1739" t="str">
        <f t="shared" si="20"/>
        <v>-</v>
      </c>
      <c r="AO50" s="1739" t="str">
        <f t="shared" si="20"/>
        <v>-</v>
      </c>
      <c r="AP50" s="1739" t="str">
        <f t="shared" si="20"/>
        <v>-</v>
      </c>
      <c r="AQ50" s="1739" t="str">
        <f t="shared" si="20"/>
        <v>-</v>
      </c>
      <c r="AR50" s="1739" t="str">
        <f t="shared" si="20"/>
        <v>-</v>
      </c>
      <c r="AS50" s="1739" t="str">
        <f t="shared" si="20"/>
        <v>-</v>
      </c>
      <c r="AT50" s="1739" t="str">
        <f t="shared" si="20"/>
        <v>-</v>
      </c>
      <c r="AU50" s="1739" t="str">
        <f t="shared" si="20"/>
        <v>-</v>
      </c>
      <c r="AV50" s="1740">
        <f t="shared" si="20"/>
        <v>3.8316463535693665E-5</v>
      </c>
      <c r="AW50" s="1740">
        <f t="shared" si="20"/>
        <v>4.380266723547025E-5</v>
      </c>
      <c r="AX50" s="1740">
        <f t="shared" si="20"/>
        <v>4.0056974195840633E-5</v>
      </c>
      <c r="AY50" s="1740">
        <f t="shared" si="20"/>
        <v>3.5944439360644451E-5</v>
      </c>
      <c r="AZ50" s="1740">
        <f t="shared" si="20"/>
        <v>2.1841369860486571E-5</v>
      </c>
      <c r="BA50" s="1740">
        <f t="shared" si="20"/>
        <v>2.6825895493710029E-5</v>
      </c>
      <c r="BB50" s="1740">
        <f t="shared" si="20"/>
        <v>3.1808630213398405E-5</v>
      </c>
      <c r="BC50" s="1740">
        <f t="shared" si="20"/>
        <v>3.6443069602297121E-5</v>
      </c>
      <c r="BD50" s="1740">
        <f t="shared" si="20"/>
        <v>2.8618311412893241E-5</v>
      </c>
      <c r="BE50" s="1740">
        <f t="shared" si="11"/>
        <v>2.4650317653230074E-5</v>
      </c>
      <c r="BF50" s="1740">
        <f t="shared" si="11"/>
        <v>3.2038214019473443E-5</v>
      </c>
      <c r="BG50" s="1033"/>
      <c r="BI50" s="58"/>
    </row>
    <row r="51" spans="20:62" ht="17.100000000000001" customHeight="1">
      <c r="T51" s="141"/>
      <c r="U51" s="549"/>
      <c r="V51" s="423" t="str">
        <f>'リンク切公表時非表示（グラフの添え物）'!$W$108</f>
        <v>その他</v>
      </c>
      <c r="X51" s="549"/>
      <c r="Y51" s="423" t="s">
        <v>1162</v>
      </c>
      <c r="Z51" s="1722"/>
      <c r="AA51" s="1740">
        <f t="shared" ref="AA51:BE51" si="21">IF(AA16="NO","-",AA16/AA$5)</f>
        <v>4.8390850020483796E-4</v>
      </c>
      <c r="AB51" s="1740">
        <f t="shared" si="21"/>
        <v>4.1375911321628426E-4</v>
      </c>
      <c r="AC51" s="1740">
        <f t="shared" si="21"/>
        <v>3.3278929170536478E-4</v>
      </c>
      <c r="AD51" s="1740">
        <f t="shared" si="21"/>
        <v>3.0734595894150676E-4</v>
      </c>
      <c r="AE51" s="1740">
        <f t="shared" si="21"/>
        <v>2.6519762575352419E-4</v>
      </c>
      <c r="AF51" s="1740">
        <f t="shared" si="21"/>
        <v>2.5722689477748962E-4</v>
      </c>
      <c r="AG51" s="1740">
        <f t="shared" si="21"/>
        <v>2.6227229828280842E-4</v>
      </c>
      <c r="AH51" s="1740">
        <f t="shared" si="21"/>
        <v>3.301095390359117E-4</v>
      </c>
      <c r="AI51" s="1740">
        <f t="shared" si="21"/>
        <v>3.2654168721381387E-4</v>
      </c>
      <c r="AJ51" s="1740">
        <f t="shared" si="21"/>
        <v>3.1456929677118407E-4</v>
      </c>
      <c r="AK51" s="1740">
        <f t="shared" si="21"/>
        <v>3.384517227641012E-4</v>
      </c>
      <c r="AL51" s="1740">
        <f t="shared" si="21"/>
        <v>2.966057176485212E-4</v>
      </c>
      <c r="AM51" s="1740">
        <f t="shared" si="21"/>
        <v>3.3903946090087402E-4</v>
      </c>
      <c r="AN51" s="1740">
        <f t="shared" si="21"/>
        <v>3.2510487225248313E-4</v>
      </c>
      <c r="AO51" s="1740">
        <f t="shared" si="21"/>
        <v>4.3663476302662098E-4</v>
      </c>
      <c r="AP51" s="1740">
        <f t="shared" si="21"/>
        <v>4.1061796878915421E-4</v>
      </c>
      <c r="AQ51" s="1740">
        <f t="shared" si="21"/>
        <v>3.5872427864358129E-4</v>
      </c>
      <c r="AR51" s="1740">
        <f t="shared" si="21"/>
        <v>3.19195546047189E-4</v>
      </c>
      <c r="AS51" s="1740">
        <f t="shared" si="21"/>
        <v>2.5512901266509552E-4</v>
      </c>
      <c r="AT51" s="1740">
        <f t="shared" si="21"/>
        <v>1.6520414377094213E-4</v>
      </c>
      <c r="AU51" s="1740">
        <f t="shared" si="21"/>
        <v>1.6841646362156264E-4</v>
      </c>
      <c r="AV51" s="1740">
        <f t="shared" si="21"/>
        <v>1.3576851843701064E-4</v>
      </c>
      <c r="AW51" s="1740">
        <f t="shared" si="21"/>
        <v>1.203019626505901E-4</v>
      </c>
      <c r="AX51" s="1740">
        <f t="shared" si="21"/>
        <v>8.5759815502009607E-5</v>
      </c>
      <c r="AY51" s="1740">
        <f t="shared" si="21"/>
        <v>8.1500509279506332E-5</v>
      </c>
      <c r="AZ51" s="1740">
        <f t="shared" si="21"/>
        <v>7.3147830261577733E-5</v>
      </c>
      <c r="BA51" s="1740">
        <f t="shared" si="21"/>
        <v>7.0186669574687994E-5</v>
      </c>
      <c r="BB51" s="1740">
        <f t="shared" si="21"/>
        <v>6.0670549674464338E-5</v>
      </c>
      <c r="BC51" s="1740">
        <f t="shared" si="21"/>
        <v>6.2517108311027463E-5</v>
      </c>
      <c r="BD51" s="1740">
        <f t="shared" si="21"/>
        <v>1.1701362863441159E-4</v>
      </c>
      <c r="BE51" s="1740">
        <f t="shared" si="21"/>
        <v>1.2148866649952887E-4</v>
      </c>
      <c r="BF51" s="1740">
        <f>IF(BF16="NO","-",BF16/BF$5)</f>
        <v>1.2308676621289563E-4</v>
      </c>
      <c r="BG51" s="1033"/>
      <c r="BI51" s="58"/>
    </row>
    <row r="52" spans="20:62" ht="17.100000000000001" customHeight="1">
      <c r="U52" s="553" t="s">
        <v>16</v>
      </c>
      <c r="V52" s="562"/>
      <c r="X52" s="550" t="s">
        <v>501</v>
      </c>
      <c r="Y52" s="551"/>
      <c r="Z52" s="131"/>
      <c r="AA52" s="131">
        <f t="shared" ref="AA52:BC52" si="22">SUM(AA53:AA58)</f>
        <v>1</v>
      </c>
      <c r="AB52" s="131">
        <f t="shared" si="22"/>
        <v>1.0000000000000002</v>
      </c>
      <c r="AC52" s="131">
        <f t="shared" si="22"/>
        <v>1</v>
      </c>
      <c r="AD52" s="131">
        <f t="shared" si="22"/>
        <v>0.99999999999999989</v>
      </c>
      <c r="AE52" s="131">
        <f t="shared" si="22"/>
        <v>1</v>
      </c>
      <c r="AF52" s="131">
        <f t="shared" si="22"/>
        <v>1</v>
      </c>
      <c r="AG52" s="131">
        <f t="shared" si="22"/>
        <v>1.0000000000000002</v>
      </c>
      <c r="AH52" s="131">
        <f t="shared" si="22"/>
        <v>1.0000000000000002</v>
      </c>
      <c r="AI52" s="131">
        <f t="shared" si="22"/>
        <v>1.0000000000000002</v>
      </c>
      <c r="AJ52" s="131">
        <f t="shared" si="22"/>
        <v>1.0000000000000002</v>
      </c>
      <c r="AK52" s="131">
        <f t="shared" si="22"/>
        <v>1</v>
      </c>
      <c r="AL52" s="131">
        <f t="shared" si="22"/>
        <v>1</v>
      </c>
      <c r="AM52" s="131">
        <f t="shared" si="22"/>
        <v>1</v>
      </c>
      <c r="AN52" s="131">
        <f t="shared" si="22"/>
        <v>1.0000000000000002</v>
      </c>
      <c r="AO52" s="131">
        <f t="shared" si="22"/>
        <v>1</v>
      </c>
      <c r="AP52" s="131">
        <f t="shared" si="22"/>
        <v>0.99999999999999989</v>
      </c>
      <c r="AQ52" s="131">
        <f t="shared" si="22"/>
        <v>1</v>
      </c>
      <c r="AR52" s="131">
        <f t="shared" si="22"/>
        <v>1.0000000000000002</v>
      </c>
      <c r="AS52" s="131">
        <f t="shared" si="22"/>
        <v>1.0000000000000002</v>
      </c>
      <c r="AT52" s="131">
        <f t="shared" si="22"/>
        <v>1</v>
      </c>
      <c r="AU52" s="131">
        <f t="shared" si="22"/>
        <v>0.99999999999999978</v>
      </c>
      <c r="AV52" s="131">
        <f t="shared" si="22"/>
        <v>1</v>
      </c>
      <c r="AW52" s="131">
        <f t="shared" si="22"/>
        <v>1</v>
      </c>
      <c r="AX52" s="131">
        <f t="shared" si="22"/>
        <v>1</v>
      </c>
      <c r="AY52" s="131">
        <f t="shared" si="22"/>
        <v>0.99999999999999989</v>
      </c>
      <c r="AZ52" s="131">
        <f t="shared" si="22"/>
        <v>0.99999999999999989</v>
      </c>
      <c r="BA52" s="131">
        <f t="shared" si="22"/>
        <v>1</v>
      </c>
      <c r="BB52" s="131">
        <f t="shared" si="22"/>
        <v>1</v>
      </c>
      <c r="BC52" s="131">
        <f t="shared" si="22"/>
        <v>0.99999999999999978</v>
      </c>
      <c r="BD52" s="1369">
        <f>SUM(BD53:BD58)</f>
        <v>1</v>
      </c>
      <c r="BE52" s="1369">
        <f>SUM(BE53:BE58)</f>
        <v>1</v>
      </c>
      <c r="BF52" s="1369">
        <f>SUM(BF53:BF58)</f>
        <v>0.99999999999999989</v>
      </c>
      <c r="BG52" s="1033"/>
      <c r="BI52" s="58"/>
      <c r="BJ52" s="58"/>
    </row>
    <row r="53" spans="20:62" ht="17.100000000000001" customHeight="1">
      <c r="U53" s="553"/>
      <c r="V53" s="423" t="str">
        <f>'リンク切公表時非表示（グラフの添え物）'!$W$104</f>
        <v>半導体製造</v>
      </c>
      <c r="X53" s="553"/>
      <c r="Y53" s="423" t="str">
        <f>'リンク切公表時非表示（グラフの添え物）'!$X$104</f>
        <v>Semiconductor Manufacturing</v>
      </c>
      <c r="Z53" s="73"/>
      <c r="AA53" s="133">
        <f t="shared" ref="AA53:BD53" si="23">IF(AA18="NO","-",AA18/AA$17)</f>
        <v>0.21713608247783281</v>
      </c>
      <c r="AB53" s="133">
        <f t="shared" si="23"/>
        <v>0.21911545501620935</v>
      </c>
      <c r="AC53" s="133">
        <f t="shared" si="23"/>
        <v>0.22093164893812578</v>
      </c>
      <c r="AD53" s="133">
        <f t="shared" si="23"/>
        <v>0.22226657272445469</v>
      </c>
      <c r="AE53" s="133">
        <f t="shared" si="23"/>
        <v>0.22271707461118598</v>
      </c>
      <c r="AF53" s="133">
        <f t="shared" si="23"/>
        <v>0.22233129204265492</v>
      </c>
      <c r="AG53" s="133">
        <f t="shared" si="23"/>
        <v>0.25201413449863364</v>
      </c>
      <c r="AH53" s="133">
        <f t="shared" si="23"/>
        <v>0.28935195093620786</v>
      </c>
      <c r="AI53" s="133">
        <f t="shared" si="23"/>
        <v>0.35398951915561505</v>
      </c>
      <c r="AJ53" s="133">
        <f t="shared" si="23"/>
        <v>0.47730677748827488</v>
      </c>
      <c r="AK53" s="133">
        <f t="shared" si="23"/>
        <v>0.56872370810051442</v>
      </c>
      <c r="AL53" s="133">
        <f t="shared" si="23"/>
        <v>0.52539809173307894</v>
      </c>
      <c r="AM53" s="133">
        <f t="shared" si="23"/>
        <v>0.56222595705372569</v>
      </c>
      <c r="AN53" s="133">
        <f t="shared" si="23"/>
        <v>0.57866918600286921</v>
      </c>
      <c r="AO53" s="133">
        <f t="shared" si="23"/>
        <v>0.58788087642066789</v>
      </c>
      <c r="AP53" s="133">
        <f t="shared" si="23"/>
        <v>0.53120695057672063</v>
      </c>
      <c r="AQ53" s="133">
        <f t="shared" si="23"/>
        <v>0.54685705192818179</v>
      </c>
      <c r="AR53" s="133">
        <f t="shared" si="23"/>
        <v>0.558154609840118</v>
      </c>
      <c r="AS53" s="133">
        <f t="shared" si="23"/>
        <v>0.57889627958498879</v>
      </c>
      <c r="AT53" s="133">
        <f t="shared" si="23"/>
        <v>0.51888635557657992</v>
      </c>
      <c r="AU53" s="133">
        <f t="shared" si="23"/>
        <v>0.51886164284736969</v>
      </c>
      <c r="AV53" s="133">
        <f t="shared" si="23"/>
        <v>0.49389023778339736</v>
      </c>
      <c r="AW53" s="133">
        <f t="shared" si="23"/>
        <v>0.47045650189456967</v>
      </c>
      <c r="AX53" s="133">
        <f t="shared" si="23"/>
        <v>0.47257262916699622</v>
      </c>
      <c r="AY53" s="133">
        <f t="shared" si="23"/>
        <v>0.4799528725757089</v>
      </c>
      <c r="AZ53" s="133">
        <f t="shared" si="23"/>
        <v>0.47741673860734513</v>
      </c>
      <c r="BA53" s="133">
        <f t="shared" si="23"/>
        <v>0.50900946030844751</v>
      </c>
      <c r="BB53" s="133">
        <f t="shared" si="23"/>
        <v>0.52450674712781675</v>
      </c>
      <c r="BC53" s="133">
        <f t="shared" si="23"/>
        <v>0.5094786287657681</v>
      </c>
      <c r="BD53" s="1281">
        <f t="shared" si="23"/>
        <v>0.48942597835082452</v>
      </c>
      <c r="BE53" s="1281">
        <f t="shared" ref="BE53:BF58" si="24">IF(BE18="NO","-",BE18/BE$17)</f>
        <v>0.52087544855441203</v>
      </c>
      <c r="BF53" s="1281">
        <f t="shared" si="24"/>
        <v>0.48599444405335784</v>
      </c>
      <c r="BG53" s="181"/>
    </row>
    <row r="54" spans="20:62" ht="17.100000000000001" customHeight="1">
      <c r="U54" s="552"/>
      <c r="V54" s="423" t="str">
        <f>'リンク切公表時非表示（グラフの添え物）'!$W$105</f>
        <v>液晶製造</v>
      </c>
      <c r="X54" s="553"/>
      <c r="Y54" s="423" t="str">
        <f>'リンク切公表時非表示（グラフの添え物）'!$X$105</f>
        <v>Liquid Crystals</v>
      </c>
      <c r="Z54" s="73"/>
      <c r="AA54" s="133">
        <f t="shared" ref="AA54:BD54" si="25">IF(AA19="NO","-",AA19/AA$17)</f>
        <v>4.7821898937562496E-3</v>
      </c>
      <c r="AB54" s="133">
        <f t="shared" si="25"/>
        <v>4.8257834561019697E-3</v>
      </c>
      <c r="AC54" s="133">
        <f t="shared" si="25"/>
        <v>4.8657831840116647E-3</v>
      </c>
      <c r="AD54" s="133">
        <f t="shared" si="25"/>
        <v>4.8951834521157389E-3</v>
      </c>
      <c r="AE54" s="133">
        <f t="shared" si="25"/>
        <v>4.9051052741605136E-3</v>
      </c>
      <c r="AF54" s="133">
        <f t="shared" si="25"/>
        <v>4.8966088258532419E-3</v>
      </c>
      <c r="AG54" s="133">
        <f t="shared" si="25"/>
        <v>4.5576386869185803E-3</v>
      </c>
      <c r="AH54" s="133">
        <f t="shared" si="25"/>
        <v>7.7509911091503698E-3</v>
      </c>
      <c r="AI54" s="133">
        <f t="shared" si="25"/>
        <v>1.0265344277753538E-2</v>
      </c>
      <c r="AJ54" s="133">
        <f t="shared" si="25"/>
        <v>1.620284124069897E-2</v>
      </c>
      <c r="AK54" s="133">
        <f t="shared" si="25"/>
        <v>1.7981809686496868E-2</v>
      </c>
      <c r="AL54" s="133">
        <f t="shared" si="25"/>
        <v>1.4508274503598236E-2</v>
      </c>
      <c r="AM54" s="133">
        <f t="shared" si="25"/>
        <v>1.9688767450414358E-2</v>
      </c>
      <c r="AN54" s="133">
        <f t="shared" si="25"/>
        <v>1.8926312016292815E-2</v>
      </c>
      <c r="AO54" s="133">
        <f t="shared" si="25"/>
        <v>1.9389665683648808E-2</v>
      </c>
      <c r="AP54" s="133">
        <f t="shared" si="25"/>
        <v>1.7578330290023956E-2</v>
      </c>
      <c r="AQ54" s="133">
        <f t="shared" si="25"/>
        <v>1.746458333930221E-2</v>
      </c>
      <c r="AR54" s="133">
        <f t="shared" si="25"/>
        <v>1.3465661213753033E-2</v>
      </c>
      <c r="AS54" s="133">
        <f t="shared" si="25"/>
        <v>1.4476882304998285E-2</v>
      </c>
      <c r="AT54" s="133">
        <f t="shared" si="25"/>
        <v>9.6740883469496504E-3</v>
      </c>
      <c r="AU54" s="133">
        <f t="shared" si="25"/>
        <v>1.0895838043750028E-2</v>
      </c>
      <c r="AV54" s="133">
        <f t="shared" si="25"/>
        <v>1.5671459207852491E-2</v>
      </c>
      <c r="AW54" s="133">
        <f t="shared" si="25"/>
        <v>1.9759169469327199E-2</v>
      </c>
      <c r="AX54" s="133">
        <f t="shared" si="25"/>
        <v>2.2973335988280622E-2</v>
      </c>
      <c r="AY54" s="133">
        <f t="shared" si="25"/>
        <v>2.6637512588440427E-2</v>
      </c>
      <c r="AZ54" s="133">
        <f t="shared" si="25"/>
        <v>2.6087553584737411E-2</v>
      </c>
      <c r="BA54" s="133">
        <f t="shared" si="25"/>
        <v>2.1058424555455726E-2</v>
      </c>
      <c r="BB54" s="133">
        <f t="shared" si="25"/>
        <v>2.3899203342303388E-2</v>
      </c>
      <c r="BC54" s="133">
        <f t="shared" si="25"/>
        <v>2.2669007277198148E-2</v>
      </c>
      <c r="BD54" s="1281">
        <f t="shared" si="25"/>
        <v>2.1831807503655626E-2</v>
      </c>
      <c r="BE54" s="1281">
        <f t="shared" si="24"/>
        <v>2.206539768570985E-2</v>
      </c>
      <c r="BF54" s="1281">
        <f t="shared" si="24"/>
        <v>2.4788463790353078E-2</v>
      </c>
      <c r="BG54" s="181"/>
    </row>
    <row r="55" spans="20:62" ht="17.100000000000001" customHeight="1">
      <c r="U55" s="553"/>
      <c r="V55" s="423" t="str">
        <f>'リンク切公表時非表示（グラフの添え物）'!$W$106</f>
        <v>洗浄剤・溶剤</v>
      </c>
      <c r="X55" s="553"/>
      <c r="Y55" s="423" t="str">
        <f>'リンク切公表時非表示（グラフの添え物）'!$X$106</f>
        <v>Solvents / Cleaning agents</v>
      </c>
      <c r="Z55" s="73"/>
      <c r="AA55" s="133">
        <f t="shared" ref="AA55:BD55" si="26">IF(AA20="NO","-",AA20/AA$17)</f>
        <v>0.69406638214912864</v>
      </c>
      <c r="AB55" s="133">
        <f t="shared" si="26"/>
        <v>0.70039336346406789</v>
      </c>
      <c r="AC55" s="133">
        <f t="shared" si="26"/>
        <v>0.70619875117430475</v>
      </c>
      <c r="AD55" s="133">
        <f t="shared" si="26"/>
        <v>0.71046577907795438</v>
      </c>
      <c r="AE55" s="133">
        <f t="shared" si="26"/>
        <v>0.71190578946732341</v>
      </c>
      <c r="AF55" s="133">
        <f t="shared" si="26"/>
        <v>0.7106726516646098</v>
      </c>
      <c r="AG55" s="133">
        <f t="shared" si="26"/>
        <v>0.66808355687060983</v>
      </c>
      <c r="AH55" s="133">
        <f t="shared" si="26"/>
        <v>0.61078711546447084</v>
      </c>
      <c r="AI55" s="133">
        <f t="shared" si="26"/>
        <v>0.52855172559998609</v>
      </c>
      <c r="AJ55" s="133">
        <f t="shared" si="26"/>
        <v>0.38058047415085794</v>
      </c>
      <c r="AK55" s="133">
        <f t="shared" si="26"/>
        <v>0.26874960566196326</v>
      </c>
      <c r="AL55" s="133">
        <f t="shared" si="26"/>
        <v>0.32079819282899136</v>
      </c>
      <c r="AM55" s="133">
        <f t="shared" si="26"/>
        <v>0.27663930963099864</v>
      </c>
      <c r="AN55" s="133">
        <f t="shared" si="26"/>
        <v>0.26059211359080925</v>
      </c>
      <c r="AO55" s="133">
        <f t="shared" si="26"/>
        <v>0.27009618417099324</v>
      </c>
      <c r="AP55" s="133">
        <f t="shared" si="26"/>
        <v>0.32544223156826463</v>
      </c>
      <c r="AQ55" s="133">
        <f t="shared" si="26"/>
        <v>0.30947323315006092</v>
      </c>
      <c r="AR55" s="133">
        <f t="shared" si="26"/>
        <v>0.29931468922863913</v>
      </c>
      <c r="AS55" s="133">
        <f t="shared" si="26"/>
        <v>0.28575475026278618</v>
      </c>
      <c r="AT55" s="133">
        <f t="shared" si="26"/>
        <v>0.34946016294439142</v>
      </c>
      <c r="AU55" s="133">
        <f t="shared" si="26"/>
        <v>0.40319024348824661</v>
      </c>
      <c r="AV55" s="133">
        <f t="shared" si="26"/>
        <v>0.42551527856325644</v>
      </c>
      <c r="AW55" s="133">
        <f t="shared" si="26"/>
        <v>0.45854369157950609</v>
      </c>
      <c r="AX55" s="133">
        <f t="shared" si="26"/>
        <v>0.461094314743349</v>
      </c>
      <c r="AY55" s="133">
        <f t="shared" si="26"/>
        <v>0.45611262285148951</v>
      </c>
      <c r="AZ55" s="133">
        <f t="shared" si="26"/>
        <v>0.45774125324134557</v>
      </c>
      <c r="BA55" s="133">
        <f t="shared" si="26"/>
        <v>0.43320665846543482</v>
      </c>
      <c r="BB55" s="133">
        <f t="shared" si="26"/>
        <v>0.42139195543926655</v>
      </c>
      <c r="BC55" s="133">
        <f t="shared" si="26"/>
        <v>0.42991268322209142</v>
      </c>
      <c r="BD55" s="1281">
        <f t="shared" si="26"/>
        <v>0.45247202241095963</v>
      </c>
      <c r="BE55" s="1281">
        <f t="shared" si="24"/>
        <v>0.41606132478267632</v>
      </c>
      <c r="BF55" s="1281">
        <f t="shared" si="24"/>
        <v>0.43801206297926865</v>
      </c>
      <c r="BG55" s="181"/>
    </row>
    <row r="56" spans="20:62" ht="17.100000000000001" customHeight="1">
      <c r="U56" s="553"/>
      <c r="V56" s="423" t="str">
        <f>'リンク切公表時非表示（グラフの添え物）'!$W$107</f>
        <v>PFCsの製造時の漏出</v>
      </c>
      <c r="X56" s="553"/>
      <c r="Y56" s="423" t="str">
        <f>'リンク切公表時非表示（グラフの添え物）'!$X$107</f>
        <v>Fugitive emissions from PFCs manufacturing</v>
      </c>
      <c r="Z56" s="133"/>
      <c r="AA56" s="133">
        <f t="shared" ref="AA56:BD56" si="27">IF(AA21="NO","-",AA21/AA$17)</f>
        <v>5.047966879162679E-2</v>
      </c>
      <c r="AB56" s="133">
        <f t="shared" si="27"/>
        <v>5.093983215559781E-2</v>
      </c>
      <c r="AC56" s="133">
        <f t="shared" si="27"/>
        <v>5.1362059850753296E-2</v>
      </c>
      <c r="AD56" s="133">
        <f t="shared" si="27"/>
        <v>5.1672402147744982E-2</v>
      </c>
      <c r="AE56" s="133">
        <f t="shared" si="27"/>
        <v>5.1777134561504547E-2</v>
      </c>
      <c r="AF56" s="133">
        <f t="shared" si="27"/>
        <v>5.1687448056789147E-2</v>
      </c>
      <c r="AG56" s="133">
        <f t="shared" si="27"/>
        <v>6.5817141496345224E-2</v>
      </c>
      <c r="AH56" s="133">
        <f t="shared" si="27"/>
        <v>8.4017909922127709E-2</v>
      </c>
      <c r="AI56" s="133">
        <f t="shared" si="27"/>
        <v>9.8950051751775708E-2</v>
      </c>
      <c r="AJ56" s="133">
        <f t="shared" si="27"/>
        <v>0.11927547615750869</v>
      </c>
      <c r="AK56" s="133">
        <f t="shared" si="27"/>
        <v>0.13952790873670615</v>
      </c>
      <c r="AL56" s="133">
        <f t="shared" si="27"/>
        <v>0.13426662359137592</v>
      </c>
      <c r="AM56" s="133">
        <f t="shared" si="27"/>
        <v>0.1362913344319778</v>
      </c>
      <c r="AN56" s="133">
        <f t="shared" si="27"/>
        <v>0.1364454715479218</v>
      </c>
      <c r="AO56" s="133">
        <f t="shared" si="27"/>
        <v>0.11750994331898934</v>
      </c>
      <c r="AP56" s="133">
        <f t="shared" si="27"/>
        <v>0.12032187177974518</v>
      </c>
      <c r="AQ56" s="133">
        <f t="shared" si="27"/>
        <v>0.12093285461792082</v>
      </c>
      <c r="AR56" s="133">
        <f t="shared" si="27"/>
        <v>0.12299676060345163</v>
      </c>
      <c r="AS56" s="133">
        <f t="shared" si="27"/>
        <v>0.11251677165365505</v>
      </c>
      <c r="AT56" s="133">
        <f t="shared" si="27"/>
        <v>0.11285024057307373</v>
      </c>
      <c r="AU56" s="133">
        <f t="shared" si="27"/>
        <v>5.8207797832817952E-2</v>
      </c>
      <c r="AV56" s="133">
        <f t="shared" si="27"/>
        <v>5.4721275047103897E-2</v>
      </c>
      <c r="AW56" s="133">
        <f t="shared" si="27"/>
        <v>4.2761817031631094E-2</v>
      </c>
      <c r="AX56" s="133">
        <f t="shared" si="27"/>
        <v>3.3656544281609017E-2</v>
      </c>
      <c r="AY56" s="133">
        <f t="shared" si="27"/>
        <v>3.187291950108577E-2</v>
      </c>
      <c r="AZ56" s="133">
        <f t="shared" si="27"/>
        <v>3.4574658439658908E-2</v>
      </c>
      <c r="BA56" s="133">
        <f t="shared" si="27"/>
        <v>2.8715627537355251E-2</v>
      </c>
      <c r="BB56" s="133">
        <f t="shared" si="27"/>
        <v>2.3031632571192361E-2</v>
      </c>
      <c r="BC56" s="133">
        <f t="shared" si="27"/>
        <v>2.495880059360403E-2</v>
      </c>
      <c r="BD56" s="1281">
        <f t="shared" si="27"/>
        <v>1.8621622000257868E-2</v>
      </c>
      <c r="BE56" s="1281">
        <f t="shared" si="24"/>
        <v>2.1067014482608254E-2</v>
      </c>
      <c r="BF56" s="1281">
        <f t="shared" si="24"/>
        <v>2.5061119900033225E-2</v>
      </c>
      <c r="BG56" s="181"/>
    </row>
    <row r="57" spans="20:62" ht="17.100000000000001" customHeight="1">
      <c r="U57" s="552"/>
      <c r="V57" s="423" t="str">
        <f>'リンク切公表時非表示（グラフの添え物）'!$W$108</f>
        <v>その他</v>
      </c>
      <c r="X57" s="553"/>
      <c r="Y57" s="423" t="str">
        <f>'リンク切公表時非表示（グラフの添え物）'!$X$108</f>
        <v>Other</v>
      </c>
      <c r="Z57" s="149"/>
      <c r="AA57" s="1281">
        <f t="shared" ref="AA57:BD57" si="28">IF(AA22="NO","-",AA22/AA$17)</f>
        <v>2.4683170842825907E-3</v>
      </c>
      <c r="AB57" s="1281">
        <f t="shared" si="28"/>
        <v>2.0028008674162663E-3</v>
      </c>
      <c r="AC57" s="1281">
        <f t="shared" si="28"/>
        <v>1.626219774428595E-3</v>
      </c>
      <c r="AD57" s="1281">
        <f t="shared" si="28"/>
        <v>1.0673245397686908E-3</v>
      </c>
      <c r="AE57" s="1281">
        <f t="shared" si="28"/>
        <v>8.7063209865992526E-4</v>
      </c>
      <c r="AF57" s="1281">
        <f t="shared" si="28"/>
        <v>7.6924003508419448E-4</v>
      </c>
      <c r="AG57" s="1281">
        <f t="shared" si="28"/>
        <v>7.3830077381134009E-4</v>
      </c>
      <c r="AH57" s="1281">
        <f t="shared" si="28"/>
        <v>8.4391221511760889E-4</v>
      </c>
      <c r="AI57" s="1281">
        <f t="shared" si="28"/>
        <v>9.7812557517199341E-4</v>
      </c>
      <c r="AJ57" s="1281">
        <f t="shared" si="28"/>
        <v>1.2220478665430387E-3</v>
      </c>
      <c r="AK57" s="1281">
        <f t="shared" si="28"/>
        <v>1.3630545919270059E-3</v>
      </c>
      <c r="AL57" s="1281">
        <f t="shared" si="28"/>
        <v>1.2227482502910024E-3</v>
      </c>
      <c r="AM57" s="133">
        <f t="shared" si="28"/>
        <v>1.2560039430267328E-3</v>
      </c>
      <c r="AN57" s="133">
        <f t="shared" si="28"/>
        <v>1.2573072172468215E-3</v>
      </c>
      <c r="AO57" s="133">
        <f t="shared" si="28"/>
        <v>1.249032138921705E-3</v>
      </c>
      <c r="AP57" s="133">
        <f t="shared" si="28"/>
        <v>1.306152066498354E-3</v>
      </c>
      <c r="AQ57" s="133">
        <f t="shared" si="28"/>
        <v>1.2899246795766465E-3</v>
      </c>
      <c r="AR57" s="133">
        <f t="shared" si="28"/>
        <v>1.5834902635900123E-3</v>
      </c>
      <c r="AS57" s="133">
        <f t="shared" si="28"/>
        <v>2.1891633834008077E-3</v>
      </c>
      <c r="AT57" s="133">
        <f t="shared" si="28"/>
        <v>2.5546799816800608E-3</v>
      </c>
      <c r="AU57" s="133">
        <f t="shared" si="28"/>
        <v>2.9479298932375453E-3</v>
      </c>
      <c r="AV57" s="133">
        <f t="shared" si="28"/>
        <v>3.5453137425776322E-3</v>
      </c>
      <c r="AW57" s="1281">
        <f t="shared" si="28"/>
        <v>2.1477878507048472E-3</v>
      </c>
      <c r="AX57" s="133">
        <f t="shared" si="28"/>
        <v>4.9030720412862952E-3</v>
      </c>
      <c r="AY57" s="133">
        <f t="shared" si="28"/>
        <v>4.4890996031481684E-3</v>
      </c>
      <c r="AZ57" s="133">
        <f t="shared" si="28"/>
        <v>4.1797961269129042E-3</v>
      </c>
      <c r="BA57" s="133">
        <f t="shared" si="28"/>
        <v>8.009829133306702E-3</v>
      </c>
      <c r="BB57" s="133">
        <f t="shared" si="28"/>
        <v>7.1704615194209216E-3</v>
      </c>
      <c r="BC57" s="133">
        <f t="shared" si="28"/>
        <v>1.2980880141338157E-2</v>
      </c>
      <c r="BD57" s="1281">
        <f t="shared" si="28"/>
        <v>1.7648569734302413E-2</v>
      </c>
      <c r="BE57" s="1281">
        <f t="shared" si="24"/>
        <v>1.99308144945935E-2</v>
      </c>
      <c r="BF57" s="1281">
        <f t="shared" si="24"/>
        <v>2.614390927698702E-2</v>
      </c>
      <c r="BG57" s="1034"/>
    </row>
    <row r="58" spans="20:62" ht="17.100000000000001" customHeight="1">
      <c r="U58" s="554"/>
      <c r="V58" s="423" t="str">
        <f>'リンク切公表時非表示（グラフの添え物）'!$W$109</f>
        <v>アルミニウム精錬</v>
      </c>
      <c r="X58" s="922"/>
      <c r="Y58" s="423" t="str">
        <f>'リンク切公表時非表示（グラフの添え物）'!$X$109</f>
        <v>Aluminum Production</v>
      </c>
      <c r="Z58" s="72"/>
      <c r="AA58" s="133">
        <f t="shared" ref="AA58:BD58" si="29">IF(AA23="NO","-",AA23/AA$17)</f>
        <v>3.1067359603372906E-2</v>
      </c>
      <c r="AB58" s="133">
        <f t="shared" si="29"/>
        <v>2.2722765040606895E-2</v>
      </c>
      <c r="AC58" s="133">
        <f t="shared" si="29"/>
        <v>1.5015537078376009E-2</v>
      </c>
      <c r="AD58" s="133">
        <f t="shared" si="29"/>
        <v>9.6327380579614968E-3</v>
      </c>
      <c r="AE58" s="133">
        <f t="shared" si="29"/>
        <v>7.8242639871656371E-3</v>
      </c>
      <c r="AF58" s="133">
        <f t="shared" si="29"/>
        <v>9.6427593750087245E-3</v>
      </c>
      <c r="AG58" s="133">
        <f t="shared" si="29"/>
        <v>8.7892276736816766E-3</v>
      </c>
      <c r="AH58" s="133">
        <f t="shared" si="29"/>
        <v>7.2481203529257436E-3</v>
      </c>
      <c r="AI58" s="133">
        <f t="shared" si="29"/>
        <v>7.2652336396976953E-3</v>
      </c>
      <c r="AJ58" s="133">
        <f t="shared" si="29"/>
        <v>5.4123830961166344E-3</v>
      </c>
      <c r="AK58" s="133">
        <f t="shared" si="29"/>
        <v>3.6539132223922864E-3</v>
      </c>
      <c r="AL58" s="133">
        <f t="shared" si="29"/>
        <v>3.8060690926645128E-3</v>
      </c>
      <c r="AM58" s="133">
        <f t="shared" si="29"/>
        <v>3.8986274898567702E-3</v>
      </c>
      <c r="AN58" s="133">
        <f t="shared" si="29"/>
        <v>4.1096096248602124E-3</v>
      </c>
      <c r="AO58" s="133">
        <f t="shared" si="29"/>
        <v>3.8742982667790875E-3</v>
      </c>
      <c r="AP58" s="133">
        <f t="shared" si="29"/>
        <v>4.1444637187471999E-3</v>
      </c>
      <c r="AQ58" s="133">
        <f t="shared" si="29"/>
        <v>3.9823522849575486E-3</v>
      </c>
      <c r="AR58" s="133">
        <f t="shared" si="29"/>
        <v>4.4847888504482708E-3</v>
      </c>
      <c r="AS58" s="133">
        <f t="shared" si="29"/>
        <v>6.1661528101710572E-3</v>
      </c>
      <c r="AT58" s="133">
        <f t="shared" si="29"/>
        <v>6.5744725773254188E-3</v>
      </c>
      <c r="AU58" s="133">
        <f t="shared" si="29"/>
        <v>5.8965478945779415E-3</v>
      </c>
      <c r="AV58" s="133">
        <f t="shared" si="29"/>
        <v>6.6564356558122548E-3</v>
      </c>
      <c r="AW58" s="133">
        <f t="shared" si="29"/>
        <v>6.3310321742610981E-3</v>
      </c>
      <c r="AX58" s="133">
        <f t="shared" si="29"/>
        <v>4.8001037784789913E-3</v>
      </c>
      <c r="AY58" s="133">
        <f t="shared" si="29"/>
        <v>9.3497288012712955E-4</v>
      </c>
      <c r="AZ58" s="1729" t="str">
        <f t="shared" si="29"/>
        <v>-</v>
      </c>
      <c r="BA58" s="1729" t="str">
        <f t="shared" si="29"/>
        <v>-</v>
      </c>
      <c r="BB58" s="1729" t="str">
        <f t="shared" si="29"/>
        <v>-</v>
      </c>
      <c r="BC58" s="1729" t="str">
        <f t="shared" si="29"/>
        <v>-</v>
      </c>
      <c r="BD58" s="1729" t="str">
        <f t="shared" si="29"/>
        <v>-</v>
      </c>
      <c r="BE58" s="1729" t="str">
        <f t="shared" si="24"/>
        <v>-</v>
      </c>
      <c r="BF58" s="1729" t="str">
        <f t="shared" si="24"/>
        <v>-</v>
      </c>
      <c r="BG58" s="181"/>
    </row>
    <row r="59" spans="20:62" ht="17.100000000000001" customHeight="1">
      <c r="U59" s="555" t="s">
        <v>579</v>
      </c>
      <c r="V59" s="556"/>
      <c r="X59" s="555" t="s">
        <v>579</v>
      </c>
      <c r="Y59" s="556"/>
      <c r="Z59" s="132"/>
      <c r="AA59" s="1255">
        <f>SUM(AA60:AA65)</f>
        <v>1</v>
      </c>
      <c r="AB59" s="1255">
        <f t="shared" ref="AB59:BA59" si="30">SUM(AB60:AB65)</f>
        <v>0.99999999999999989</v>
      </c>
      <c r="AC59" s="1255">
        <f t="shared" si="30"/>
        <v>1</v>
      </c>
      <c r="AD59" s="1255">
        <f t="shared" si="30"/>
        <v>1</v>
      </c>
      <c r="AE59" s="1255">
        <f t="shared" si="30"/>
        <v>1</v>
      </c>
      <c r="AF59" s="1255">
        <f t="shared" si="30"/>
        <v>1.0000000000000002</v>
      </c>
      <c r="AG59" s="1255">
        <f t="shared" si="30"/>
        <v>1</v>
      </c>
      <c r="AH59" s="1255">
        <f t="shared" si="30"/>
        <v>1</v>
      </c>
      <c r="AI59" s="1255">
        <f t="shared" si="30"/>
        <v>1</v>
      </c>
      <c r="AJ59" s="1255">
        <f t="shared" si="30"/>
        <v>1</v>
      </c>
      <c r="AK59" s="1255">
        <f t="shared" si="30"/>
        <v>1</v>
      </c>
      <c r="AL59" s="1255">
        <f t="shared" si="30"/>
        <v>1</v>
      </c>
      <c r="AM59" s="1255">
        <f t="shared" si="30"/>
        <v>0.99999999999999989</v>
      </c>
      <c r="AN59" s="1255">
        <f t="shared" si="30"/>
        <v>1</v>
      </c>
      <c r="AO59" s="1255">
        <f t="shared" si="30"/>
        <v>0.99999999999999978</v>
      </c>
      <c r="AP59" s="1255">
        <f t="shared" si="30"/>
        <v>1</v>
      </c>
      <c r="AQ59" s="1255">
        <f t="shared" si="30"/>
        <v>1</v>
      </c>
      <c r="AR59" s="1255">
        <f t="shared" si="30"/>
        <v>1</v>
      </c>
      <c r="AS59" s="1255">
        <f t="shared" si="30"/>
        <v>0.99999999999999989</v>
      </c>
      <c r="AT59" s="1255">
        <f t="shared" si="30"/>
        <v>0.99999999999999978</v>
      </c>
      <c r="AU59" s="1255">
        <f t="shared" si="30"/>
        <v>0.99999999999999989</v>
      </c>
      <c r="AV59" s="1255">
        <f t="shared" si="30"/>
        <v>1</v>
      </c>
      <c r="AW59" s="1255">
        <f t="shared" si="30"/>
        <v>1</v>
      </c>
      <c r="AX59" s="1255">
        <f t="shared" si="30"/>
        <v>1</v>
      </c>
      <c r="AY59" s="1255">
        <f t="shared" si="30"/>
        <v>0.99999999999999989</v>
      </c>
      <c r="AZ59" s="1255">
        <f t="shared" si="30"/>
        <v>1.0000000000000002</v>
      </c>
      <c r="BA59" s="1255">
        <f t="shared" si="30"/>
        <v>1</v>
      </c>
      <c r="BB59" s="1255">
        <f>SUM(BB60:BB65)</f>
        <v>1</v>
      </c>
      <c r="BC59" s="1255">
        <f>SUM(BC60:BC65)</f>
        <v>1.0000000000000002</v>
      </c>
      <c r="BD59" s="1370">
        <f>SUM(BD60:BD65)</f>
        <v>1</v>
      </c>
      <c r="BE59" s="1370">
        <f>SUM(BE60:BE65)</f>
        <v>0.99999999999999989</v>
      </c>
      <c r="BF59" s="1370">
        <f>SUM(BF60:BF65)</f>
        <v>0.99999999999999989</v>
      </c>
      <c r="BG59" s="181"/>
    </row>
    <row r="60" spans="20:62" ht="17.100000000000001" customHeight="1">
      <c r="U60" s="557"/>
      <c r="V60" s="423" t="str">
        <f>'リンク切公表時非表示（グラフの添え物）'!$W$113</f>
        <v>粒子加速器等</v>
      </c>
      <c r="X60" s="555"/>
      <c r="Y60" s="423" t="str">
        <f>'リンク切公表時非表示（グラフの添え物）'!$X$113</f>
        <v>Accelerators</v>
      </c>
      <c r="Z60" s="72"/>
      <c r="AA60" s="214">
        <f t="shared" ref="AA60:BD60" si="31">IF(AA25="NO","-",AA25/AA$24)</f>
        <v>5.4596778287062449E-2</v>
      </c>
      <c r="AB60" s="214">
        <f t="shared" si="31"/>
        <v>4.6857246772034414E-2</v>
      </c>
      <c r="AC60" s="214">
        <f t="shared" si="31"/>
        <v>4.4951908489247544E-2</v>
      </c>
      <c r="AD60" s="214">
        <f t="shared" si="31"/>
        <v>4.8633063256181296E-2</v>
      </c>
      <c r="AE60" s="214">
        <f t="shared" si="31"/>
        <v>5.2652246592596187E-2</v>
      </c>
      <c r="AF60" s="214">
        <f t="shared" si="31"/>
        <v>4.8735798418687526E-2</v>
      </c>
      <c r="AG60" s="214">
        <f t="shared" si="31"/>
        <v>4.8050436484261327E-2</v>
      </c>
      <c r="AH60" s="214">
        <f t="shared" si="31"/>
        <v>5.6617126372750855E-2</v>
      </c>
      <c r="AI60" s="214">
        <f t="shared" si="31"/>
        <v>6.2441935714714771E-2</v>
      </c>
      <c r="AJ60" s="214">
        <f t="shared" si="31"/>
        <v>8.9889248289987969E-2</v>
      </c>
      <c r="AK60" s="214">
        <f t="shared" si="31"/>
        <v>0.11584013730793179</v>
      </c>
      <c r="AL60" s="214">
        <f t="shared" si="31"/>
        <v>0.13318921811484902</v>
      </c>
      <c r="AM60" s="214">
        <f t="shared" si="31"/>
        <v>0.14458448472692956</v>
      </c>
      <c r="AN60" s="214">
        <f t="shared" si="31"/>
        <v>0.14926098528448617</v>
      </c>
      <c r="AO60" s="214">
        <f t="shared" si="31"/>
        <v>0.16204758868228133</v>
      </c>
      <c r="AP60" s="214">
        <f t="shared" si="31"/>
        <v>0.16741994640757032</v>
      </c>
      <c r="AQ60" s="214">
        <f t="shared" si="31"/>
        <v>0.16440857570582421</v>
      </c>
      <c r="AR60" s="214">
        <f t="shared" si="31"/>
        <v>0.18035581700946687</v>
      </c>
      <c r="AS60" s="214">
        <f t="shared" si="31"/>
        <v>0.20402541352367468</v>
      </c>
      <c r="AT60" s="214">
        <f t="shared" si="31"/>
        <v>0.34620615697885343</v>
      </c>
      <c r="AU60" s="214">
        <f t="shared" si="31"/>
        <v>0.33329067664481526</v>
      </c>
      <c r="AV60" s="214">
        <f t="shared" si="31"/>
        <v>0.36293738678845633</v>
      </c>
      <c r="AW60" s="214">
        <f t="shared" si="31"/>
        <v>0.3747892084340208</v>
      </c>
      <c r="AX60" s="214">
        <f t="shared" si="31"/>
        <v>0.39937388513670086</v>
      </c>
      <c r="AY60" s="214">
        <f t="shared" si="31"/>
        <v>0.40579954287013942</v>
      </c>
      <c r="AZ60" s="214">
        <f t="shared" si="31"/>
        <v>0.39002497712659329</v>
      </c>
      <c r="BA60" s="214">
        <f t="shared" si="31"/>
        <v>0.36573088740672455</v>
      </c>
      <c r="BB60" s="214">
        <f t="shared" si="31"/>
        <v>0.38694166709600547</v>
      </c>
      <c r="BC60" s="214">
        <f t="shared" si="31"/>
        <v>0.39645882959316431</v>
      </c>
      <c r="BD60" s="1371">
        <f t="shared" si="31"/>
        <v>0.40798627794382203</v>
      </c>
      <c r="BE60" s="1371">
        <f t="shared" ref="BE60:BF65" si="32">IF(BE25="NO","-",BE25/BE$24)</f>
        <v>0.38672002782870213</v>
      </c>
      <c r="BF60" s="1371">
        <f t="shared" si="32"/>
        <v>0.38375528043506685</v>
      </c>
      <c r="BG60" s="181"/>
    </row>
    <row r="61" spans="20:62" ht="17.100000000000001" customHeight="1">
      <c r="U61" s="557"/>
      <c r="V61" s="423" t="str">
        <f>'リンク切公表時非表示（グラフの添え物）'!$W$114</f>
        <v>電気絶縁ガス使用機器</v>
      </c>
      <c r="X61" s="555"/>
      <c r="Y61" s="423" t="str">
        <f>'リンク切公表時非表示（グラフの添え物）'!$X$114</f>
        <v>Electrical Equipment</v>
      </c>
      <c r="Z61" s="73"/>
      <c r="AA61" s="214">
        <f t="shared" ref="AA61:BD61" si="33">IF(AA26="NO","-",AA26/AA$24)</f>
        <v>0.63131703393094751</v>
      </c>
      <c r="AB61" s="214">
        <f t="shared" si="33"/>
        <v>0.6382408117101479</v>
      </c>
      <c r="AC61" s="214">
        <f t="shared" si="33"/>
        <v>0.64091816117840661</v>
      </c>
      <c r="AD61" s="214">
        <f t="shared" si="33"/>
        <v>0.63821823859811389</v>
      </c>
      <c r="AE61" s="214">
        <f t="shared" si="33"/>
        <v>0.635426637349917</v>
      </c>
      <c r="AF61" s="214">
        <f t="shared" si="33"/>
        <v>0.63830200561902206</v>
      </c>
      <c r="AG61" s="214">
        <f t="shared" si="33"/>
        <v>0.66007026567114024</v>
      </c>
      <c r="AH61" s="214">
        <f t="shared" si="33"/>
        <v>0.68768272380234097</v>
      </c>
      <c r="AI61" s="214">
        <f t="shared" si="33"/>
        <v>0.66715006446792036</v>
      </c>
      <c r="AJ61" s="214">
        <f t="shared" si="33"/>
        <v>0.52928419844506402</v>
      </c>
      <c r="AK61" s="214">
        <f t="shared" si="33"/>
        <v>0.41381619653608398</v>
      </c>
      <c r="AL61" s="214">
        <f t="shared" si="33"/>
        <v>0.35006834449973279</v>
      </c>
      <c r="AM61" s="214">
        <f t="shared" si="33"/>
        <v>0.28196069471273777</v>
      </c>
      <c r="AN61" s="214">
        <f t="shared" si="33"/>
        <v>0.25523343165207574</v>
      </c>
      <c r="AO61" s="214">
        <f t="shared" si="33"/>
        <v>0.22419933017776217</v>
      </c>
      <c r="AP61" s="214">
        <f t="shared" si="33"/>
        <v>0.17890494362386625</v>
      </c>
      <c r="AQ61" s="214">
        <f t="shared" si="33"/>
        <v>0.18586484151991134</v>
      </c>
      <c r="AR61" s="214">
        <f t="shared" si="33"/>
        <v>0.186904252943769</v>
      </c>
      <c r="AS61" s="214">
        <f t="shared" si="33"/>
        <v>0.19950069872221182</v>
      </c>
      <c r="AT61" s="214">
        <f t="shared" si="33"/>
        <v>0.29389196439937437</v>
      </c>
      <c r="AU61" s="214">
        <f t="shared" si="33"/>
        <v>0.2594621050396359</v>
      </c>
      <c r="AV61" s="214">
        <f t="shared" si="33"/>
        <v>0.31797475165376865</v>
      </c>
      <c r="AW61" s="214">
        <f t="shared" si="33"/>
        <v>0.32569485224109346</v>
      </c>
      <c r="AX61" s="214">
        <f t="shared" si="33"/>
        <v>0.30971936370645381</v>
      </c>
      <c r="AY61" s="214">
        <f t="shared" si="33"/>
        <v>0.29511866154564659</v>
      </c>
      <c r="AZ61" s="214">
        <f t="shared" si="33"/>
        <v>0.29400712812959323</v>
      </c>
      <c r="BA61" s="214">
        <f t="shared" si="33"/>
        <v>0.30365894969331064</v>
      </c>
      <c r="BB61" s="214">
        <f t="shared" si="33"/>
        <v>0.29938147885188743</v>
      </c>
      <c r="BC61" s="214">
        <f t="shared" si="33"/>
        <v>0.27838477096015873</v>
      </c>
      <c r="BD61" s="1371">
        <f t="shared" si="33"/>
        <v>0.28622744312311083</v>
      </c>
      <c r="BE61" s="1371">
        <f t="shared" si="32"/>
        <v>0.28165755939172304</v>
      </c>
      <c r="BF61" s="1371">
        <f t="shared" si="32"/>
        <v>0.29179790118229615</v>
      </c>
      <c r="BG61" s="181"/>
    </row>
    <row r="62" spans="20:62" ht="17.100000000000001" customHeight="1">
      <c r="U62" s="557"/>
      <c r="V62" s="423" t="str">
        <f>'リンク切公表時非表示（グラフの添え物）'!$W$115</f>
        <v>マグネシウム鋳造</v>
      </c>
      <c r="X62" s="555"/>
      <c r="Y62" s="423" t="str">
        <f>'リンク切公表時非表示（グラフの添え物）'!$X$115</f>
        <v>Magnesium Foundries</v>
      </c>
      <c r="Z62" s="73"/>
      <c r="AA62" s="214">
        <f t="shared" ref="AA62:BD62" si="34">IF(AA27="NO","-",AA27/AA$24)</f>
        <v>1.1404039618769752E-2</v>
      </c>
      <c r="AB62" s="214">
        <f t="shared" si="34"/>
        <v>8.9002188476905164E-3</v>
      </c>
      <c r="AC62" s="214">
        <f t="shared" si="34"/>
        <v>6.844564350093515E-3</v>
      </c>
      <c r="AD62" s="214">
        <f t="shared" si="34"/>
        <v>7.1577980538925362E-3</v>
      </c>
      <c r="AE62" s="214">
        <f t="shared" si="34"/>
        <v>7.2686367862852845E-3</v>
      </c>
      <c r="AF62" s="214">
        <f t="shared" si="34"/>
        <v>6.9311341443233079E-3</v>
      </c>
      <c r="AG62" s="214">
        <f t="shared" si="34"/>
        <v>8.0365697930739506E-3</v>
      </c>
      <c r="AH62" s="214">
        <f t="shared" si="34"/>
        <v>1.2570172714935631E-2</v>
      </c>
      <c r="AI62" s="214">
        <f t="shared" si="34"/>
        <v>2.931012041854153E-2</v>
      </c>
      <c r="AJ62" s="214">
        <f t="shared" si="34"/>
        <v>6.7083547324226514E-2</v>
      </c>
      <c r="AK62" s="214">
        <f t="shared" si="34"/>
        <v>0.13943250652612357</v>
      </c>
      <c r="AL62" s="214">
        <f t="shared" si="34"/>
        <v>0.18041493119636029</v>
      </c>
      <c r="AM62" s="214">
        <f t="shared" si="34"/>
        <v>0.18683699545589161</v>
      </c>
      <c r="AN62" s="214">
        <f t="shared" si="34"/>
        <v>0.19860580131256536</v>
      </c>
      <c r="AO62" s="214">
        <f t="shared" si="34"/>
        <v>0.20154898983915673</v>
      </c>
      <c r="AP62" s="214">
        <f t="shared" si="34"/>
        <v>0.21960781027192114</v>
      </c>
      <c r="AQ62" s="214">
        <f t="shared" si="34"/>
        <v>0.20007479811141982</v>
      </c>
      <c r="AR62" s="214">
        <f t="shared" si="34"/>
        <v>0.22072974102377244</v>
      </c>
      <c r="AS62" s="214">
        <f t="shared" si="34"/>
        <v>0.14995302271188779</v>
      </c>
      <c r="AT62" s="214">
        <f t="shared" si="34"/>
        <v>9.422457357110825E-2</v>
      </c>
      <c r="AU62" s="214">
        <f t="shared" si="34"/>
        <v>0.12248364058213169</v>
      </c>
      <c r="AV62" s="214">
        <f t="shared" si="34"/>
        <v>8.2082927756709195E-2</v>
      </c>
      <c r="AW62" s="214">
        <f t="shared" si="34"/>
        <v>8.2635915380691677E-2</v>
      </c>
      <c r="AX62" s="214">
        <f t="shared" si="34"/>
        <v>7.6906367371061754E-2</v>
      </c>
      <c r="AY62" s="214">
        <f t="shared" si="34"/>
        <v>8.9461799468124659E-2</v>
      </c>
      <c r="AZ62" s="214">
        <f t="shared" si="34"/>
        <v>0.10987394125089429</v>
      </c>
      <c r="BA62" s="214">
        <f t="shared" si="34"/>
        <v>0.14578374998012752</v>
      </c>
      <c r="BB62" s="214">
        <f t="shared" si="34"/>
        <v>0.1189132149806483</v>
      </c>
      <c r="BC62" s="214">
        <f t="shared" si="34"/>
        <v>0.13314225827982876</v>
      </c>
      <c r="BD62" s="1371">
        <f t="shared" si="34"/>
        <v>0.125335527709135</v>
      </c>
      <c r="BE62" s="1371">
        <f t="shared" si="32"/>
        <v>0.14613117306202389</v>
      </c>
      <c r="BF62" s="1371">
        <f t="shared" si="32"/>
        <v>0.15590120572721167</v>
      </c>
      <c r="BG62" s="181"/>
    </row>
    <row r="63" spans="20:62" ht="17.100000000000001" customHeight="1">
      <c r="U63" s="557"/>
      <c r="V63" s="423" t="str">
        <f>'リンク切公表時非表示（グラフの添え物）'!$W$116</f>
        <v>半導体製造</v>
      </c>
      <c r="X63" s="555"/>
      <c r="Y63" s="423" t="str">
        <f>'リンク切公表時非表示（グラフの添え物）'!$X$116</f>
        <v>Semiconductor Manufacturing</v>
      </c>
      <c r="Z63" s="73"/>
      <c r="AA63" s="214">
        <f t="shared" ref="AA63:BD63" si="35">IF(AA28="NO","-",AA28/AA$24)</f>
        <v>2.4053310671427408E-2</v>
      </c>
      <c r="AB63" s="214">
        <f t="shared" si="35"/>
        <v>2.4317108048960624E-2</v>
      </c>
      <c r="AC63" s="214">
        <f t="shared" si="35"/>
        <v>2.4419115622136691E-2</v>
      </c>
      <c r="AD63" s="214">
        <f t="shared" si="35"/>
        <v>2.4316248008683879E-2</v>
      </c>
      <c r="AE63" s="214">
        <f t="shared" si="35"/>
        <v>2.4209887418861795E-2</v>
      </c>
      <c r="AF63" s="214">
        <f t="shared" si="35"/>
        <v>2.4319439549652416E-2</v>
      </c>
      <c r="AG63" s="214">
        <f t="shared" si="35"/>
        <v>2.5226983653043853E-2</v>
      </c>
      <c r="AH63" s="214">
        <f t="shared" si="35"/>
        <v>3.6517536417504035E-2</v>
      </c>
      <c r="AI63" s="214">
        <f t="shared" si="35"/>
        <v>4.0340485436667413E-2</v>
      </c>
      <c r="AJ63" s="214">
        <f t="shared" si="35"/>
        <v>6.0117396217272377E-2</v>
      </c>
      <c r="AK63" s="214">
        <f t="shared" si="35"/>
        <v>8.9415549930172769E-2</v>
      </c>
      <c r="AL63" s="214">
        <f t="shared" si="35"/>
        <v>7.6450622696572754E-2</v>
      </c>
      <c r="AM63" s="214">
        <f t="shared" si="35"/>
        <v>8.6124450692218302E-2</v>
      </c>
      <c r="AN63" s="214">
        <f t="shared" si="35"/>
        <v>9.5526676108764891E-2</v>
      </c>
      <c r="AO63" s="214">
        <f t="shared" si="35"/>
        <v>0.11180528635013286</v>
      </c>
      <c r="AP63" s="214">
        <f t="shared" si="35"/>
        <v>0.10745364120444681</v>
      </c>
      <c r="AQ63" s="214">
        <f t="shared" si="35"/>
        <v>8.9065356755266459E-2</v>
      </c>
      <c r="AR63" s="214">
        <f t="shared" si="35"/>
        <v>9.1461260543520689E-2</v>
      </c>
      <c r="AS63" s="214">
        <f t="shared" si="35"/>
        <v>7.9167892012757424E-2</v>
      </c>
      <c r="AT63" s="214">
        <f t="shared" si="35"/>
        <v>8.7167215904906073E-2</v>
      </c>
      <c r="AU63" s="214">
        <f t="shared" si="35"/>
        <v>9.3733688060805953E-2</v>
      </c>
      <c r="AV63" s="214">
        <f t="shared" si="35"/>
        <v>8.842706705396855E-2</v>
      </c>
      <c r="AW63" s="214">
        <f t="shared" si="35"/>
        <v>8.3154928416133922E-2</v>
      </c>
      <c r="AX63" s="214">
        <f t="shared" si="35"/>
        <v>8.744210764980434E-2</v>
      </c>
      <c r="AY63" s="214">
        <f t="shared" si="35"/>
        <v>8.5712214539585579E-2</v>
      </c>
      <c r="AZ63" s="214">
        <f t="shared" si="35"/>
        <v>8.8656747421656926E-2</v>
      </c>
      <c r="BA63" s="214">
        <f t="shared" si="35"/>
        <v>8.9028265572920096E-2</v>
      </c>
      <c r="BB63" s="214">
        <f t="shared" si="35"/>
        <v>9.6557400601308699E-2</v>
      </c>
      <c r="BC63" s="214">
        <f t="shared" si="35"/>
        <v>8.8621362206970325E-2</v>
      </c>
      <c r="BD63" s="1371">
        <f t="shared" si="35"/>
        <v>8.6847548595633983E-2</v>
      </c>
      <c r="BE63" s="1371">
        <f t="shared" si="32"/>
        <v>9.1418303083118158E-2</v>
      </c>
      <c r="BF63" s="1371">
        <f t="shared" si="32"/>
        <v>8.3428364994144424E-2</v>
      </c>
      <c r="BG63" s="181"/>
    </row>
    <row r="64" spans="20:62" ht="17.100000000000001" customHeight="1">
      <c r="U64" s="557"/>
      <c r="V64" s="423" t="str">
        <f>'リンク切公表時非表示（グラフの添え物）'!$W$117</f>
        <v>液晶製造</v>
      </c>
      <c r="X64" s="557"/>
      <c r="Y64" s="423" t="str">
        <f>'リンク切公表時非表示（グラフの添え物）'!$X$117</f>
        <v>Liquid Crystals</v>
      </c>
      <c r="Z64" s="73"/>
      <c r="AA64" s="214">
        <f t="shared" ref="AA64:BD64" si="36">IF(AA29="NO","-",AA29/AA$24)</f>
        <v>8.5305538528303946E-3</v>
      </c>
      <c r="AB64" s="214">
        <f t="shared" si="36"/>
        <v>8.6241101106787448E-3</v>
      </c>
      <c r="AC64" s="214">
        <f t="shared" si="36"/>
        <v>8.660287296774323E-3</v>
      </c>
      <c r="AD64" s="214">
        <f t="shared" si="36"/>
        <v>8.6238050957061045E-3</v>
      </c>
      <c r="AE64" s="214">
        <f t="shared" si="36"/>
        <v>8.5860841037108566E-3</v>
      </c>
      <c r="AF64" s="214">
        <f t="shared" si="36"/>
        <v>8.6249369819764617E-3</v>
      </c>
      <c r="AG64" s="214">
        <f t="shared" si="36"/>
        <v>2.4215792100490425E-2</v>
      </c>
      <c r="AH64" s="214">
        <f t="shared" si="36"/>
        <v>3.691510904083755E-2</v>
      </c>
      <c r="AI64" s="214">
        <f t="shared" si="36"/>
        <v>4.9034417677940957E-2</v>
      </c>
      <c r="AJ64" s="214">
        <f t="shared" si="36"/>
        <v>9.4612756806763981E-2</v>
      </c>
      <c r="AK64" s="214">
        <f t="shared" si="36"/>
        <v>0.12476141818944486</v>
      </c>
      <c r="AL64" s="214">
        <f t="shared" si="36"/>
        <v>0.13584161829498748</v>
      </c>
      <c r="AM64" s="214">
        <f t="shared" si="36"/>
        <v>0.15738418640345464</v>
      </c>
      <c r="AN64" s="214">
        <f t="shared" si="36"/>
        <v>0.15798512341778617</v>
      </c>
      <c r="AO64" s="214">
        <f t="shared" si="36"/>
        <v>0.16165735233277112</v>
      </c>
      <c r="AP64" s="214">
        <f t="shared" si="36"/>
        <v>0.1415778574392757</v>
      </c>
      <c r="AQ64" s="214">
        <f t="shared" si="36"/>
        <v>0.11003303204446042</v>
      </c>
      <c r="AR64" s="214">
        <f t="shared" si="36"/>
        <v>7.7635214463961655E-2</v>
      </c>
      <c r="AS64" s="214">
        <f t="shared" si="36"/>
        <v>7.1291876905997392E-2</v>
      </c>
      <c r="AT64" s="214">
        <f t="shared" si="36"/>
        <v>8.2401024103227388E-2</v>
      </c>
      <c r="AU64" s="214">
        <f t="shared" si="36"/>
        <v>0.11211859441283525</v>
      </c>
      <c r="AV64" s="214">
        <f t="shared" si="36"/>
        <v>8.9067744123483103E-2</v>
      </c>
      <c r="AW64" s="214">
        <f t="shared" si="36"/>
        <v>7.7945852646093342E-2</v>
      </c>
      <c r="AX64" s="214">
        <f t="shared" si="36"/>
        <v>8.1842716821661998E-2</v>
      </c>
      <c r="AY64" s="214">
        <f t="shared" si="36"/>
        <v>9.3714424256011619E-2</v>
      </c>
      <c r="AZ64" s="214">
        <f t="shared" si="36"/>
        <v>9.2166199583556735E-2</v>
      </c>
      <c r="BA64" s="214">
        <f t="shared" si="36"/>
        <v>7.2557259668925955E-2</v>
      </c>
      <c r="BB64" s="214">
        <f t="shared" si="36"/>
        <v>7.8552526917251911E-2</v>
      </c>
      <c r="BC64" s="214">
        <f t="shared" si="36"/>
        <v>8.1224593001256631E-2</v>
      </c>
      <c r="BD64" s="1371">
        <f t="shared" si="36"/>
        <v>7.3538123971740213E-2</v>
      </c>
      <c r="BE64" s="1371">
        <f t="shared" si="32"/>
        <v>6.8421295273353708E-2</v>
      </c>
      <c r="BF64" s="1371">
        <f t="shared" si="32"/>
        <v>6.2834511042698687E-2</v>
      </c>
      <c r="BG64" s="181"/>
    </row>
    <row r="65" spans="2:63" ht="17.100000000000001" customHeight="1">
      <c r="U65" s="558"/>
      <c r="V65" s="423" t="str">
        <f>'リンク切公表時非表示（グラフの添え物）'!$W$118</f>
        <v>SF6 製造時の漏出</v>
      </c>
      <c r="X65" s="558"/>
      <c r="Y65" s="423" t="str">
        <f>'リンク切公表時非表示（グラフの添え物）'!$X$118</f>
        <v>Fugitive emissions from SF6 manufacturing</v>
      </c>
      <c r="Z65" s="72"/>
      <c r="AA65" s="214">
        <f t="shared" ref="AA65:BD65" si="37">IF(AA30="NO","-",AA30/AA$24)</f>
        <v>0.27009828363896243</v>
      </c>
      <c r="AB65" s="214">
        <f t="shared" si="37"/>
        <v>0.27306050451048769</v>
      </c>
      <c r="AC65" s="214">
        <f t="shared" si="37"/>
        <v>0.27420596306334122</v>
      </c>
      <c r="AD65" s="214">
        <f t="shared" si="37"/>
        <v>0.27305084698742221</v>
      </c>
      <c r="AE65" s="214">
        <f t="shared" si="37"/>
        <v>0.27185650774862885</v>
      </c>
      <c r="AF65" s="214">
        <f t="shared" si="37"/>
        <v>0.27308668528633834</v>
      </c>
      <c r="AG65" s="214">
        <f t="shared" si="37"/>
        <v>0.23439995229799018</v>
      </c>
      <c r="AH65" s="214">
        <f t="shared" si="37"/>
        <v>0.16969733165163101</v>
      </c>
      <c r="AI65" s="214">
        <f t="shared" si="37"/>
        <v>0.15172297628421497</v>
      </c>
      <c r="AJ65" s="214">
        <f t="shared" si="37"/>
        <v>0.15901285291668507</v>
      </c>
      <c r="AK65" s="214">
        <f t="shared" si="37"/>
        <v>0.11673419151024299</v>
      </c>
      <c r="AL65" s="214">
        <f t="shared" si="37"/>
        <v>0.12403526519749769</v>
      </c>
      <c r="AM65" s="214">
        <f t="shared" si="37"/>
        <v>0.14310918800876804</v>
      </c>
      <c r="AN65" s="214">
        <f t="shared" si="37"/>
        <v>0.14338798222432175</v>
      </c>
      <c r="AO65" s="214">
        <f t="shared" si="37"/>
        <v>0.13874145261789567</v>
      </c>
      <c r="AP65" s="214">
        <f t="shared" si="37"/>
        <v>0.18503580105291986</v>
      </c>
      <c r="AQ65" s="214">
        <f t="shared" si="37"/>
        <v>0.2505533958631177</v>
      </c>
      <c r="AR65" s="214">
        <f t="shared" si="37"/>
        <v>0.24291371401550929</v>
      </c>
      <c r="AS65" s="214">
        <f t="shared" si="37"/>
        <v>0.29606109612347076</v>
      </c>
      <c r="AT65" s="214">
        <f t="shared" si="37"/>
        <v>9.6109065042530403E-2</v>
      </c>
      <c r="AU65" s="214">
        <f t="shared" si="37"/>
        <v>7.8911295259775929E-2</v>
      </c>
      <c r="AV65" s="214">
        <f t="shared" si="37"/>
        <v>5.9510122623614166E-2</v>
      </c>
      <c r="AW65" s="214">
        <f t="shared" si="37"/>
        <v>5.5779242881966888E-2</v>
      </c>
      <c r="AX65" s="214">
        <f t="shared" si="37"/>
        <v>4.4715559314317338E-2</v>
      </c>
      <c r="AY65" s="214">
        <f t="shared" si="37"/>
        <v>3.0193357320492078E-2</v>
      </c>
      <c r="AZ65" s="214">
        <f t="shared" si="37"/>
        <v>2.5271006487705684E-2</v>
      </c>
      <c r="BA65" s="214">
        <f t="shared" si="37"/>
        <v>2.3240887677991349E-2</v>
      </c>
      <c r="BB65" s="214">
        <f t="shared" si="37"/>
        <v>1.9653711552898186E-2</v>
      </c>
      <c r="BC65" s="214">
        <f t="shared" si="37"/>
        <v>2.2168185958621404E-2</v>
      </c>
      <c r="BD65" s="1371">
        <f t="shared" si="37"/>
        <v>2.0065078656558055E-2</v>
      </c>
      <c r="BE65" s="1371">
        <f t="shared" si="32"/>
        <v>2.5651641361079003E-2</v>
      </c>
      <c r="BF65" s="1371">
        <f t="shared" si="32"/>
        <v>2.2282736618582183E-2</v>
      </c>
      <c r="BG65" s="181"/>
    </row>
    <row r="66" spans="2:63" ht="17.100000000000001" customHeight="1">
      <c r="U66" s="493" t="s">
        <v>581</v>
      </c>
      <c r="V66" s="559"/>
      <c r="X66" s="493" t="s">
        <v>581</v>
      </c>
      <c r="Y66" s="559"/>
      <c r="Z66" s="180"/>
      <c r="AA66" s="215">
        <f>SUM(AA67:AA69)</f>
        <v>1.0000000000000002</v>
      </c>
      <c r="AB66" s="215">
        <f t="shared" ref="AB66:BA66" si="38">SUM(AB67:AB69)</f>
        <v>1.0000000000000002</v>
      </c>
      <c r="AC66" s="215">
        <f t="shared" si="38"/>
        <v>1.0000000000000002</v>
      </c>
      <c r="AD66" s="215">
        <f t="shared" si="38"/>
        <v>1</v>
      </c>
      <c r="AE66" s="215">
        <f t="shared" si="38"/>
        <v>1</v>
      </c>
      <c r="AF66" s="215">
        <f t="shared" si="38"/>
        <v>1</v>
      </c>
      <c r="AG66" s="215">
        <f t="shared" si="38"/>
        <v>1</v>
      </c>
      <c r="AH66" s="215">
        <f t="shared" si="38"/>
        <v>1</v>
      </c>
      <c r="AI66" s="215">
        <f t="shared" si="38"/>
        <v>1</v>
      </c>
      <c r="AJ66" s="215">
        <f t="shared" si="38"/>
        <v>0.99999999999999978</v>
      </c>
      <c r="AK66" s="215">
        <f t="shared" si="38"/>
        <v>1</v>
      </c>
      <c r="AL66" s="215">
        <f t="shared" si="38"/>
        <v>1</v>
      </c>
      <c r="AM66" s="215">
        <f t="shared" si="38"/>
        <v>1</v>
      </c>
      <c r="AN66" s="215">
        <f t="shared" si="38"/>
        <v>1</v>
      </c>
      <c r="AO66" s="215">
        <f t="shared" si="38"/>
        <v>1</v>
      </c>
      <c r="AP66" s="215">
        <f t="shared" si="38"/>
        <v>1</v>
      </c>
      <c r="AQ66" s="215">
        <f t="shared" si="38"/>
        <v>0.99999999999999989</v>
      </c>
      <c r="AR66" s="215">
        <f t="shared" si="38"/>
        <v>0.99999999999999989</v>
      </c>
      <c r="AS66" s="215">
        <f t="shared" si="38"/>
        <v>0.99999999999999989</v>
      </c>
      <c r="AT66" s="215">
        <f t="shared" si="38"/>
        <v>1</v>
      </c>
      <c r="AU66" s="215">
        <f t="shared" si="38"/>
        <v>0.99999999999999989</v>
      </c>
      <c r="AV66" s="215">
        <f t="shared" si="38"/>
        <v>0.99999999999999989</v>
      </c>
      <c r="AW66" s="215">
        <f t="shared" si="38"/>
        <v>1.0000000000000002</v>
      </c>
      <c r="AX66" s="215">
        <f t="shared" si="38"/>
        <v>1</v>
      </c>
      <c r="AY66" s="215">
        <f t="shared" si="38"/>
        <v>0.99999999999999989</v>
      </c>
      <c r="AZ66" s="215">
        <f t="shared" si="38"/>
        <v>0.99999999999999989</v>
      </c>
      <c r="BA66" s="215">
        <f t="shared" si="38"/>
        <v>0.99999999999999989</v>
      </c>
      <c r="BB66" s="215">
        <f>SUM(BB67:BB69)</f>
        <v>1</v>
      </c>
      <c r="BC66" s="215">
        <f>SUM(BC67:BC69)</f>
        <v>0.99999999999999989</v>
      </c>
      <c r="BD66" s="1372">
        <f>SUM(BD67:BD69)</f>
        <v>1</v>
      </c>
      <c r="BE66" s="1372">
        <f>SUM(BE67:BE69)</f>
        <v>1</v>
      </c>
      <c r="BF66" s="1372">
        <f>SUM(BF67:BF69)</f>
        <v>1</v>
      </c>
      <c r="BG66" s="181"/>
    </row>
    <row r="67" spans="2:63" ht="17.100000000000001" customHeight="1">
      <c r="U67" s="493"/>
      <c r="V67" s="525" t="str">
        <f>'リンク切公表時非表示（グラフの添え物）'!$W$122</f>
        <v>半導体製造</v>
      </c>
      <c r="X67" s="493"/>
      <c r="Y67" s="525" t="str">
        <f>'リンク切公表時非表示（グラフの添え物）'!$X$122</f>
        <v>Semiconductor Manufacturing</v>
      </c>
      <c r="Z67" s="10"/>
      <c r="AA67" s="214">
        <f t="shared" ref="AA67:BD67" si="39">IF(AA32="NO","-",AA32/AA$31)</f>
        <v>0.83682805928008575</v>
      </c>
      <c r="AB67" s="214">
        <f t="shared" si="39"/>
        <v>0.83682805928008575</v>
      </c>
      <c r="AC67" s="214">
        <f t="shared" si="39"/>
        <v>0.83682805928008575</v>
      </c>
      <c r="AD67" s="214">
        <f t="shared" si="39"/>
        <v>0.83682805928008563</v>
      </c>
      <c r="AE67" s="214">
        <f t="shared" si="39"/>
        <v>0.83682805928008563</v>
      </c>
      <c r="AF67" s="214">
        <f t="shared" si="39"/>
        <v>0.83682805928008563</v>
      </c>
      <c r="AG67" s="214">
        <f t="shared" si="39"/>
        <v>0.87739936244972261</v>
      </c>
      <c r="AH67" s="214">
        <f t="shared" si="39"/>
        <v>0.72658568102851706</v>
      </c>
      <c r="AI67" s="214">
        <f t="shared" si="39"/>
        <v>0.63091936727090736</v>
      </c>
      <c r="AJ67" s="214">
        <f t="shared" si="39"/>
        <v>0.67111743699176363</v>
      </c>
      <c r="AK67" s="214">
        <f t="shared" si="39"/>
        <v>0.34835448978581235</v>
      </c>
      <c r="AL67" s="214">
        <f t="shared" si="39"/>
        <v>0.39763983278258819</v>
      </c>
      <c r="AM67" s="214">
        <f t="shared" si="39"/>
        <v>0.44827376352653381</v>
      </c>
      <c r="AN67" s="214">
        <f t="shared" si="39"/>
        <v>0.31322392933428533</v>
      </c>
      <c r="AO67" s="214">
        <f t="shared" si="39"/>
        <v>0.373492123744042</v>
      </c>
      <c r="AP67" s="214">
        <f t="shared" si="39"/>
        <v>0.10942005833983967</v>
      </c>
      <c r="AQ67" s="214">
        <f t="shared" si="39"/>
        <v>0.13784202871370516</v>
      </c>
      <c r="AR67" s="214">
        <f t="shared" si="39"/>
        <v>0.15450061104472851</v>
      </c>
      <c r="AS67" s="214">
        <f t="shared" si="39"/>
        <v>0.15346741085468713</v>
      </c>
      <c r="AT67" s="214">
        <f t="shared" si="39"/>
        <v>0.13449843658077545</v>
      </c>
      <c r="AU67" s="214">
        <f t="shared" si="39"/>
        <v>0.12384733501404112</v>
      </c>
      <c r="AV67" s="214">
        <f t="shared" si="39"/>
        <v>9.7103373041196928E-2</v>
      </c>
      <c r="AW67" s="214">
        <f t="shared" si="39"/>
        <v>0.11709611024830607</v>
      </c>
      <c r="AX67" s="214">
        <f t="shared" si="39"/>
        <v>6.7878846090226527E-2</v>
      </c>
      <c r="AY67" s="214">
        <f t="shared" si="39"/>
        <v>0.11756468686300117</v>
      </c>
      <c r="AZ67" s="214">
        <f t="shared" si="39"/>
        <v>0.25332000089257611</v>
      </c>
      <c r="BA67" s="214">
        <f t="shared" si="39"/>
        <v>0.28860630990858799</v>
      </c>
      <c r="BB67" s="214">
        <f t="shared" si="39"/>
        <v>0.43075103680998716</v>
      </c>
      <c r="BC67" s="214">
        <f t="shared" si="39"/>
        <v>0.7467254237037193</v>
      </c>
      <c r="BD67" s="1371">
        <f t="shared" si="39"/>
        <v>0.87119890139142653</v>
      </c>
      <c r="BE67" s="1371">
        <f t="shared" ref="BE67:BF69" si="40">IF(BE32="NO","-",BE32/BE$31)</f>
        <v>0.89881993564637586</v>
      </c>
      <c r="BF67" s="1371">
        <f t="shared" si="40"/>
        <v>0.88737464362153851</v>
      </c>
      <c r="BG67" s="181"/>
    </row>
    <row r="68" spans="2:63" ht="17.100000000000001" customHeight="1">
      <c r="U68" s="493"/>
      <c r="V68" s="525" t="str">
        <f>'リンク切公表時非表示（グラフの添え物）'!$W$123</f>
        <v>NF3の製造時の漏出</v>
      </c>
      <c r="X68" s="493"/>
      <c r="Y68" s="525" t="str">
        <f>'リンク切公表時非表示（グラフの添え物）'!$X$123</f>
        <v>Fugitive emissions from NF3 manufacturing</v>
      </c>
      <c r="Z68" s="10"/>
      <c r="AA68" s="214">
        <f t="shared" ref="AA68:BD68" si="41">IF(AA33="NO","-",AA33/AA$31)</f>
        <v>8.5532097156091016E-2</v>
      </c>
      <c r="AB68" s="214">
        <f t="shared" si="41"/>
        <v>8.5532097156091016E-2</v>
      </c>
      <c r="AC68" s="214">
        <f t="shared" si="41"/>
        <v>8.5532097156091016E-2</v>
      </c>
      <c r="AD68" s="214">
        <f t="shared" si="41"/>
        <v>8.5532097156091003E-2</v>
      </c>
      <c r="AE68" s="214">
        <f t="shared" si="41"/>
        <v>8.5532097156091003E-2</v>
      </c>
      <c r="AF68" s="214">
        <f t="shared" si="41"/>
        <v>8.5532097156091044E-2</v>
      </c>
      <c r="AG68" s="214">
        <f t="shared" si="41"/>
        <v>8.9325530987640817E-2</v>
      </c>
      <c r="AH68" s="214">
        <f t="shared" si="41"/>
        <v>0.10054989661336823</v>
      </c>
      <c r="AI68" s="214">
        <f t="shared" si="41"/>
        <v>0.1828477459774023</v>
      </c>
      <c r="AJ68" s="214">
        <f t="shared" si="41"/>
        <v>0.16366966622289184</v>
      </c>
      <c r="AK68" s="214">
        <f t="shared" si="41"/>
        <v>0.42131398610545684</v>
      </c>
      <c r="AL68" s="214">
        <f t="shared" si="41"/>
        <v>0.40839459778352805</v>
      </c>
      <c r="AM68" s="214">
        <f t="shared" si="41"/>
        <v>0.41670835425660613</v>
      </c>
      <c r="AN68" s="214">
        <f t="shared" si="41"/>
        <v>0.33069270119730509</v>
      </c>
      <c r="AO68" s="214">
        <f t="shared" si="41"/>
        <v>0.28664405398629605</v>
      </c>
      <c r="AP68" s="214">
        <f t="shared" si="41"/>
        <v>0.84261438097494479</v>
      </c>
      <c r="AQ68" s="214">
        <f t="shared" si="41"/>
        <v>0.80150501973499677</v>
      </c>
      <c r="AR68" s="214">
        <f t="shared" si="41"/>
        <v>0.77393620410524755</v>
      </c>
      <c r="AS68" s="214">
        <f t="shared" si="41"/>
        <v>0.82571725666288132</v>
      </c>
      <c r="AT68" s="214">
        <f t="shared" si="41"/>
        <v>0.84846983005408783</v>
      </c>
      <c r="AU68" s="214">
        <f t="shared" si="41"/>
        <v>0.85902732662608849</v>
      </c>
      <c r="AV68" s="214">
        <f t="shared" si="41"/>
        <v>0.88943446808757376</v>
      </c>
      <c r="AW68" s="214">
        <f t="shared" si="41"/>
        <v>0.86918546474127001</v>
      </c>
      <c r="AX68" s="214">
        <f t="shared" si="41"/>
        <v>0.91890036153147592</v>
      </c>
      <c r="AY68" s="214">
        <f t="shared" si="41"/>
        <v>0.85911206681712549</v>
      </c>
      <c r="AZ68" s="214">
        <f t="shared" si="41"/>
        <v>0.70784237951674778</v>
      </c>
      <c r="BA68" s="214">
        <f t="shared" si="41"/>
        <v>0.68047918734705404</v>
      </c>
      <c r="BB68" s="214">
        <f t="shared" si="41"/>
        <v>0.52046434206340597</v>
      </c>
      <c r="BC68" s="214">
        <f t="shared" si="41"/>
        <v>0.18560167868812133</v>
      </c>
      <c r="BD68" s="1371">
        <f t="shared" si="41"/>
        <v>6.538670162721473E-2</v>
      </c>
      <c r="BE68" s="1371">
        <f t="shared" si="40"/>
        <v>4.4837930656789253E-2</v>
      </c>
      <c r="BF68" s="1371">
        <f t="shared" si="40"/>
        <v>6.2834034554346968E-2</v>
      </c>
      <c r="BG68" s="181"/>
    </row>
    <row r="69" spans="2:63" ht="17.100000000000001" customHeight="1" thickBot="1">
      <c r="U69" s="493"/>
      <c r="V69" s="424" t="str">
        <f>'リンク切公表時非表示（グラフの添え物）'!$W$124</f>
        <v>液晶製造</v>
      </c>
      <c r="X69" s="493"/>
      <c r="Y69" s="424" t="str">
        <f>'リンク切公表時非表示（グラフの添え物）'!$X$124</f>
        <v>Liquid Crystals</v>
      </c>
      <c r="Z69" s="97"/>
      <c r="AA69" s="1129">
        <f t="shared" ref="AA69:BD69" si="42">IF(AA34="NO","-",AA34/AA$31)</f>
        <v>7.7639843563823391E-2</v>
      </c>
      <c r="AB69" s="1129">
        <f t="shared" si="42"/>
        <v>7.7639843563823391E-2</v>
      </c>
      <c r="AC69" s="1129">
        <f t="shared" si="42"/>
        <v>7.7639843563823391E-2</v>
      </c>
      <c r="AD69" s="1129">
        <f t="shared" si="42"/>
        <v>7.7639843563823377E-2</v>
      </c>
      <c r="AE69" s="1129">
        <f t="shared" si="42"/>
        <v>7.7639843563823377E-2</v>
      </c>
      <c r="AF69" s="1129">
        <f t="shared" si="42"/>
        <v>7.7639843563823432E-2</v>
      </c>
      <c r="AG69" s="1129">
        <f t="shared" si="42"/>
        <v>3.3275106562636513E-2</v>
      </c>
      <c r="AH69" s="1129">
        <f t="shared" si="42"/>
        <v>0.17286442235811478</v>
      </c>
      <c r="AI69" s="1129">
        <f t="shared" si="42"/>
        <v>0.18623288675169031</v>
      </c>
      <c r="AJ69" s="1129">
        <f t="shared" si="42"/>
        <v>0.16521289678534434</v>
      </c>
      <c r="AK69" s="1129">
        <f t="shared" si="42"/>
        <v>0.23033152410873076</v>
      </c>
      <c r="AL69" s="1129">
        <f t="shared" si="42"/>
        <v>0.19396556943388385</v>
      </c>
      <c r="AM69" s="1129">
        <f t="shared" si="42"/>
        <v>0.13501788221686009</v>
      </c>
      <c r="AN69" s="1129">
        <f t="shared" si="42"/>
        <v>0.35608336946840963</v>
      </c>
      <c r="AO69" s="1129">
        <f t="shared" si="42"/>
        <v>0.33986382226966189</v>
      </c>
      <c r="AP69" s="1129">
        <f t="shared" si="42"/>
        <v>4.7965560685215569E-2</v>
      </c>
      <c r="AQ69" s="1129">
        <f t="shared" si="42"/>
        <v>6.065295155129799E-2</v>
      </c>
      <c r="AR69" s="1129">
        <f t="shared" si="42"/>
        <v>7.1563184850023914E-2</v>
      </c>
      <c r="AS69" s="1129">
        <f t="shared" si="42"/>
        <v>2.08153324824315E-2</v>
      </c>
      <c r="AT69" s="1129">
        <f t="shared" si="42"/>
        <v>1.7031733365136754E-2</v>
      </c>
      <c r="AU69" s="1129">
        <f t="shared" si="42"/>
        <v>1.7125338359870266E-2</v>
      </c>
      <c r="AV69" s="1129">
        <f t="shared" si="42"/>
        <v>1.3462158871229288E-2</v>
      </c>
      <c r="AW69" s="1129">
        <f t="shared" si="42"/>
        <v>1.3718425010424027E-2</v>
      </c>
      <c r="AX69" s="1129">
        <f t="shared" si="42"/>
        <v>1.322079237829751E-2</v>
      </c>
      <c r="AY69" s="1129">
        <f t="shared" si="42"/>
        <v>2.3323246319873286E-2</v>
      </c>
      <c r="AZ69" s="1129">
        <f t="shared" si="42"/>
        <v>3.8837619590676026E-2</v>
      </c>
      <c r="BA69" s="1129">
        <f t="shared" si="42"/>
        <v>3.0914502744357964E-2</v>
      </c>
      <c r="BB69" s="1129">
        <f t="shared" si="42"/>
        <v>4.8784621126606857E-2</v>
      </c>
      <c r="BC69" s="1129">
        <f t="shared" si="42"/>
        <v>6.7672897608159227E-2</v>
      </c>
      <c r="BD69" s="1373">
        <f t="shared" si="42"/>
        <v>6.3414396981358825E-2</v>
      </c>
      <c r="BE69" s="1373">
        <f t="shared" si="40"/>
        <v>5.6342133696834995E-2</v>
      </c>
      <c r="BF69" s="1373">
        <f t="shared" si="40"/>
        <v>4.9791321824114575E-2</v>
      </c>
      <c r="BG69" s="181"/>
    </row>
    <row r="70" spans="2:63" ht="17.100000000000001" customHeight="1" thickTop="1">
      <c r="B70" s="1" t="s">
        <v>17</v>
      </c>
      <c r="U70" s="306"/>
      <c r="V70" s="561"/>
      <c r="X70" s="306"/>
      <c r="Y70" s="561"/>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181"/>
      <c r="BI70" s="58"/>
      <c r="BJ70" s="58"/>
      <c r="BK70" s="58"/>
    </row>
    <row r="72" spans="2:63">
      <c r="U72" s="1" t="s">
        <v>206</v>
      </c>
      <c r="X72" s="8" t="s">
        <v>585</v>
      </c>
    </row>
    <row r="73" spans="2:63">
      <c r="U73" s="547"/>
      <c r="V73" s="548"/>
      <c r="X73" s="547"/>
      <c r="Y73" s="548"/>
      <c r="Z73" s="152"/>
      <c r="AA73" s="75">
        <v>1990</v>
      </c>
      <c r="AB73" s="75">
        <f>AA73+1</f>
        <v>1991</v>
      </c>
      <c r="AC73" s="75">
        <f>AB73+1</f>
        <v>1992</v>
      </c>
      <c r="AD73" s="75">
        <f>AC73+1</f>
        <v>1993</v>
      </c>
      <c r="AE73" s="75">
        <f>AD73+1</f>
        <v>1994</v>
      </c>
      <c r="AF73" s="75">
        <v>1995</v>
      </c>
      <c r="AG73" s="75">
        <f t="shared" ref="AG73:BA73" si="43">AF73+1</f>
        <v>1996</v>
      </c>
      <c r="AH73" s="75">
        <f t="shared" si="43"/>
        <v>1997</v>
      </c>
      <c r="AI73" s="75">
        <f t="shared" si="43"/>
        <v>1998</v>
      </c>
      <c r="AJ73" s="75">
        <f t="shared" si="43"/>
        <v>1999</v>
      </c>
      <c r="AK73" s="75">
        <f t="shared" si="43"/>
        <v>2000</v>
      </c>
      <c r="AL73" s="75">
        <f t="shared" si="43"/>
        <v>2001</v>
      </c>
      <c r="AM73" s="75">
        <f t="shared" si="43"/>
        <v>2002</v>
      </c>
      <c r="AN73" s="75">
        <f t="shared" si="43"/>
        <v>2003</v>
      </c>
      <c r="AO73" s="75">
        <f t="shared" si="43"/>
        <v>2004</v>
      </c>
      <c r="AP73" s="75">
        <f t="shared" si="43"/>
        <v>2005</v>
      </c>
      <c r="AQ73" s="75">
        <f t="shared" si="43"/>
        <v>2006</v>
      </c>
      <c r="AR73" s="75">
        <f t="shared" si="43"/>
        <v>2007</v>
      </c>
      <c r="AS73" s="75">
        <f t="shared" si="43"/>
        <v>2008</v>
      </c>
      <c r="AT73" s="75">
        <f t="shared" si="43"/>
        <v>2009</v>
      </c>
      <c r="AU73" s="75">
        <f t="shared" si="43"/>
        <v>2010</v>
      </c>
      <c r="AV73" s="75">
        <f t="shared" si="43"/>
        <v>2011</v>
      </c>
      <c r="AW73" s="75">
        <f t="shared" si="43"/>
        <v>2012</v>
      </c>
      <c r="AX73" s="75">
        <f t="shared" si="43"/>
        <v>2013</v>
      </c>
      <c r="AY73" s="75">
        <f t="shared" si="43"/>
        <v>2014</v>
      </c>
      <c r="AZ73" s="75">
        <f t="shared" si="43"/>
        <v>2015</v>
      </c>
      <c r="BA73" s="75">
        <f t="shared" si="43"/>
        <v>2016</v>
      </c>
      <c r="BB73" s="75">
        <f>BA73+1</f>
        <v>2017</v>
      </c>
      <c r="BC73" s="75">
        <f>BB73+1</f>
        <v>2018</v>
      </c>
      <c r="BD73" s="75">
        <f>BC73+1</f>
        <v>2019</v>
      </c>
      <c r="BE73" s="75">
        <f>BD73+1</f>
        <v>2020</v>
      </c>
      <c r="BF73" s="75">
        <f>BE73+1</f>
        <v>2021</v>
      </c>
      <c r="BG73" s="1027"/>
    </row>
    <row r="74" spans="2:63" ht="17.100000000000001" customHeight="1">
      <c r="U74" s="512" t="s">
        <v>15</v>
      </c>
      <c r="V74" s="477"/>
      <c r="X74" s="512" t="s">
        <v>503</v>
      </c>
      <c r="Y74" s="477"/>
      <c r="Z74" s="89"/>
      <c r="AA74" s="191"/>
      <c r="AB74" s="1128">
        <f t="shared" ref="AB74:BF74" si="44">AB5/AA5-1</f>
        <v>8.8881369225052076E-2</v>
      </c>
      <c r="AC74" s="1128">
        <f t="shared" si="44"/>
        <v>2.3987394083913482E-2</v>
      </c>
      <c r="AD74" s="1128">
        <f t="shared" si="44"/>
        <v>2.0337191666320642E-2</v>
      </c>
      <c r="AE74" s="1128">
        <f t="shared" si="44"/>
        <v>0.16116336530774733</v>
      </c>
      <c r="AF74" s="1128">
        <f t="shared" si="44"/>
        <v>0.19765765478639175</v>
      </c>
      <c r="AG74" s="1128">
        <f t="shared" si="44"/>
        <v>-2.4391310922557641E-2</v>
      </c>
      <c r="AH74" s="1128">
        <f t="shared" si="44"/>
        <v>-6.4918210438716928E-3</v>
      </c>
      <c r="AI74" s="1128">
        <f t="shared" si="44"/>
        <v>-2.8434195218192237E-2</v>
      </c>
      <c r="AJ74" s="1128">
        <f t="shared" si="44"/>
        <v>2.6341917037902896E-2</v>
      </c>
      <c r="AK74" s="1128">
        <f t="shared" si="44"/>
        <v>-6.2222632407178291E-2</v>
      </c>
      <c r="AL74" s="1128">
        <f t="shared" si="44"/>
        <v>-0.14840897396094754</v>
      </c>
      <c r="AM74" s="1128">
        <f t="shared" si="44"/>
        <v>-0.16590832908281217</v>
      </c>
      <c r="AN74" s="1128">
        <f t="shared" si="44"/>
        <v>-5.1267809576038825E-4</v>
      </c>
      <c r="AO74" s="1128">
        <f t="shared" si="44"/>
        <v>-0.23476051754909211</v>
      </c>
      <c r="AP74" s="1128">
        <f t="shared" si="44"/>
        <v>2.9024877282131545E-2</v>
      </c>
      <c r="AQ74" s="1128">
        <f t="shared" si="44"/>
        <v>0.14456996128890043</v>
      </c>
      <c r="AR74" s="1128">
        <f t="shared" si="44"/>
        <v>0.14245431346420867</v>
      </c>
      <c r="AS74" s="1128">
        <f t="shared" si="44"/>
        <v>0.15293441906677119</v>
      </c>
      <c r="AT74" s="1128">
        <f t="shared" si="44"/>
        <v>8.6257982204757777E-2</v>
      </c>
      <c r="AU74" s="1128">
        <f t="shared" si="44"/>
        <v>0.11490884303128812</v>
      </c>
      <c r="AV74" s="1128">
        <f t="shared" si="44"/>
        <v>0.11969599474592285</v>
      </c>
      <c r="AW74" s="1128">
        <f t="shared" si="44"/>
        <v>0.12468093052559914</v>
      </c>
      <c r="AX74" s="1128">
        <f t="shared" si="44"/>
        <v>9.3509135795348142E-2</v>
      </c>
      <c r="AY74" s="1128">
        <f t="shared" si="44"/>
        <v>0.11441365920145619</v>
      </c>
      <c r="AZ74" s="1128">
        <f t="shared" si="44"/>
        <v>9.7136293503027105E-2</v>
      </c>
      <c r="BA74" s="1128">
        <f t="shared" si="44"/>
        <v>8.5586368867986762E-2</v>
      </c>
      <c r="BB74" s="1128">
        <f t="shared" si="44"/>
        <v>5.4190926870313794E-2</v>
      </c>
      <c r="BC74" s="1128">
        <f t="shared" si="44"/>
        <v>4.7396848636265698E-2</v>
      </c>
      <c r="BD74" s="1128">
        <f t="shared" si="44"/>
        <v>6.118157114255407E-2</v>
      </c>
      <c r="BE74" s="1128">
        <f t="shared" si="44"/>
        <v>4.4874172979628701E-2</v>
      </c>
      <c r="BF74" s="1128">
        <f t="shared" si="44"/>
        <v>2.587148535587902E-2</v>
      </c>
      <c r="BG74" s="1025"/>
      <c r="BK74" s="58"/>
    </row>
    <row r="75" spans="2:63" ht="17.100000000000001" customHeight="1">
      <c r="U75" s="549"/>
      <c r="V75" s="425" t="str">
        <f>'リンク切公表時非表示（グラフの添え物）'!$W$92</f>
        <v>冷蔵庫及び空調機器</v>
      </c>
      <c r="X75" s="549"/>
      <c r="Y75" s="425" t="str">
        <f>'リンク切公表時非表示（グラフの添え物）'!$X$92</f>
        <v>Refrigeration and 
Air Conditioning Equipment</v>
      </c>
      <c r="Z75" s="188"/>
      <c r="AA75" s="192"/>
      <c r="AB75" s="1730" t="str">
        <f t="shared" ref="AB75:BF75" si="45">IF(OR(AB6="NO",AA6="NO"),"-",AB6/AA6-1)</f>
        <v>-</v>
      </c>
      <c r="AC75" s="1730" t="str">
        <f t="shared" si="45"/>
        <v>-</v>
      </c>
      <c r="AD75" s="419">
        <f t="shared" si="45"/>
        <v>16.117884307468259</v>
      </c>
      <c r="AE75" s="419">
        <f t="shared" si="45"/>
        <v>4.1652583890136707</v>
      </c>
      <c r="AF75" s="419">
        <f t="shared" si="45"/>
        <v>1.4865426833650153</v>
      </c>
      <c r="AG75" s="419">
        <f t="shared" si="45"/>
        <v>0.43628605514273966</v>
      </c>
      <c r="AH75" s="419">
        <f t="shared" si="45"/>
        <v>0.31176316610646948</v>
      </c>
      <c r="AI75" s="419">
        <f t="shared" si="45"/>
        <v>0.2200845863239127</v>
      </c>
      <c r="AJ75" s="419">
        <f t="shared" si="45"/>
        <v>0.18414574191534538</v>
      </c>
      <c r="AK75" s="419">
        <f t="shared" si="45"/>
        <v>0.18182998208430035</v>
      </c>
      <c r="AL75" s="419">
        <f t="shared" si="45"/>
        <v>0.20506868177204707</v>
      </c>
      <c r="AM75" s="419">
        <f t="shared" si="45"/>
        <v>0.24101851195113255</v>
      </c>
      <c r="AN75" s="419">
        <f t="shared" si="45"/>
        <v>0.25113563875625466</v>
      </c>
      <c r="AO75" s="419">
        <f t="shared" si="45"/>
        <v>0.2700947482985161</v>
      </c>
      <c r="AP75" s="419">
        <f t="shared" si="45"/>
        <v>0.25370662635205266</v>
      </c>
      <c r="AQ75" s="419">
        <f t="shared" si="45"/>
        <v>0.22324403116075708</v>
      </c>
      <c r="AR75" s="419">
        <f t="shared" si="45"/>
        <v>0.24113543932324433</v>
      </c>
      <c r="AS75" s="419">
        <f t="shared" si="45"/>
        <v>0.16291099678929499</v>
      </c>
      <c r="AT75" s="419">
        <f t="shared" si="45"/>
        <v>0.14919062563851582</v>
      </c>
      <c r="AU75" s="419">
        <f t="shared" si="45"/>
        <v>0.1393947845662884</v>
      </c>
      <c r="AV75" s="419">
        <f t="shared" si="45"/>
        <v>0.12979849726913972</v>
      </c>
      <c r="AW75" s="419">
        <f t="shared" si="45"/>
        <v>0.13886074916126834</v>
      </c>
      <c r="AX75" s="419">
        <f t="shared" si="45"/>
        <v>0.1008619952923695</v>
      </c>
      <c r="AY75" s="419">
        <f t="shared" si="45"/>
        <v>0.1213854375085901</v>
      </c>
      <c r="AZ75" s="419">
        <f t="shared" si="45"/>
        <v>0.10257147360817043</v>
      </c>
      <c r="BA75" s="419">
        <f t="shared" si="45"/>
        <v>8.5793732613765661E-2</v>
      </c>
      <c r="BB75" s="419">
        <f t="shared" si="45"/>
        <v>5.6299805526218494E-2</v>
      </c>
      <c r="BC75" s="419">
        <f t="shared" si="45"/>
        <v>5.1200338301939263E-2</v>
      </c>
      <c r="BD75" s="419">
        <f t="shared" si="45"/>
        <v>6.4005645208571771E-2</v>
      </c>
      <c r="BE75" s="419">
        <f t="shared" si="45"/>
        <v>4.5883394650172438E-2</v>
      </c>
      <c r="BF75" s="419">
        <f t="shared" si="45"/>
        <v>2.8240103872999356E-2</v>
      </c>
      <c r="BG75" s="1026"/>
      <c r="BI75" s="58"/>
    </row>
    <row r="76" spans="2:63" ht="17.100000000000001" customHeight="1">
      <c r="U76" s="549"/>
      <c r="V76" s="1209" t="str">
        <f>'リンク切公表時非表示（グラフの添え物）'!$W$93</f>
        <v>発泡剤</v>
      </c>
      <c r="X76" s="549"/>
      <c r="Y76" s="425" t="str">
        <f>'リンク切公表時非表示（グラフの添え物）'!$X$93</f>
        <v>Foam Blowing</v>
      </c>
      <c r="Z76" s="189"/>
      <c r="AA76" s="192"/>
      <c r="AB76" s="1730" t="str">
        <f t="shared" ref="AB76:BF76" si="46">IF(OR(AB7="NO",AA7="NO"),"-",AB7/AA7-1)</f>
        <v>-</v>
      </c>
      <c r="AC76" s="1730" t="str">
        <f t="shared" si="46"/>
        <v>-</v>
      </c>
      <c r="AD76" s="419">
        <f t="shared" si="46"/>
        <v>5.5000000000000009</v>
      </c>
      <c r="AE76" s="419">
        <f t="shared" si="46"/>
        <v>0.71794871794871762</v>
      </c>
      <c r="AF76" s="419">
        <f t="shared" si="46"/>
        <v>0.10447761194029859</v>
      </c>
      <c r="AG76" s="419">
        <f t="shared" si="46"/>
        <v>-8.953185798644947E-2</v>
      </c>
      <c r="AH76" s="419">
        <f t="shared" si="46"/>
        <v>3.5490707026912149E-2</v>
      </c>
      <c r="AI76" s="419">
        <f t="shared" si="46"/>
        <v>-3.7717952771380903E-2</v>
      </c>
      <c r="AJ76" s="419">
        <f t="shared" si="46"/>
        <v>9.52380952380949E-3</v>
      </c>
      <c r="AK76" s="419">
        <f t="shared" si="46"/>
        <v>6.509433962264155E-2</v>
      </c>
      <c r="AL76" s="419">
        <f t="shared" si="46"/>
        <v>-6.7862415116622388E-2</v>
      </c>
      <c r="AM76" s="419">
        <f t="shared" si="46"/>
        <v>8.7705683923791966E-2</v>
      </c>
      <c r="AN76" s="419">
        <f t="shared" si="46"/>
        <v>0.48603423401141321</v>
      </c>
      <c r="AO76" s="419">
        <f t="shared" si="46"/>
        <v>0.23468330998960263</v>
      </c>
      <c r="AP76" s="419">
        <f t="shared" si="46"/>
        <v>4.0486631150465913E-2</v>
      </c>
      <c r="AQ76" s="419">
        <f t="shared" si="46"/>
        <v>0.27414569100647213</v>
      </c>
      <c r="AR76" s="419">
        <f t="shared" si="46"/>
        <v>0.19643925884579572</v>
      </c>
      <c r="AS76" s="419">
        <f t="shared" si="46"/>
        <v>5.627528799946413E-2</v>
      </c>
      <c r="AT76" s="419">
        <f t="shared" si="46"/>
        <v>6.5320934017037535E-2</v>
      </c>
      <c r="AU76" s="419">
        <f t="shared" si="46"/>
        <v>8.7494487962760381E-2</v>
      </c>
      <c r="AV76" s="419">
        <f t="shared" si="46"/>
        <v>9.9800834345771028E-2</v>
      </c>
      <c r="AW76" s="419">
        <f t="shared" si="46"/>
        <v>8.1843839296704246E-2</v>
      </c>
      <c r="AX76" s="419">
        <f t="shared" si="46"/>
        <v>7.1353870403565445E-2</v>
      </c>
      <c r="AY76" s="419">
        <f t="shared" si="46"/>
        <v>6.4436506456682974E-2</v>
      </c>
      <c r="AZ76" s="419">
        <f t="shared" si="46"/>
        <v>4.6711754379895609E-2</v>
      </c>
      <c r="BA76" s="419">
        <f t="shared" si="46"/>
        <v>6.7309151101280884E-2</v>
      </c>
      <c r="BB76" s="419">
        <f t="shared" si="46"/>
        <v>5.6735893673469651E-2</v>
      </c>
      <c r="BC76" s="419">
        <f t="shared" si="46"/>
        <v>4.3043633229930656E-2</v>
      </c>
      <c r="BD76" s="419">
        <f t="shared" si="46"/>
        <v>1.9421519971622114E-2</v>
      </c>
      <c r="BE76" s="419">
        <f t="shared" si="46"/>
        <v>-1.804249256470436E-2</v>
      </c>
      <c r="BF76" s="419">
        <f t="shared" si="46"/>
        <v>5.5579090395145858E-3</v>
      </c>
      <c r="BG76" s="1026"/>
      <c r="BI76" s="58"/>
    </row>
    <row r="77" spans="2:63" ht="17.100000000000001" customHeight="1">
      <c r="U77" s="549"/>
      <c r="V77" s="423" t="str">
        <f>'リンク切公表時非表示（グラフの添え物）'!$W$94</f>
        <v>エアゾール・MDI（定量噴射剤）</v>
      </c>
      <c r="X77" s="549"/>
      <c r="Y77" s="425" t="str">
        <f>'リンク切公表時非表示（グラフの添え物）'!$X$94</f>
        <v>Aerosols / MDI</v>
      </c>
      <c r="Z77" s="188"/>
      <c r="AA77" s="192"/>
      <c r="AB77" s="1730" t="str">
        <f t="shared" ref="AB77:BF77" si="47">IF(OR(AB8="NO",AA8="NO"),"-",AB8/AA8-1)</f>
        <v>-</v>
      </c>
      <c r="AC77" s="1730" t="str">
        <f t="shared" si="47"/>
        <v>-</v>
      </c>
      <c r="AD77" s="419">
        <f t="shared" si="47"/>
        <v>6.4999999999999991</v>
      </c>
      <c r="AE77" s="419">
        <f t="shared" si="47"/>
        <v>0.8786324786324784</v>
      </c>
      <c r="AF77" s="419">
        <f t="shared" si="47"/>
        <v>0.41401273885350331</v>
      </c>
      <c r="AG77" s="419">
        <f t="shared" si="47"/>
        <v>0.5261904761904761</v>
      </c>
      <c r="AH77" s="419">
        <f t="shared" si="47"/>
        <v>0.2708580343213729</v>
      </c>
      <c r="AI77" s="419">
        <f t="shared" si="47"/>
        <v>8.0896614372345299E-2</v>
      </c>
      <c r="AJ77" s="419">
        <f t="shared" si="47"/>
        <v>-1.7943942215963182E-2</v>
      </c>
      <c r="AK77" s="419">
        <f t="shared" si="47"/>
        <v>8.385138776479284E-3</v>
      </c>
      <c r="AL77" s="419">
        <f t="shared" si="47"/>
        <v>-5.3730996829431055E-2</v>
      </c>
      <c r="AM77" s="419">
        <f t="shared" si="47"/>
        <v>-8.9748451437487997E-4</v>
      </c>
      <c r="AN77" s="419">
        <f t="shared" si="47"/>
        <v>-3.8179051998932567E-2</v>
      </c>
      <c r="AO77" s="419">
        <f t="shared" si="47"/>
        <v>-0.17418116304496944</v>
      </c>
      <c r="AP77" s="419">
        <f t="shared" si="47"/>
        <v>-0.27584907186564434</v>
      </c>
      <c r="AQ77" s="419">
        <f t="shared" si="47"/>
        <v>-0.33729169989299934</v>
      </c>
      <c r="AR77" s="419">
        <f t="shared" si="47"/>
        <v>-0.20374028028962532</v>
      </c>
      <c r="AS77" s="419">
        <f t="shared" si="47"/>
        <v>4.0575507102560415E-2</v>
      </c>
      <c r="AT77" s="419">
        <f t="shared" si="47"/>
        <v>-9.254314244680284E-2</v>
      </c>
      <c r="AU77" s="419">
        <f t="shared" si="47"/>
        <v>-0.21094566724390718</v>
      </c>
      <c r="AV77" s="419">
        <f t="shared" si="47"/>
        <v>-4.862151291152117E-2</v>
      </c>
      <c r="AW77" s="419">
        <f t="shared" si="47"/>
        <v>-0.11534547918452243</v>
      </c>
      <c r="AX77" s="419">
        <f t="shared" si="47"/>
        <v>-0.12761450558160015</v>
      </c>
      <c r="AY77" s="419">
        <f t="shared" si="47"/>
        <v>2.8723607133627205E-2</v>
      </c>
      <c r="AZ77" s="419">
        <f t="shared" si="47"/>
        <v>7.2756075948030796E-2</v>
      </c>
      <c r="BA77" s="419">
        <f t="shared" si="47"/>
        <v>8.7075750234022919E-2</v>
      </c>
      <c r="BB77" s="419">
        <f t="shared" si="47"/>
        <v>2.2409611417173458E-2</v>
      </c>
      <c r="BC77" s="419">
        <f t="shared" si="47"/>
        <v>-9.3802693755161703E-2</v>
      </c>
      <c r="BD77" s="419">
        <f t="shared" si="47"/>
        <v>5.1882018864634505E-2</v>
      </c>
      <c r="BE77" s="419">
        <f t="shared" si="47"/>
        <v>0.15093813628723685</v>
      </c>
      <c r="BF77" s="419">
        <f t="shared" si="47"/>
        <v>-9.0800849111036919E-2</v>
      </c>
      <c r="BG77" s="1026"/>
      <c r="BI77" s="58"/>
      <c r="BJ77" s="58"/>
    </row>
    <row r="78" spans="2:63" ht="16.5" customHeight="1">
      <c r="U78" s="549"/>
      <c r="V78" s="1210" t="str">
        <f>'リンク切公表時非表示（グラフの添え物）'!$W$97</f>
        <v>洗浄剤・溶剤</v>
      </c>
      <c r="X78" s="549"/>
      <c r="Y78" s="425" t="str">
        <f>'リンク切公表時非表示（グラフの添え物）'!$X$97</f>
        <v>Solvents / Cleaning agents</v>
      </c>
      <c r="Z78" s="188"/>
      <c r="AA78" s="192"/>
      <c r="AB78" s="1730" t="str">
        <f t="shared" ref="AB78:BF78" si="48">IF(OR(AB9="NO",AA9="NO"),"-",AB9/AA9-1)</f>
        <v>-</v>
      </c>
      <c r="AC78" s="1730" t="str">
        <f t="shared" si="48"/>
        <v>-</v>
      </c>
      <c r="AD78" s="1730" t="str">
        <f t="shared" si="48"/>
        <v>-</v>
      </c>
      <c r="AE78" s="1730" t="str">
        <f t="shared" si="48"/>
        <v>-</v>
      </c>
      <c r="AF78" s="1730" t="str">
        <f t="shared" si="48"/>
        <v>-</v>
      </c>
      <c r="AG78" s="1730" t="str">
        <f t="shared" si="48"/>
        <v>-</v>
      </c>
      <c r="AH78" s="1730" t="str">
        <f t="shared" si="48"/>
        <v>-</v>
      </c>
      <c r="AI78" s="1730" t="str">
        <f t="shared" si="48"/>
        <v>-</v>
      </c>
      <c r="AJ78" s="1730" t="str">
        <f t="shared" si="48"/>
        <v>-</v>
      </c>
      <c r="AK78" s="1730" t="str">
        <f t="shared" si="48"/>
        <v>-</v>
      </c>
      <c r="AL78" s="1730" t="str">
        <f t="shared" si="48"/>
        <v>-</v>
      </c>
      <c r="AM78" s="1730" t="str">
        <f t="shared" si="48"/>
        <v>-</v>
      </c>
      <c r="AN78" s="1730" t="str">
        <f t="shared" si="48"/>
        <v>-</v>
      </c>
      <c r="AO78" s="419">
        <f t="shared" si="48"/>
        <v>0.84090909090909061</v>
      </c>
      <c r="AP78" s="419">
        <f t="shared" si="48"/>
        <v>0.3333333333333337</v>
      </c>
      <c r="AQ78" s="419">
        <f t="shared" si="48"/>
        <v>0.37962962962962954</v>
      </c>
      <c r="AR78" s="419">
        <f t="shared" si="48"/>
        <v>0.97315436241610742</v>
      </c>
      <c r="AS78" s="419">
        <f t="shared" si="48"/>
        <v>0.45918367346938771</v>
      </c>
      <c r="AT78" s="419">
        <f t="shared" si="48"/>
        <v>0.70629370629370625</v>
      </c>
      <c r="AU78" s="419">
        <f t="shared" si="48"/>
        <v>0.5382513661202184</v>
      </c>
      <c r="AV78" s="419">
        <f t="shared" si="48"/>
        <v>0.42984014209591503</v>
      </c>
      <c r="AW78" s="419">
        <f t="shared" si="48"/>
        <v>9.2934065608672567E-2</v>
      </c>
      <c r="AX78" s="419">
        <f t="shared" si="48"/>
        <v>0.15557237102219834</v>
      </c>
      <c r="AY78" s="419">
        <f t="shared" si="48"/>
        <v>0.12630688106561494</v>
      </c>
      <c r="AZ78" s="419">
        <f t="shared" si="48"/>
        <v>2.759841275338526E-2</v>
      </c>
      <c r="BA78" s="419">
        <f t="shared" si="48"/>
        <v>3.1487421744121002E-2</v>
      </c>
      <c r="BB78" s="419">
        <f t="shared" si="48"/>
        <v>-0.10648388634675354</v>
      </c>
      <c r="BC78" s="419">
        <f t="shared" si="48"/>
        <v>1.2376237623762165E-2</v>
      </c>
      <c r="BD78" s="419">
        <f t="shared" si="48"/>
        <v>4.237978810105969E-2</v>
      </c>
      <c r="BE78" s="419">
        <f t="shared" si="48"/>
        <v>3.5183737294761652E-2</v>
      </c>
      <c r="BF78" s="419">
        <f t="shared" si="48"/>
        <v>8.3081570996976772E-3</v>
      </c>
      <c r="BG78" s="1026"/>
      <c r="BI78" s="58"/>
    </row>
    <row r="79" spans="2:63" ht="17.100000000000001" customHeight="1">
      <c r="U79" s="549"/>
      <c r="V79" s="423" t="str">
        <f>'リンク切公表時非表示（グラフの添え物）'!$W$98</f>
        <v>HFCsの製造時の漏出</v>
      </c>
      <c r="X79" s="549"/>
      <c r="Y79" s="425" t="str">
        <f>'リンク切公表時非表示（グラフの添え物）'!$X$98</f>
        <v>Fugitive emissions from HFCs manufacturing</v>
      </c>
      <c r="Z79" s="183"/>
      <c r="AA79" s="192"/>
      <c r="AB79" s="1730" t="str">
        <f t="shared" ref="AB79:BF79" si="49">IF(OR(AB10="NO",AA10="NO"),"-",AB10/AA10-1)</f>
        <v>-</v>
      </c>
      <c r="AC79" s="1730" t="str">
        <f t="shared" si="49"/>
        <v>-</v>
      </c>
      <c r="AD79" s="419">
        <f t="shared" si="49"/>
        <v>5.5000000000000009</v>
      </c>
      <c r="AE79" s="419">
        <f t="shared" si="49"/>
        <v>0.71794871794871784</v>
      </c>
      <c r="AF79" s="419">
        <f t="shared" si="49"/>
        <v>0.10447761194029836</v>
      </c>
      <c r="AG79" s="419">
        <f t="shared" si="49"/>
        <v>-4.7230961396681148E-2</v>
      </c>
      <c r="AH79" s="419">
        <f t="shared" si="49"/>
        <v>-0.19528620416352871</v>
      </c>
      <c r="AI79" s="419">
        <f t="shared" si="49"/>
        <v>-0.28118138063422948</v>
      </c>
      <c r="AJ79" s="419">
        <f t="shared" si="49"/>
        <v>-0.38767756416087895</v>
      </c>
      <c r="AK79" s="419">
        <f t="shared" si="49"/>
        <v>0.57026598771648751</v>
      </c>
      <c r="AL79" s="419">
        <f t="shared" si="49"/>
        <v>0.47291809663295958</v>
      </c>
      <c r="AM79" s="419">
        <f t="shared" si="49"/>
        <v>-5.920550847258943E-2</v>
      </c>
      <c r="AN79" s="419">
        <f t="shared" si="49"/>
        <v>0.26765314597925327</v>
      </c>
      <c r="AO79" s="419">
        <f t="shared" si="49"/>
        <v>8.573028969069485E-2</v>
      </c>
      <c r="AP79" s="419">
        <f t="shared" si="49"/>
        <v>-0.20457972432428451</v>
      </c>
      <c r="AQ79" s="419">
        <f t="shared" si="49"/>
        <v>-0.18428139465367932</v>
      </c>
      <c r="AR79" s="419">
        <f t="shared" si="49"/>
        <v>-2.6824774146976149E-2</v>
      </c>
      <c r="AS79" s="419">
        <f t="shared" si="49"/>
        <v>-0.14086072588357157</v>
      </c>
      <c r="AT79" s="419">
        <f t="shared" si="49"/>
        <v>-0.23727425212883091</v>
      </c>
      <c r="AU79" s="419">
        <f t="shared" si="49"/>
        <v>-0.45216296775489051</v>
      </c>
      <c r="AV79" s="419">
        <f t="shared" si="49"/>
        <v>0.18184429099188359</v>
      </c>
      <c r="AW79" s="419">
        <f t="shared" si="49"/>
        <v>-0.20398452718722182</v>
      </c>
      <c r="AX79" s="419">
        <f t="shared" si="49"/>
        <v>8.8662051526413821E-2</v>
      </c>
      <c r="AY79" s="419">
        <f t="shared" si="49"/>
        <v>-0.23322506128378762</v>
      </c>
      <c r="AZ79" s="419">
        <f t="shared" si="49"/>
        <v>-0.17486976001521948</v>
      </c>
      <c r="BA79" s="419">
        <f t="shared" si="49"/>
        <v>0.79143185455777409</v>
      </c>
      <c r="BB79" s="419">
        <f t="shared" si="49"/>
        <v>-0.36125420562532273</v>
      </c>
      <c r="BC79" s="419">
        <f t="shared" si="49"/>
        <v>-6.8376295010122767E-2</v>
      </c>
      <c r="BD79" s="419">
        <f t="shared" si="49"/>
        <v>0.34625513224647841</v>
      </c>
      <c r="BE79" s="419">
        <f t="shared" si="49"/>
        <v>-0.3631820752107352</v>
      </c>
      <c r="BF79" s="419">
        <f t="shared" si="49"/>
        <v>0.57637641532450301</v>
      </c>
      <c r="BG79" s="1023"/>
      <c r="BK79" s="58"/>
    </row>
    <row r="80" spans="2:63" ht="17.100000000000001" customHeight="1">
      <c r="U80" s="549"/>
      <c r="V80" s="525" t="str">
        <f>'リンク切公表時非表示（グラフの添え物）'!$W$95</f>
        <v>半導体製造</v>
      </c>
      <c r="X80" s="549"/>
      <c r="Y80" s="425" t="str">
        <f>'リンク切公表時非表示（グラフの添え物）'!$X$95</f>
        <v>Semiconductor Manufacturing</v>
      </c>
      <c r="Z80" s="188"/>
      <c r="AA80" s="192"/>
      <c r="AB80" s="1730" t="str">
        <f t="shared" ref="AB80:BF80" si="50">IF(OR(AB11="NO",AA11="NO"),"-",AB11/AA11-1)</f>
        <v>-</v>
      </c>
      <c r="AC80" s="1730" t="str">
        <f t="shared" si="50"/>
        <v>-</v>
      </c>
      <c r="AD80" s="419">
        <f t="shared" si="50"/>
        <v>5.4999999999999982</v>
      </c>
      <c r="AE80" s="419">
        <f t="shared" si="50"/>
        <v>0.71794871794871828</v>
      </c>
      <c r="AF80" s="419">
        <f t="shared" si="50"/>
        <v>0.10447761194029859</v>
      </c>
      <c r="AG80" s="419">
        <f t="shared" si="50"/>
        <v>-2.4056895360579755E-2</v>
      </c>
      <c r="AH80" s="419">
        <f t="shared" si="50"/>
        <v>0.11492260869050797</v>
      </c>
      <c r="AI80" s="419">
        <f t="shared" si="50"/>
        <v>-7.6112990600403552E-2</v>
      </c>
      <c r="AJ80" s="419">
        <f t="shared" si="50"/>
        <v>4.6816894576957591E-3</v>
      </c>
      <c r="AK80" s="419">
        <f t="shared" si="50"/>
        <v>3.4378737932408088E-2</v>
      </c>
      <c r="AL80" s="419">
        <f t="shared" si="50"/>
        <v>-0.22211036307337384</v>
      </c>
      <c r="AM80" s="419">
        <f t="shared" si="50"/>
        <v>-2.9242813526148437E-2</v>
      </c>
      <c r="AN80" s="419">
        <f t="shared" si="50"/>
        <v>-3.3580196260495021E-2</v>
      </c>
      <c r="AO80" s="419">
        <f t="shared" si="50"/>
        <v>0.12819903293735879</v>
      </c>
      <c r="AP80" s="419">
        <f t="shared" si="50"/>
        <v>-3.7783719666236948E-2</v>
      </c>
      <c r="AQ80" s="419">
        <f t="shared" si="50"/>
        <v>8.3703571816745148E-2</v>
      </c>
      <c r="AR80" s="419">
        <f t="shared" si="50"/>
        <v>8.26229563199532E-2</v>
      </c>
      <c r="AS80" s="419">
        <f t="shared" si="50"/>
        <v>-0.10872660020791991</v>
      </c>
      <c r="AT80" s="419">
        <f t="shared" si="50"/>
        <v>-0.36035170068952993</v>
      </c>
      <c r="AU80" s="419">
        <f t="shared" si="50"/>
        <v>0.10090809686323854</v>
      </c>
      <c r="AV80" s="419">
        <f t="shared" si="50"/>
        <v>-0.13785184464014022</v>
      </c>
      <c r="AW80" s="419">
        <f t="shared" si="50"/>
        <v>-0.14462284747554588</v>
      </c>
      <c r="AX80" s="419">
        <f t="shared" si="50"/>
        <v>-0.10184124763993685</v>
      </c>
      <c r="AY80" s="419">
        <f t="shared" si="50"/>
        <v>3.3441868327868329E-2</v>
      </c>
      <c r="AZ80" s="419">
        <f t="shared" si="50"/>
        <v>1.6615898082938951E-3</v>
      </c>
      <c r="BA80" s="419">
        <f t="shared" si="50"/>
        <v>3.7598280441780263E-2</v>
      </c>
      <c r="BB80" s="419">
        <f t="shared" si="50"/>
        <v>4.9378453167230107E-2</v>
      </c>
      <c r="BC80" s="419">
        <f t="shared" si="50"/>
        <v>-8.4381165123683544E-2</v>
      </c>
      <c r="BD80" s="419">
        <f t="shared" si="50"/>
        <v>-0.11820306910548328</v>
      </c>
      <c r="BE80" s="419">
        <f t="shared" si="50"/>
        <v>8.8632791817250478E-2</v>
      </c>
      <c r="BF80" s="419">
        <f t="shared" si="50"/>
        <v>-1.8197753938537509E-2</v>
      </c>
      <c r="BG80" s="1026"/>
    </row>
    <row r="81" spans="20:62" ht="17.100000000000001" customHeight="1">
      <c r="U81" s="549"/>
      <c r="V81" s="423" t="str">
        <f>'リンク切公表時非表示（グラフの添え物）'!$W$96</f>
        <v>液晶製造</v>
      </c>
      <c r="X81" s="549"/>
      <c r="Y81" s="425" t="str">
        <f>'リンク切公表時非表示（グラフの添え物）'!$X$96</f>
        <v>Liquid Crystals</v>
      </c>
      <c r="Z81" s="188"/>
      <c r="AA81" s="194"/>
      <c r="AB81" s="1730" t="str">
        <f t="shared" ref="AB81:BF81" si="51">IF(OR(AB12="NO",AA12="NO"),"-",AB12/AA12-1)</f>
        <v>-</v>
      </c>
      <c r="AC81" s="1730" t="str">
        <f t="shared" si="51"/>
        <v>-</v>
      </c>
      <c r="AD81" s="419">
        <f t="shared" si="51"/>
        <v>5.5000000000000009</v>
      </c>
      <c r="AE81" s="419">
        <f t="shared" si="51"/>
        <v>0.71794871794871784</v>
      </c>
      <c r="AF81" s="419">
        <f t="shared" si="51"/>
        <v>0.10447761194029859</v>
      </c>
      <c r="AG81" s="419">
        <f t="shared" si="51"/>
        <v>-1.0000000000000009E-2</v>
      </c>
      <c r="AH81" s="419">
        <f t="shared" si="51"/>
        <v>2.1818181818181817</v>
      </c>
      <c r="AI81" s="419">
        <f t="shared" si="51"/>
        <v>-5.396825396825411E-2</v>
      </c>
      <c r="AJ81" s="419">
        <f t="shared" si="51"/>
        <v>3.7214765100671148</v>
      </c>
      <c r="AK81" s="419">
        <f t="shared" si="51"/>
        <v>-0.50959488272921116</v>
      </c>
      <c r="AL81" s="419">
        <f t="shared" si="51"/>
        <v>-0.36884057971014506</v>
      </c>
      <c r="AM81" s="419">
        <f t="shared" si="51"/>
        <v>0.64280137772675139</v>
      </c>
      <c r="AN81" s="419">
        <f t="shared" si="51"/>
        <v>-0.13244996086324523</v>
      </c>
      <c r="AO81" s="419">
        <f t="shared" si="51"/>
        <v>0.84185087323580587</v>
      </c>
      <c r="AP81" s="419">
        <f t="shared" si="51"/>
        <v>-2.2087123862841174E-2</v>
      </c>
      <c r="AQ81" s="419">
        <f t="shared" si="51"/>
        <v>-4.9975401404355968E-2</v>
      </c>
      <c r="AR81" s="419">
        <f t="shared" si="51"/>
        <v>8.2181191623982741E-2</v>
      </c>
      <c r="AS81" s="419">
        <f t="shared" si="51"/>
        <v>-7.4508908018675157E-2</v>
      </c>
      <c r="AT81" s="419">
        <f t="shared" si="51"/>
        <v>-0.18898501889865538</v>
      </c>
      <c r="AU81" s="419">
        <f t="shared" si="51"/>
        <v>0.31448223992507107</v>
      </c>
      <c r="AV81" s="419">
        <f t="shared" si="51"/>
        <v>8.4647266313933267E-2</v>
      </c>
      <c r="AW81" s="419">
        <f t="shared" si="51"/>
        <v>-0.27102659371214399</v>
      </c>
      <c r="AX81" s="419">
        <f t="shared" si="51"/>
        <v>-8.7103933618103424E-3</v>
      </c>
      <c r="AY81" s="419">
        <f t="shared" si="51"/>
        <v>-4.5667289214914364E-2</v>
      </c>
      <c r="AZ81" s="419">
        <f t="shared" si="51"/>
        <v>-0.14500080874291144</v>
      </c>
      <c r="BA81" s="419">
        <f t="shared" si="51"/>
        <v>1.1858705892855426E-3</v>
      </c>
      <c r="BB81" s="419">
        <f t="shared" si="51"/>
        <v>-1.3345618210264032E-2</v>
      </c>
      <c r="BC81" s="419">
        <f t="shared" si="51"/>
        <v>0.12708467742723428</v>
      </c>
      <c r="BD81" s="419">
        <f t="shared" si="51"/>
        <v>-0.17962722149978283</v>
      </c>
      <c r="BE81" s="419">
        <f t="shared" si="51"/>
        <v>-0.30718135293851312</v>
      </c>
      <c r="BF81" s="419">
        <f t="shared" si="51"/>
        <v>-0.25093151461007057</v>
      </c>
      <c r="BG81" s="1026"/>
      <c r="BI81" s="58"/>
      <c r="BJ81" s="58"/>
    </row>
    <row r="82" spans="20:62" ht="17.100000000000001" customHeight="1">
      <c r="U82" s="549"/>
      <c r="V82" s="423" t="str">
        <f>'リンク切公表時非表示（グラフの添え物）'!$W$99</f>
        <v>HCFC22製造時の副生HFC23</v>
      </c>
      <c r="X82" s="549"/>
      <c r="Y82" s="425" t="str">
        <f>'リンク切公表時非表示（グラフの添え物）'!$X$99</f>
        <v xml:space="preserve">By-product emissions from HCFC-22  </v>
      </c>
      <c r="Z82" s="188"/>
      <c r="AA82" s="192"/>
      <c r="AB82" s="419">
        <f t="shared" ref="AB82:BF82" si="52">IF(OR(AB13="NO",AA13="NO"),"-",AB13/AA13-1)</f>
        <v>8.9202866941598291E-2</v>
      </c>
      <c r="AC82" s="419">
        <f t="shared" si="52"/>
        <v>1.3285222778508521E-2</v>
      </c>
      <c r="AD82" s="419">
        <f t="shared" si="52"/>
        <v>-4.4788461248029154E-2</v>
      </c>
      <c r="AE82" s="419">
        <f t="shared" si="52"/>
        <v>9.6716646644477544E-2</v>
      </c>
      <c r="AF82" s="419">
        <f t="shared" si="52"/>
        <v>0.16523688204446851</v>
      </c>
      <c r="AG82" s="419">
        <f t="shared" si="52"/>
        <v>-8.0689655172413777E-2</v>
      </c>
      <c r="AH82" s="419">
        <f t="shared" si="52"/>
        <v>-5.7764441110277676E-2</v>
      </c>
      <c r="AI82" s="419">
        <f t="shared" si="52"/>
        <v>-6.2101910828025408E-2</v>
      </c>
      <c r="AJ82" s="419">
        <f t="shared" si="52"/>
        <v>2.292020373514414E-2</v>
      </c>
      <c r="AK82" s="419">
        <f t="shared" si="52"/>
        <v>-0.1203319502074689</v>
      </c>
      <c r="AL82" s="419">
        <f t="shared" si="52"/>
        <v>-0.24716981132075477</v>
      </c>
      <c r="AM82" s="419">
        <f t="shared" si="52"/>
        <v>-0.34711779448621549</v>
      </c>
      <c r="AN82" s="419">
        <f t="shared" si="52"/>
        <v>-0.17600767754318614</v>
      </c>
      <c r="AO82" s="419">
        <f t="shared" si="52"/>
        <v>-0.79734451432564646</v>
      </c>
      <c r="AP82" s="419">
        <f t="shared" si="52"/>
        <v>-0.54482758620689653</v>
      </c>
      <c r="AQ82" s="419">
        <f t="shared" si="52"/>
        <v>0.41792929292929282</v>
      </c>
      <c r="AR82" s="419">
        <f t="shared" si="52"/>
        <v>-0.66874443455031174</v>
      </c>
      <c r="AS82" s="419">
        <f t="shared" si="52"/>
        <v>1.155913978494624</v>
      </c>
      <c r="AT82" s="419">
        <f t="shared" si="52"/>
        <v>-0.91521197007481292</v>
      </c>
      <c r="AU82" s="419">
        <f t="shared" si="52"/>
        <v>5.8823529411764719E-2</v>
      </c>
      <c r="AV82" s="419">
        <f t="shared" si="52"/>
        <v>-0.69444444444444442</v>
      </c>
      <c r="AW82" s="419">
        <f t="shared" si="52"/>
        <v>9.0909090909090828E-2</v>
      </c>
      <c r="AX82" s="419">
        <f t="shared" si="52"/>
        <v>-8.333333333333337E-2</v>
      </c>
      <c r="AY82" s="419">
        <f t="shared" si="52"/>
        <v>0.45454545454545436</v>
      </c>
      <c r="AZ82" s="419">
        <f t="shared" si="52"/>
        <v>0.25</v>
      </c>
      <c r="BA82" s="419">
        <f t="shared" si="52"/>
        <v>-0.20000000000000007</v>
      </c>
      <c r="BB82" s="419">
        <f t="shared" si="52"/>
        <v>0.62499999999999978</v>
      </c>
      <c r="BC82" s="419">
        <f t="shared" si="52"/>
        <v>-0.69230769230769229</v>
      </c>
      <c r="BD82" s="419">
        <f t="shared" si="52"/>
        <v>0.125</v>
      </c>
      <c r="BE82" s="419">
        <f t="shared" si="52"/>
        <v>9.5555555555555554</v>
      </c>
      <c r="BF82" s="419">
        <f t="shared" si="52"/>
        <v>-6.315789473684208E-2</v>
      </c>
      <c r="BG82" s="1026"/>
      <c r="BI82" s="58"/>
      <c r="BJ82" s="58"/>
    </row>
    <row r="83" spans="20:62" ht="17.100000000000001" customHeight="1">
      <c r="U83" s="549"/>
      <c r="V83" s="525" t="str">
        <f>'リンク切公表時非表示（グラフの添え物）'!$W$100</f>
        <v>消火剤</v>
      </c>
      <c r="X83" s="549"/>
      <c r="Y83" s="425" t="str">
        <f>'リンク切公表時非表示（グラフの添え物）'!$X$100</f>
        <v>Fire Extinguishers</v>
      </c>
      <c r="Z83" s="188"/>
      <c r="AA83" s="192"/>
      <c r="AB83" s="1730" t="str">
        <f t="shared" ref="AB83:BF83" si="53">IF(OR(AB14="NO",AA14="NO"),"-",AB14/AA14-1)</f>
        <v>-</v>
      </c>
      <c r="AC83" s="1730" t="str">
        <f t="shared" si="53"/>
        <v>-</v>
      </c>
      <c r="AD83" s="1730" t="str">
        <f t="shared" si="53"/>
        <v>-</v>
      </c>
      <c r="AE83" s="1730" t="str">
        <f t="shared" si="53"/>
        <v>-</v>
      </c>
      <c r="AF83" s="1730" t="str">
        <f t="shared" si="53"/>
        <v>-</v>
      </c>
      <c r="AG83" s="1730" t="str">
        <f t="shared" si="53"/>
        <v>-</v>
      </c>
      <c r="AH83" s="419">
        <f t="shared" si="53"/>
        <v>1.7182817999999997</v>
      </c>
      <c r="AI83" s="419">
        <f t="shared" si="53"/>
        <v>1.7182818000000002</v>
      </c>
      <c r="AJ83" s="419">
        <f t="shared" si="53"/>
        <v>1.0797923390741531</v>
      </c>
      <c r="AK83" s="419">
        <f t="shared" si="53"/>
        <v>0.22816309917468436</v>
      </c>
      <c r="AL83" s="419">
        <f t="shared" si="53"/>
        <v>0.15707128131691794</v>
      </c>
      <c r="AM83" s="419">
        <f t="shared" si="53"/>
        <v>0.11759114145145921</v>
      </c>
      <c r="AN83" s="419">
        <f t="shared" si="53"/>
        <v>9.2809198115533231E-2</v>
      </c>
      <c r="AO83" s="419">
        <f t="shared" si="53"/>
        <v>7.0296732906155235E-2</v>
      </c>
      <c r="AP83" s="419">
        <f t="shared" si="53"/>
        <v>4.8308242876796248E-2</v>
      </c>
      <c r="AQ83" s="419">
        <f t="shared" si="53"/>
        <v>1.6604056018197921E-2</v>
      </c>
      <c r="AR83" s="419">
        <f t="shared" si="53"/>
        <v>3.4255317767166726E-2</v>
      </c>
      <c r="AS83" s="419">
        <f t="shared" si="53"/>
        <v>1.6940410993071753E-2</v>
      </c>
      <c r="AT83" s="419">
        <f t="shared" si="53"/>
        <v>3.0140914942443864E-2</v>
      </c>
      <c r="AU83" s="419">
        <f t="shared" si="53"/>
        <v>2.5965502143083352E-2</v>
      </c>
      <c r="AV83" s="419">
        <f t="shared" si="53"/>
        <v>1.4729305786087776E-2</v>
      </c>
      <c r="AW83" s="419">
        <f t="shared" si="53"/>
        <v>2.513377401093142E-2</v>
      </c>
      <c r="AX83" s="419">
        <f t="shared" si="53"/>
        <v>2.0381324719131344E-2</v>
      </c>
      <c r="AY83" s="419">
        <f t="shared" si="53"/>
        <v>2.8909665320128397E-2</v>
      </c>
      <c r="AZ83" s="419">
        <f t="shared" si="53"/>
        <v>3.5398126328249013E-2</v>
      </c>
      <c r="BA83" s="419">
        <f t="shared" si="53"/>
        <v>1.4509094012893353E-2</v>
      </c>
      <c r="BB83" s="419">
        <f t="shared" si="53"/>
        <v>2.2145790966608736E-2</v>
      </c>
      <c r="BC83" s="419">
        <f t="shared" si="53"/>
        <v>1.1610557181018777E-2</v>
      </c>
      <c r="BD83" s="419">
        <f t="shared" si="53"/>
        <v>1.143577624206471E-2</v>
      </c>
      <c r="BE83" s="419">
        <f t="shared" si="53"/>
        <v>4.8416207550512347E-3</v>
      </c>
      <c r="BF83" s="419">
        <f t="shared" si="53"/>
        <v>5.5596114956393272E-3</v>
      </c>
      <c r="BG83" s="1034"/>
      <c r="BI83" s="58"/>
    </row>
    <row r="84" spans="20:62" ht="17.100000000000001" customHeight="1">
      <c r="U84" s="549"/>
      <c r="V84" s="423" t="str">
        <f>'リンク切公表時非表示（グラフの添え物）'!$W$101</f>
        <v>マグネシウム鋳造</v>
      </c>
      <c r="X84" s="549"/>
      <c r="Y84" s="425" t="str">
        <f>'リンク切公表時非表示（グラフの添え物）'!$X$101</f>
        <v>Magnesium Foundries</v>
      </c>
      <c r="Z84" s="188"/>
      <c r="AA84" s="192"/>
      <c r="AB84" s="1730" t="str">
        <f t="shared" ref="AB84:BF84" si="54">IF(OR(AB15="NO",AA15="NO"),"-",AB15/AA15-1)</f>
        <v>-</v>
      </c>
      <c r="AC84" s="1730" t="str">
        <f t="shared" si="54"/>
        <v>-</v>
      </c>
      <c r="AD84" s="1730" t="str">
        <f t="shared" si="54"/>
        <v>-</v>
      </c>
      <c r="AE84" s="1730" t="str">
        <f t="shared" si="54"/>
        <v>-</v>
      </c>
      <c r="AF84" s="1730" t="str">
        <f t="shared" si="54"/>
        <v>-</v>
      </c>
      <c r="AG84" s="1730" t="str">
        <f t="shared" si="54"/>
        <v>-</v>
      </c>
      <c r="AH84" s="1730" t="str">
        <f t="shared" si="54"/>
        <v>-</v>
      </c>
      <c r="AI84" s="1730" t="str">
        <f t="shared" si="54"/>
        <v>-</v>
      </c>
      <c r="AJ84" s="1730" t="str">
        <f t="shared" si="54"/>
        <v>-</v>
      </c>
      <c r="AK84" s="1730" t="str">
        <f t="shared" si="54"/>
        <v>-</v>
      </c>
      <c r="AL84" s="1730" t="str">
        <f t="shared" si="54"/>
        <v>-</v>
      </c>
      <c r="AM84" s="1730" t="str">
        <f t="shared" si="54"/>
        <v>-</v>
      </c>
      <c r="AN84" s="1730" t="str">
        <f t="shared" si="54"/>
        <v>-</v>
      </c>
      <c r="AO84" s="1730" t="str">
        <f t="shared" si="54"/>
        <v>-</v>
      </c>
      <c r="AP84" s="1730" t="str">
        <f t="shared" si="54"/>
        <v>-</v>
      </c>
      <c r="AQ84" s="1730" t="str">
        <f t="shared" si="54"/>
        <v>-</v>
      </c>
      <c r="AR84" s="1730" t="str">
        <f t="shared" si="54"/>
        <v>-</v>
      </c>
      <c r="AS84" s="1730" t="str">
        <f t="shared" si="54"/>
        <v>-</v>
      </c>
      <c r="AT84" s="1730" t="str">
        <f t="shared" si="54"/>
        <v>-</v>
      </c>
      <c r="AU84" s="1730" t="str">
        <f t="shared" si="54"/>
        <v>-</v>
      </c>
      <c r="AV84" s="1730" t="str">
        <f t="shared" si="54"/>
        <v>-</v>
      </c>
      <c r="AW84" s="419">
        <f t="shared" si="54"/>
        <v>0.28571428571428581</v>
      </c>
      <c r="AX84" s="419">
        <f t="shared" si="54"/>
        <v>0</v>
      </c>
      <c r="AY84" s="419">
        <f t="shared" si="54"/>
        <v>0</v>
      </c>
      <c r="AZ84" s="419">
        <f t="shared" si="54"/>
        <v>-0.33333333333333326</v>
      </c>
      <c r="BA84" s="419">
        <f t="shared" si="54"/>
        <v>0.33333333333333326</v>
      </c>
      <c r="BB84" s="419">
        <f t="shared" si="54"/>
        <v>0.25</v>
      </c>
      <c r="BC84" s="419">
        <f t="shared" si="54"/>
        <v>0.19999999999999996</v>
      </c>
      <c r="BD84" s="419">
        <f t="shared" si="54"/>
        <v>-0.16666666666666674</v>
      </c>
      <c r="BE84" s="419">
        <f t="shared" si="54"/>
        <v>-9.9999999999999978E-2</v>
      </c>
      <c r="BF84" s="419">
        <f t="shared" si="54"/>
        <v>0.33333333333333348</v>
      </c>
      <c r="BG84" s="1026"/>
      <c r="BI84" s="58"/>
    </row>
    <row r="85" spans="20:62" ht="17.100000000000001" customHeight="1">
      <c r="T85" s="141"/>
      <c r="U85" s="549"/>
      <c r="V85" s="423" t="str">
        <f>'リンク切公表時非表示（グラフの添え物）'!$W$108</f>
        <v>その他</v>
      </c>
      <c r="X85" s="549"/>
      <c r="Y85" s="423" t="s">
        <v>1162</v>
      </c>
      <c r="Z85" s="1726"/>
      <c r="AA85" s="1727"/>
      <c r="AB85" s="419">
        <f t="shared" ref="AB85:BE85" si="55">IF(OR(AB16="NO",AA16="NO"),"-",AB16/AA16-1)</f>
        <v>-6.8967398717773798E-2</v>
      </c>
      <c r="AC85" s="419">
        <f t="shared" si="55"/>
        <v>-0.17639991795352661</v>
      </c>
      <c r="AD85" s="419">
        <f t="shared" si="55"/>
        <v>-5.7672465933753081E-2</v>
      </c>
      <c r="AE85" s="419">
        <f t="shared" si="55"/>
        <v>1.9255455712450242E-3</v>
      </c>
      <c r="AF85" s="419">
        <f t="shared" si="55"/>
        <v>0.16166107698684873</v>
      </c>
      <c r="AG85" s="419">
        <f t="shared" si="55"/>
        <v>-5.2551334868785604E-3</v>
      </c>
      <c r="AH85" s="419">
        <f t="shared" si="55"/>
        <v>0.25048100440241328</v>
      </c>
      <c r="AI85" s="419">
        <f t="shared" si="55"/>
        <v>-3.8934960621707648E-2</v>
      </c>
      <c r="AJ85" s="419">
        <f t="shared" si="55"/>
        <v>-1.1288090521802907E-2</v>
      </c>
      <c r="AK85" s="419">
        <f t="shared" si="55"/>
        <v>8.9743941597824062E-3</v>
      </c>
      <c r="AL85" s="419">
        <f t="shared" si="55"/>
        <v>-0.25369927102600354</v>
      </c>
      <c r="AM85" s="419">
        <f t="shared" si="55"/>
        <v>-4.6579436527317108E-2</v>
      </c>
      <c r="AN85" s="419">
        <f t="shared" si="55"/>
        <v>-4.1591803968041741E-2</v>
      </c>
      <c r="AO85" s="419">
        <f t="shared" si="55"/>
        <v>2.7761158310398715E-2</v>
      </c>
      <c r="AP85" s="419">
        <f t="shared" si="55"/>
        <v>-3.2289362362712071E-2</v>
      </c>
      <c r="AQ85" s="419">
        <f t="shared" si="55"/>
        <v>-8.0208542209692091E-5</v>
      </c>
      <c r="AR85" s="419">
        <f t="shared" si="55"/>
        <v>1.6564392572093301E-2</v>
      </c>
      <c r="AS85" s="419">
        <f t="shared" si="55"/>
        <v>-7.8473920934269636E-2</v>
      </c>
      <c r="AT85" s="419">
        <f t="shared" si="55"/>
        <v>-0.29661343494455639</v>
      </c>
      <c r="AU85" s="419">
        <f t="shared" si="55"/>
        <v>0.13658774118936012</v>
      </c>
      <c r="AV85" s="419">
        <f t="shared" si="55"/>
        <v>-9.7359824345311319E-2</v>
      </c>
      <c r="AW85" s="419">
        <f t="shared" si="55"/>
        <v>-3.4411153960249852E-3</v>
      </c>
      <c r="AX85" s="419">
        <f t="shared" si="55"/>
        <v>-0.22046872994128142</v>
      </c>
      <c r="AY85" s="419">
        <f t="shared" si="55"/>
        <v>5.9065720247830855E-2</v>
      </c>
      <c r="AZ85" s="419">
        <f t="shared" si="55"/>
        <v>-1.5305056613235446E-2</v>
      </c>
      <c r="BA85" s="419">
        <f t="shared" si="55"/>
        <v>4.1639806595123341E-2</v>
      </c>
      <c r="BB85" s="419">
        <f t="shared" si="55"/>
        <v>-8.8739451770186051E-2</v>
      </c>
      <c r="BC85" s="419">
        <f t="shared" si="55"/>
        <v>7.927524280173559E-2</v>
      </c>
      <c r="BD85" s="419">
        <f t="shared" si="55"/>
        <v>0.98621960666490516</v>
      </c>
      <c r="BE85" s="419">
        <f t="shared" si="55"/>
        <v>8.4834060925466304E-2</v>
      </c>
      <c r="BF85" s="419">
        <f>IF(OR(BF16="NO",BE16="NO"),"-",BF16/BE16-1)</f>
        <v>3.9366118015335294E-2</v>
      </c>
      <c r="BG85" s="1026"/>
      <c r="BI85" s="58"/>
    </row>
    <row r="86" spans="20:62" ht="17.100000000000001" customHeight="1">
      <c r="U86" s="550" t="s">
        <v>16</v>
      </c>
      <c r="V86" s="551"/>
      <c r="X86" s="550" t="s">
        <v>16</v>
      </c>
      <c r="Y86" s="551"/>
      <c r="Z86" s="185"/>
      <c r="AA86" s="179"/>
      <c r="AB86" s="1131">
        <f t="shared" ref="AB86:BF86" si="56">AB17/AA17-1</f>
        <v>0.14743493132876795</v>
      </c>
      <c r="AC86" s="1131">
        <f t="shared" si="56"/>
        <v>1.4319826055720242E-2</v>
      </c>
      <c r="AD86" s="1131">
        <f t="shared" si="56"/>
        <v>0.43576917122056691</v>
      </c>
      <c r="AE86" s="1131">
        <f t="shared" si="56"/>
        <v>0.22827968720118452</v>
      </c>
      <c r="AF86" s="1131">
        <f t="shared" si="56"/>
        <v>0.3147774105099872</v>
      </c>
      <c r="AG86" s="1131">
        <f t="shared" si="56"/>
        <v>3.6430684023512905E-2</v>
      </c>
      <c r="AH86" s="1131">
        <f t="shared" si="56"/>
        <v>9.3989489248026414E-2</v>
      </c>
      <c r="AI86" s="1131">
        <f t="shared" si="56"/>
        <v>-0.17080736171200606</v>
      </c>
      <c r="AJ86" s="1131">
        <f t="shared" si="56"/>
        <v>-0.20863623135035192</v>
      </c>
      <c r="AK86" s="1131">
        <f t="shared" si="56"/>
        <v>-9.5403065231339346E-2</v>
      </c>
      <c r="AL86" s="1131">
        <f t="shared" si="56"/>
        <v>-0.16806371602299797</v>
      </c>
      <c r="AM86" s="1131">
        <f t="shared" si="56"/>
        <v>-6.8677198579194298E-2</v>
      </c>
      <c r="AN86" s="1131">
        <f t="shared" si="56"/>
        <v>-3.745289759499848E-2</v>
      </c>
      <c r="AO86" s="1131">
        <f t="shared" si="56"/>
        <v>4.0820793972394576E-2</v>
      </c>
      <c r="AP86" s="1131">
        <f t="shared" si="56"/>
        <v>-6.4232440077546693E-2</v>
      </c>
      <c r="AQ86" s="1131">
        <f t="shared" si="56"/>
        <v>4.3413568821311754E-2</v>
      </c>
      <c r="AR86" s="1131">
        <f t="shared" si="56"/>
        <v>-0.11988921929783769</v>
      </c>
      <c r="AS86" s="1131">
        <f t="shared" si="56"/>
        <v>-0.27377667505700531</v>
      </c>
      <c r="AT86" s="1131">
        <f t="shared" si="56"/>
        <v>-0.29527680569159742</v>
      </c>
      <c r="AU86" s="1131">
        <f t="shared" si="56"/>
        <v>4.9955353627387122E-2</v>
      </c>
      <c r="AV86" s="1131">
        <f t="shared" si="56"/>
        <v>-0.11596944365184381</v>
      </c>
      <c r="AW86" s="1131">
        <f t="shared" si="56"/>
        <v>-8.4930866566199192E-2</v>
      </c>
      <c r="AX86" s="1131">
        <f t="shared" si="56"/>
        <v>-4.6427466606164591E-2</v>
      </c>
      <c r="AY86" s="1131">
        <f t="shared" si="56"/>
        <v>2.330930488516314E-2</v>
      </c>
      <c r="AZ86" s="1131">
        <f t="shared" si="56"/>
        <v>-1.622308107693371E-2</v>
      </c>
      <c r="BA86" s="1131">
        <f t="shared" si="56"/>
        <v>2.0359979150412766E-2</v>
      </c>
      <c r="BB86" s="1131">
        <f t="shared" si="56"/>
        <v>4.1312016605364654E-2</v>
      </c>
      <c r="BC86" s="1131">
        <f t="shared" si="56"/>
        <v>-5.7761946321491786E-3</v>
      </c>
      <c r="BD86" s="1131">
        <f t="shared" si="56"/>
        <v>-1.6276570324173179E-2</v>
      </c>
      <c r="BE86" s="1131">
        <f t="shared" si="56"/>
        <v>1.6509012701950043E-2</v>
      </c>
      <c r="BF86" s="1131">
        <f t="shared" si="56"/>
        <v>-9.8633731784137146E-2</v>
      </c>
      <c r="BG86" s="1025"/>
      <c r="BI86" s="58"/>
      <c r="BJ86" s="58"/>
    </row>
    <row r="87" spans="20:62" ht="17.100000000000001" customHeight="1">
      <c r="U87" s="552"/>
      <c r="V87" s="423" t="str">
        <f>'リンク切公表時非表示（グラフの添え物）'!$W$104</f>
        <v>半導体製造</v>
      </c>
      <c r="X87" s="553"/>
      <c r="Y87" s="423" t="str">
        <f>'リンク切公表時非表示（グラフの添え物）'!$X$104</f>
        <v>Semiconductor Manufacturing</v>
      </c>
      <c r="Z87" s="184"/>
      <c r="AA87" s="193"/>
      <c r="AB87" s="419">
        <f t="shared" ref="AB87:BF87" si="57">IF(OR(AB18="NO",AA18="NO"),"-",AB18/AA18-1)</f>
        <v>0.15789473684210531</v>
      </c>
      <c r="AC87" s="419">
        <f t="shared" si="57"/>
        <v>2.2727272727272707E-2</v>
      </c>
      <c r="AD87" s="419">
        <f t="shared" si="57"/>
        <v>0.44444444444444464</v>
      </c>
      <c r="AE87" s="419">
        <f t="shared" si="57"/>
        <v>0.23076923076923084</v>
      </c>
      <c r="AF87" s="419">
        <f t="shared" si="57"/>
        <v>0.3125</v>
      </c>
      <c r="AG87" s="419">
        <f t="shared" si="57"/>
        <v>0.17480170875767387</v>
      </c>
      <c r="AH87" s="419">
        <f t="shared" si="57"/>
        <v>0.25607237723937359</v>
      </c>
      <c r="AI87" s="419">
        <f t="shared" si="57"/>
        <v>1.442379208168898E-2</v>
      </c>
      <c r="AJ87" s="419">
        <f t="shared" si="57"/>
        <v>6.7046536112532973E-2</v>
      </c>
      <c r="AK87" s="419">
        <f t="shared" si="57"/>
        <v>7.7851284210247451E-2</v>
      </c>
      <c r="AL87" s="419">
        <f t="shared" si="57"/>
        <v>-0.23144097947860742</v>
      </c>
      <c r="AM87" s="419">
        <f t="shared" si="57"/>
        <v>-3.3959742267507531E-3</v>
      </c>
      <c r="AN87" s="419">
        <f t="shared" si="57"/>
        <v>-9.301613968533573E-3</v>
      </c>
      <c r="AO87" s="419">
        <f t="shared" si="57"/>
        <v>5.7389360549626511E-2</v>
      </c>
      <c r="AP87" s="419">
        <f t="shared" si="57"/>
        <v>-0.15444394962879038</v>
      </c>
      <c r="AQ87" s="419">
        <f t="shared" si="57"/>
        <v>7.4153995101153614E-2</v>
      </c>
      <c r="AR87" s="419">
        <f t="shared" si="57"/>
        <v>-0.10170694939961955</v>
      </c>
      <c r="AS87" s="419">
        <f t="shared" si="57"/>
        <v>-0.24678937780740573</v>
      </c>
      <c r="AT87" s="419">
        <f t="shared" si="57"/>
        <v>-0.36833028146747981</v>
      </c>
      <c r="AU87" s="419">
        <f t="shared" si="57"/>
        <v>4.9905347952622137E-2</v>
      </c>
      <c r="AV87" s="419">
        <f t="shared" si="57"/>
        <v>-0.1585154391321697</v>
      </c>
      <c r="AW87" s="419">
        <f t="shared" si="57"/>
        <v>-0.12834838477661259</v>
      </c>
      <c r="AX87" s="419">
        <f t="shared" si="57"/>
        <v>-4.2138269122390049E-2</v>
      </c>
      <c r="AY87" s="419">
        <f t="shared" si="57"/>
        <v>3.929049229706516E-2</v>
      </c>
      <c r="AZ87" s="419">
        <f t="shared" si="57"/>
        <v>-2.142148742875627E-2</v>
      </c>
      <c r="BA87" s="419">
        <f t="shared" si="57"/>
        <v>8.7881593390994217E-2</v>
      </c>
      <c r="BB87" s="419">
        <f t="shared" si="57"/>
        <v>7.3015771148571273E-2</v>
      </c>
      <c r="BC87" s="419">
        <f t="shared" si="57"/>
        <v>-3.4262602304219403E-2</v>
      </c>
      <c r="BD87" s="419">
        <f t="shared" si="57"/>
        <v>-5.4995097317280583E-2</v>
      </c>
      <c r="BE87" s="419">
        <f t="shared" si="57"/>
        <v>8.1827715265247125E-2</v>
      </c>
      <c r="BF87" s="419">
        <f t="shared" si="57"/>
        <v>-0.15899472776886447</v>
      </c>
      <c r="BG87" s="1024"/>
    </row>
    <row r="88" spans="20:62" ht="17.100000000000001" customHeight="1">
      <c r="U88" s="553"/>
      <c r="V88" s="423" t="str">
        <f>'リンク切公表時非表示（グラフの添え物）'!$W$105</f>
        <v>液晶製造</v>
      </c>
      <c r="X88" s="553"/>
      <c r="Y88" s="423" t="str">
        <f>'リンク切公表時非表示（グラフの添え物）'!$X$105</f>
        <v>Liquid Crystals</v>
      </c>
      <c r="Z88" s="184"/>
      <c r="AA88" s="193"/>
      <c r="AB88" s="419">
        <f t="shared" ref="AB88:BF88" si="58">IF(OR(AB19="NO",AA19="NO"),"-",AB19/AA19-1)</f>
        <v>0.15789473684210531</v>
      </c>
      <c r="AC88" s="419">
        <f t="shared" si="58"/>
        <v>2.2727272727272707E-2</v>
      </c>
      <c r="AD88" s="419">
        <f t="shared" si="58"/>
        <v>0.44444444444444442</v>
      </c>
      <c r="AE88" s="419">
        <f t="shared" si="58"/>
        <v>0.23076923076923084</v>
      </c>
      <c r="AF88" s="419">
        <f t="shared" si="58"/>
        <v>0.31249999999999978</v>
      </c>
      <c r="AG88" s="419">
        <f t="shared" si="58"/>
        <v>-3.5316736580047081E-2</v>
      </c>
      <c r="AH88" s="419">
        <f t="shared" si="58"/>
        <v>0.86050351665730651</v>
      </c>
      <c r="AI88" s="419">
        <f t="shared" si="58"/>
        <v>9.8175418438592565E-2</v>
      </c>
      <c r="AJ88" s="419">
        <f t="shared" si="58"/>
        <v>0.24909025553671049</v>
      </c>
      <c r="AK88" s="419">
        <f t="shared" si="58"/>
        <v>3.9158985980887184E-3</v>
      </c>
      <c r="AL88" s="419">
        <f t="shared" si="58"/>
        <v>-0.32876833934542582</v>
      </c>
      <c r="AM88" s="419">
        <f t="shared" si="58"/>
        <v>0.26387173429169453</v>
      </c>
      <c r="AN88" s="419">
        <f t="shared" si="58"/>
        <v>-7.4727921065865677E-2</v>
      </c>
      <c r="AO88" s="419">
        <f t="shared" si="58"/>
        <v>6.6302151963973932E-2</v>
      </c>
      <c r="AP88" s="419">
        <f t="shared" si="58"/>
        <v>-0.15164956882788305</v>
      </c>
      <c r="AQ88" s="419">
        <f t="shared" si="58"/>
        <v>3.6661783535852921E-2</v>
      </c>
      <c r="AR88" s="419">
        <f t="shared" si="58"/>
        <v>-0.32141103092697543</v>
      </c>
      <c r="AS88" s="419">
        <f t="shared" si="58"/>
        <v>-0.21924000348334605</v>
      </c>
      <c r="AT88" s="419">
        <f t="shared" si="58"/>
        <v>-0.52907302150752278</v>
      </c>
      <c r="AU88" s="419">
        <f t="shared" si="58"/>
        <v>0.18255520065614284</v>
      </c>
      <c r="AV88" s="419">
        <f t="shared" si="58"/>
        <v>0.27149914918679507</v>
      </c>
      <c r="AW88" s="419">
        <f t="shared" si="58"/>
        <v>0.15375383005872312</v>
      </c>
      <c r="AX88" s="419">
        <f t="shared" si="58"/>
        <v>0.10868739867123822</v>
      </c>
      <c r="AY88" s="419">
        <f t="shared" si="58"/>
        <v>0.18652399915502382</v>
      </c>
      <c r="AZ88" s="419">
        <f t="shared" si="58"/>
        <v>-3.6534173278228055E-2</v>
      </c>
      <c r="BA88" s="419">
        <f t="shared" si="58"/>
        <v>-0.17634386181322625</v>
      </c>
      <c r="BB88" s="419">
        <f t="shared" si="58"/>
        <v>0.1817848748418418</v>
      </c>
      <c r="BC88" s="419">
        <f t="shared" si="58"/>
        <v>-5.6953223241823614E-2</v>
      </c>
      <c r="BD88" s="419">
        <f t="shared" si="58"/>
        <v>-5.2606923148289852E-2</v>
      </c>
      <c r="BE88" s="419">
        <f t="shared" si="58"/>
        <v>2.738518616111274E-2</v>
      </c>
      <c r="BF88" s="419">
        <f t="shared" si="58"/>
        <v>1.2602873502019163E-2</v>
      </c>
      <c r="BG88" s="1024"/>
    </row>
    <row r="89" spans="20:62" ht="17.100000000000001" customHeight="1">
      <c r="U89" s="553"/>
      <c r="V89" s="423" t="str">
        <f>'リンク切公表時非表示（グラフの添え物）'!$W$106</f>
        <v>洗浄剤・溶剤</v>
      </c>
      <c r="X89" s="553"/>
      <c r="Y89" s="423" t="str">
        <f>'リンク切公表時非表示（グラフの添え物）'!$X$106</f>
        <v>Solvents / Cleaning agents</v>
      </c>
      <c r="Z89" s="189"/>
      <c r="AA89" s="193"/>
      <c r="AB89" s="419">
        <f t="shared" ref="AB89:BF89" si="59">IF(OR(AB20="NO",AA20="NO"),"-",AB20/AA20-1)</f>
        <v>0.15789473684210531</v>
      </c>
      <c r="AC89" s="419">
        <f t="shared" si="59"/>
        <v>2.2727272727272707E-2</v>
      </c>
      <c r="AD89" s="419">
        <f t="shared" si="59"/>
        <v>0.44444444444444442</v>
      </c>
      <c r="AE89" s="419">
        <f t="shared" si="59"/>
        <v>0.23076923076923084</v>
      </c>
      <c r="AF89" s="419">
        <f t="shared" si="59"/>
        <v>0.3125</v>
      </c>
      <c r="AG89" s="419">
        <f t="shared" si="59"/>
        <v>-2.5680394186541999E-2</v>
      </c>
      <c r="AH89" s="419">
        <f t="shared" si="59"/>
        <v>1.6633789965214696E-4</v>
      </c>
      <c r="AI89" s="419">
        <f t="shared" si="59"/>
        <v>-0.28244851810824045</v>
      </c>
      <c r="AJ89" s="419">
        <f t="shared" si="59"/>
        <v>-0.43018330333400989</v>
      </c>
      <c r="AK89" s="419">
        <f t="shared" si="59"/>
        <v>-0.36121244778907891</v>
      </c>
      <c r="AL89" s="419">
        <f t="shared" si="59"/>
        <v>-6.9430770276979192E-3</v>
      </c>
      <c r="AM89" s="419">
        <f t="shared" si="59"/>
        <v>-0.1968767200443664</v>
      </c>
      <c r="AN89" s="419">
        <f t="shared" si="59"/>
        <v>-9.3287992292178545E-2</v>
      </c>
      <c r="AO89" s="419">
        <f t="shared" si="59"/>
        <v>7.878063147833525E-2</v>
      </c>
      <c r="AP89" s="419">
        <f t="shared" si="59"/>
        <v>0.12751790205801306</v>
      </c>
      <c r="AQ89" s="419">
        <f t="shared" si="59"/>
        <v>-7.7852861943586982E-3</v>
      </c>
      <c r="AR89" s="419">
        <f t="shared" si="59"/>
        <v>-0.14877909752890428</v>
      </c>
      <c r="AS89" s="419">
        <f t="shared" si="59"/>
        <v>-0.3066769780364007</v>
      </c>
      <c r="AT89" s="419">
        <f t="shared" si="59"/>
        <v>-0.13816766969847838</v>
      </c>
      <c r="AU89" s="419">
        <f t="shared" si="59"/>
        <v>0.21138773333708372</v>
      </c>
      <c r="AV89" s="419">
        <f t="shared" si="59"/>
        <v>-6.7019813801913242E-2</v>
      </c>
      <c r="AW89" s="419">
        <f t="shared" si="59"/>
        <v>-1.3903378717768478E-2</v>
      </c>
      <c r="AX89" s="419">
        <f t="shared" si="59"/>
        <v>-4.1123273708644548E-2</v>
      </c>
      <c r="AY89" s="419">
        <f t="shared" si="59"/>
        <v>1.2253406983129045E-2</v>
      </c>
      <c r="AZ89" s="419">
        <f t="shared" si="59"/>
        <v>-1.2710332455813544E-2</v>
      </c>
      <c r="BA89" s="419">
        <f t="shared" si="59"/>
        <v>-3.433056586107841E-2</v>
      </c>
      <c r="BB89" s="419">
        <f t="shared" si="59"/>
        <v>1.291265571522171E-2</v>
      </c>
      <c r="BC89" s="419">
        <f t="shared" si="59"/>
        <v>1.4327441166765986E-2</v>
      </c>
      <c r="BD89" s="419">
        <f t="shared" si="59"/>
        <v>3.5343564145386752E-2</v>
      </c>
      <c r="BE89" s="419">
        <f t="shared" si="59"/>
        <v>-6.5290083075731808E-2</v>
      </c>
      <c r="BF89" s="419">
        <f t="shared" si="59"/>
        <v>-5.107907146289592E-2</v>
      </c>
      <c r="BG89" s="1024"/>
    </row>
    <row r="90" spans="20:62" ht="17.100000000000001" customHeight="1">
      <c r="U90" s="553"/>
      <c r="V90" s="423" t="str">
        <f>'リンク切公表時非表示（グラフの添え物）'!$W$107</f>
        <v>PFCsの製造時の漏出</v>
      </c>
      <c r="X90" s="553"/>
      <c r="Y90" s="423" t="str">
        <f>'リンク切公表時非表示（グラフの添え物）'!$X$107</f>
        <v>Fugitive emissions from PFCs manufacturing</v>
      </c>
      <c r="Z90" s="184"/>
      <c r="AA90" s="193"/>
      <c r="AB90" s="419">
        <f t="shared" ref="AB90:BF90" si="60">IF(OR(AB21="NO",AA21="NO"),"-",AB21/AA21-1)</f>
        <v>0.15789473684210531</v>
      </c>
      <c r="AC90" s="419">
        <f t="shared" si="60"/>
        <v>2.2727272727272707E-2</v>
      </c>
      <c r="AD90" s="419">
        <f t="shared" si="60"/>
        <v>0.44444444444444442</v>
      </c>
      <c r="AE90" s="419">
        <f t="shared" si="60"/>
        <v>0.23076923076923084</v>
      </c>
      <c r="AF90" s="419">
        <f t="shared" si="60"/>
        <v>0.31249999999999978</v>
      </c>
      <c r="AG90" s="419">
        <f t="shared" si="60"/>
        <v>0.31975764999234424</v>
      </c>
      <c r="AH90" s="419">
        <f t="shared" si="60"/>
        <v>0.3965162915575593</v>
      </c>
      <c r="AI90" s="419">
        <f t="shared" si="60"/>
        <v>-2.3438519872304386E-2</v>
      </c>
      <c r="AJ90" s="419">
        <f t="shared" si="60"/>
        <v>-4.6081445654287512E-2</v>
      </c>
      <c r="AK90" s="419">
        <f t="shared" si="60"/>
        <v>5.8193374061497272E-2</v>
      </c>
      <c r="AL90" s="419">
        <f t="shared" si="60"/>
        <v>-0.19943417124145224</v>
      </c>
      <c r="AM90" s="419">
        <f t="shared" si="60"/>
        <v>-5.4633057736901192E-2</v>
      </c>
      <c r="AN90" s="419">
        <f t="shared" si="60"/>
        <v>-3.6364316028581922E-2</v>
      </c>
      <c r="AO90" s="419">
        <f t="shared" si="60"/>
        <v>-0.10362146051900678</v>
      </c>
      <c r="AP90" s="419">
        <f t="shared" si="60"/>
        <v>-4.1840195131473523E-2</v>
      </c>
      <c r="AQ90" s="419">
        <f t="shared" si="60"/>
        <v>4.8711922098564564E-2</v>
      </c>
      <c r="AR90" s="419">
        <f t="shared" si="60"/>
        <v>-0.1048687691979836</v>
      </c>
      <c r="AS90" s="419">
        <f t="shared" si="60"/>
        <v>-0.33565482845833583</v>
      </c>
      <c r="AT90" s="419">
        <f t="shared" si="60"/>
        <v>-0.29318819900086623</v>
      </c>
      <c r="AU90" s="419">
        <f t="shared" si="60"/>
        <v>-0.45843634318303683</v>
      </c>
      <c r="AV90" s="419">
        <f t="shared" si="60"/>
        <v>-0.16892098610373085</v>
      </c>
      <c r="AW90" s="419">
        <f t="shared" si="60"/>
        <v>-0.28492128844756603</v>
      </c>
      <c r="AX90" s="419">
        <f t="shared" si="60"/>
        <v>-0.24947164494540341</v>
      </c>
      <c r="AY90" s="419">
        <f t="shared" si="60"/>
        <v>-3.0920856686431963E-2</v>
      </c>
      <c r="AZ90" s="419">
        <f t="shared" si="60"/>
        <v>6.716772372942903E-2</v>
      </c>
      <c r="BA90" s="419">
        <f t="shared" si="60"/>
        <v>-0.15255049687785494</v>
      </c>
      <c r="BB90" s="419">
        <f t="shared" si="60"/>
        <v>-0.16480614163060725</v>
      </c>
      <c r="BC90" s="419">
        <f t="shared" si="60"/>
        <v>7.7415316820752089E-2</v>
      </c>
      <c r="BD90" s="419">
        <f t="shared" si="60"/>
        <v>-0.26604943248295254</v>
      </c>
      <c r="BE90" s="419">
        <f t="shared" si="60"/>
        <v>0.14999703527422348</v>
      </c>
      <c r="BF90" s="419">
        <f t="shared" si="60"/>
        <v>7.2256732924907974E-2</v>
      </c>
      <c r="BG90" s="1024"/>
    </row>
    <row r="91" spans="20:62" ht="17.100000000000001" customHeight="1">
      <c r="U91" s="552"/>
      <c r="V91" s="423" t="str">
        <f>'リンク切公表時非表示（グラフの添え物）'!$W$108</f>
        <v>その他</v>
      </c>
      <c r="X91" s="553"/>
      <c r="Y91" s="423" t="str">
        <f>'リンク切公表時非表示（グラフの添え物）'!$X$108</f>
        <v>Other</v>
      </c>
      <c r="Z91" s="188"/>
      <c r="AA91" s="243"/>
      <c r="AB91" s="419">
        <f t="shared" ref="AB91:BF91" si="61">IF(OR(AB22="NO",AA22="NO"),"-",AB22/AA22-1)</f>
        <v>-6.8967398717773909E-2</v>
      </c>
      <c r="AC91" s="419">
        <f t="shared" si="61"/>
        <v>-0.17639991795352661</v>
      </c>
      <c r="AD91" s="419">
        <f t="shared" si="61"/>
        <v>-5.7672465933753081E-2</v>
      </c>
      <c r="AE91" s="419">
        <f t="shared" si="61"/>
        <v>1.9255455712452463E-3</v>
      </c>
      <c r="AF91" s="419">
        <f t="shared" si="61"/>
        <v>0.16166107698684851</v>
      </c>
      <c r="AG91" s="419">
        <f t="shared" si="61"/>
        <v>-5.2551334868783384E-3</v>
      </c>
      <c r="AH91" s="419">
        <f t="shared" si="61"/>
        <v>0.25048100440241328</v>
      </c>
      <c r="AI91" s="419">
        <f t="shared" si="61"/>
        <v>-3.8934960621707648E-2</v>
      </c>
      <c r="AJ91" s="419">
        <f t="shared" si="61"/>
        <v>-1.1288090521802907E-2</v>
      </c>
      <c r="AK91" s="419">
        <f t="shared" si="61"/>
        <v>8.9743941597824062E-3</v>
      </c>
      <c r="AL91" s="419">
        <f t="shared" si="61"/>
        <v>-0.25369927102600354</v>
      </c>
      <c r="AM91" s="419">
        <f t="shared" si="61"/>
        <v>-4.3347548821397464E-2</v>
      </c>
      <c r="AN91" s="419">
        <f t="shared" si="61"/>
        <v>-3.6454124596593362E-2</v>
      </c>
      <c r="AO91" s="419">
        <f t="shared" si="61"/>
        <v>3.397054013277101E-2</v>
      </c>
      <c r="AP91" s="419">
        <f t="shared" si="61"/>
        <v>-2.1438525024654265E-2</v>
      </c>
      <c r="AQ91" s="419">
        <f t="shared" si="61"/>
        <v>3.0450395439811428E-2</v>
      </c>
      <c r="AR91" s="419">
        <f t="shared" si="61"/>
        <v>8.0409479861935473E-2</v>
      </c>
      <c r="AS91" s="419">
        <f t="shared" si="61"/>
        <v>3.9982863755816389E-3</v>
      </c>
      <c r="AT91" s="419">
        <f t="shared" si="61"/>
        <v>-0.17761175306681787</v>
      </c>
      <c r="AU91" s="419">
        <f t="shared" si="61"/>
        <v>0.21157827818709696</v>
      </c>
      <c r="AV91" s="419">
        <f t="shared" si="61"/>
        <v>6.3175107206362657E-2</v>
      </c>
      <c r="AW91" s="419">
        <f t="shared" si="61"/>
        <v>-0.4456416243953637</v>
      </c>
      <c r="AX91" s="419">
        <f t="shared" si="61"/>
        <v>1.1768606365323757</v>
      </c>
      <c r="AY91" s="419">
        <f t="shared" si="61"/>
        <v>-6.3089965683500226E-2</v>
      </c>
      <c r="AZ91" s="419">
        <f t="shared" si="61"/>
        <v>-8.4006299932119943E-2</v>
      </c>
      <c r="BA91" s="419">
        <f t="shared" si="61"/>
        <v>0.95533677703450715</v>
      </c>
      <c r="BB91" s="419">
        <f t="shared" si="61"/>
        <v>-6.7809360160858922E-2</v>
      </c>
      <c r="BC91" s="419">
        <f t="shared" si="61"/>
        <v>0.79987020587029845</v>
      </c>
      <c r="BD91" s="419">
        <f t="shared" si="61"/>
        <v>0.33745257323601208</v>
      </c>
      <c r="BE91" s="419">
        <f t="shared" si="61"/>
        <v>0.14796002561426569</v>
      </c>
      <c r="BF91" s="419">
        <f t="shared" si="61"/>
        <v>0.18235197803703684</v>
      </c>
      <c r="BG91" s="1026"/>
    </row>
    <row r="92" spans="20:62" ht="17.100000000000001" customHeight="1">
      <c r="U92" s="554"/>
      <c r="V92" s="423" t="str">
        <f>'リンク切公表時非表示（グラフの添え物）'!$W$109</f>
        <v>アルミニウム精錬</v>
      </c>
      <c r="X92" s="922"/>
      <c r="Y92" s="423" t="str">
        <f>'リンク切公表時非表示（グラフの添え物）'!$X$109</f>
        <v>Aluminum Production</v>
      </c>
      <c r="Z92" s="184"/>
      <c r="AA92" s="193"/>
      <c r="AB92" s="419">
        <f t="shared" ref="AB92:BF92" si="62">IF(OR(AB23="NO",AA23="NO"),"-",AB23/AA23-1)</f>
        <v>-0.16076246334310862</v>
      </c>
      <c r="AC92" s="419">
        <f t="shared" si="62"/>
        <v>-0.32972255223984903</v>
      </c>
      <c r="AD92" s="419">
        <f t="shared" si="62"/>
        <v>-7.8928161818371367E-2</v>
      </c>
      <c r="AE92" s="419">
        <f t="shared" si="62"/>
        <v>-2.3205795788996397E-3</v>
      </c>
      <c r="AF92" s="419">
        <f t="shared" si="62"/>
        <v>0.62035460741624937</v>
      </c>
      <c r="AG92" s="419">
        <f t="shared" si="62"/>
        <v>-5.5309284862866681E-2</v>
      </c>
      <c r="AH92" s="419">
        <f t="shared" si="62"/>
        <v>-9.78311431561808E-2</v>
      </c>
      <c r="AI92" s="419">
        <f t="shared" si="62"/>
        <v>-0.16884958359612734</v>
      </c>
      <c r="AJ92" s="419">
        <f t="shared" si="62"/>
        <v>-0.41045751633986938</v>
      </c>
      <c r="AK92" s="419">
        <f t="shared" si="62"/>
        <v>-0.38930437070164214</v>
      </c>
      <c r="AL92" s="419">
        <f t="shared" si="62"/>
        <v>-0.13342031274680133</v>
      </c>
      <c r="AM92" s="419">
        <f t="shared" si="62"/>
        <v>-4.6028701226834001E-2</v>
      </c>
      <c r="AN92" s="419">
        <f t="shared" si="62"/>
        <v>1.4637291384365758E-2</v>
      </c>
      <c r="AO92" s="419">
        <f t="shared" si="62"/>
        <v>-1.8775366467552179E-2</v>
      </c>
      <c r="AP92" s="419">
        <f t="shared" si="62"/>
        <v>1.0212002865244152E-3</v>
      </c>
      <c r="AQ92" s="419">
        <f t="shared" si="62"/>
        <v>2.6002619241940472E-3</v>
      </c>
      <c r="AR92" s="419">
        <f t="shared" si="62"/>
        <v>-8.8493598716227195E-3</v>
      </c>
      <c r="AS92" s="419">
        <f t="shared" si="62"/>
        <v>-1.5128593040845129E-3</v>
      </c>
      <c r="AT92" s="419">
        <f t="shared" si="62"/>
        <v>-0.24861036399497949</v>
      </c>
      <c r="AU92" s="419">
        <f t="shared" si="62"/>
        <v>-5.8310464145090002E-2</v>
      </c>
      <c r="AV92" s="419">
        <f t="shared" si="62"/>
        <v>-2.0444807182207203E-3</v>
      </c>
      <c r="AW92" s="419">
        <f t="shared" si="62"/>
        <v>-0.12966451942129065</v>
      </c>
      <c r="AX92" s="419">
        <f t="shared" si="62"/>
        <v>-0.2770140800726939</v>
      </c>
      <c r="AY92" s="419">
        <f t="shared" si="62"/>
        <v>-0.80067796610169495</v>
      </c>
      <c r="AZ92" s="1730" t="str">
        <f t="shared" si="62"/>
        <v>-</v>
      </c>
      <c r="BA92" s="1730" t="str">
        <f t="shared" si="62"/>
        <v>-</v>
      </c>
      <c r="BB92" s="1730" t="str">
        <f t="shared" si="62"/>
        <v>-</v>
      </c>
      <c r="BC92" s="1730" t="str">
        <f t="shared" si="62"/>
        <v>-</v>
      </c>
      <c r="BD92" s="1730" t="str">
        <f t="shared" si="62"/>
        <v>-</v>
      </c>
      <c r="BE92" s="1730" t="str">
        <f t="shared" si="62"/>
        <v>-</v>
      </c>
      <c r="BF92" s="1730" t="str">
        <f t="shared" si="62"/>
        <v>-</v>
      </c>
      <c r="BG92" s="1024"/>
    </row>
    <row r="93" spans="20:62" ht="17.100000000000001" customHeight="1">
      <c r="U93" s="555" t="s">
        <v>579</v>
      </c>
      <c r="V93" s="556"/>
      <c r="X93" s="555" t="s">
        <v>586</v>
      </c>
      <c r="Y93" s="556"/>
      <c r="Z93" s="413"/>
      <c r="AA93" s="414"/>
      <c r="AB93" s="1130">
        <f t="shared" ref="AB93:BF93" si="63">AB24/AA24-1</f>
        <v>0.10552257582449287</v>
      </c>
      <c r="AC93" s="1130">
        <f t="shared" si="63"/>
        <v>0.10064606961838884</v>
      </c>
      <c r="AD93" s="1130">
        <f t="shared" si="63"/>
        <v>4.2304064926494966E-3</v>
      </c>
      <c r="AE93" s="1130">
        <f t="shared" si="63"/>
        <v>-4.3434980255246614E-2</v>
      </c>
      <c r="AF93" s="1130">
        <f t="shared" si="63"/>
        <v>9.50448141033986E-2</v>
      </c>
      <c r="AG93" s="1130">
        <f t="shared" si="63"/>
        <v>3.4939182679158742E-2</v>
      </c>
      <c r="AH93" s="1130">
        <f t="shared" si="63"/>
        <v>-0.14755137946247887</v>
      </c>
      <c r="AI93" s="1130">
        <f t="shared" si="63"/>
        <v>-8.8655500632454087E-2</v>
      </c>
      <c r="AJ93" s="1130">
        <f t="shared" si="63"/>
        <v>-0.30606878168539509</v>
      </c>
      <c r="AK93" s="1130">
        <f t="shared" si="63"/>
        <v>-0.2337743671460053</v>
      </c>
      <c r="AL93" s="1130">
        <f t="shared" si="63"/>
        <v>-0.13729097892168241</v>
      </c>
      <c r="AM93" s="1130">
        <f t="shared" si="63"/>
        <v>-5.4489790068685706E-2</v>
      </c>
      <c r="AN93" s="1130">
        <f t="shared" si="63"/>
        <v>-5.7391871569899111E-2</v>
      </c>
      <c r="AO93" s="1130">
        <f t="shared" si="63"/>
        <v>-2.7302997855100264E-2</v>
      </c>
      <c r="AP93" s="1130">
        <f t="shared" si="63"/>
        <v>-4.3993913171293753E-2</v>
      </c>
      <c r="AQ93" s="1130">
        <f t="shared" si="63"/>
        <v>3.4816870635630215E-2</v>
      </c>
      <c r="AR93" s="1130">
        <f t="shared" si="63"/>
        <v>-9.5022889556224954E-2</v>
      </c>
      <c r="AS93" s="1130">
        <f t="shared" si="63"/>
        <v>-0.11833839406183</v>
      </c>
      <c r="AT93" s="1130">
        <f t="shared" si="63"/>
        <v>-0.41705390573341927</v>
      </c>
      <c r="AU93" s="1130">
        <f t="shared" si="63"/>
        <v>-8.9328047833397983E-3</v>
      </c>
      <c r="AV93" s="1130">
        <f t="shared" si="63"/>
        <v>-7.3387343176950837E-2</v>
      </c>
      <c r="AW93" s="1130">
        <f t="shared" si="63"/>
        <v>-6.6918557316748561E-3</v>
      </c>
      <c r="AX93" s="1130">
        <f t="shared" si="63"/>
        <v>-5.9812231031047158E-2</v>
      </c>
      <c r="AY93" s="1130">
        <f t="shared" si="63"/>
        <v>-1.7536067866265048E-2</v>
      </c>
      <c r="AZ93" s="1130">
        <f t="shared" si="63"/>
        <v>1.7777719284695515E-2</v>
      </c>
      <c r="BA93" s="1130">
        <f t="shared" si="63"/>
        <v>4.0075035433668083E-2</v>
      </c>
      <c r="BB93" s="1130">
        <f t="shared" si="63"/>
        <v>-4.0547087741280019E-2</v>
      </c>
      <c r="BC93" s="1130">
        <f t="shared" si="63"/>
        <v>-7.6344195300480644E-3</v>
      </c>
      <c r="BD93" s="1130">
        <f t="shared" si="63"/>
        <v>-2.6237234401114695E-2</v>
      </c>
      <c r="BE93" s="1130">
        <f t="shared" si="63"/>
        <v>1.3635916079060229E-2</v>
      </c>
      <c r="BF93" s="1130">
        <f t="shared" si="63"/>
        <v>9.4343516732982025E-3</v>
      </c>
      <c r="BG93" s="1025"/>
    </row>
    <row r="94" spans="20:62" ht="17.100000000000001" customHeight="1">
      <c r="U94" s="557"/>
      <c r="V94" s="423" t="str">
        <f>'リンク切公表時非表示（グラフの添え物）'!$W$113</f>
        <v>粒子加速器等</v>
      </c>
      <c r="X94" s="555"/>
      <c r="Y94" s="423" t="str">
        <f>'リンク切公表時非表示（グラフの添え物）'!$X$113</f>
        <v>Accelerators</v>
      </c>
      <c r="Z94" s="188"/>
      <c r="AA94" s="194"/>
      <c r="AB94" s="419">
        <f t="shared" ref="AB94:BF94" si="64">IF(OR(AB25="NO",AA25="NO"),"-",AB25/AA25-1)</f>
        <v>-5.1194122204485271E-2</v>
      </c>
      <c r="AC94" s="419">
        <f t="shared" si="64"/>
        <v>5.5890919951882445E-2</v>
      </c>
      <c r="AD94" s="419">
        <f t="shared" si="64"/>
        <v>8.6467794674832676E-2</v>
      </c>
      <c r="AE94" s="419">
        <f t="shared" si="64"/>
        <v>3.5618444105532276E-2</v>
      </c>
      <c r="AF94" s="419">
        <f t="shared" si="64"/>
        <v>1.3591760528540053E-2</v>
      </c>
      <c r="AG94" s="419">
        <f t="shared" si="64"/>
        <v>2.0385036789092092E-2</v>
      </c>
      <c r="AH94" s="419">
        <f t="shared" si="64"/>
        <v>4.4277389875184703E-3</v>
      </c>
      <c r="AI94" s="419">
        <f t="shared" si="64"/>
        <v>5.1042553593014794E-3</v>
      </c>
      <c r="AJ94" s="419">
        <f t="shared" si="64"/>
        <v>-1.0406489599599222E-3</v>
      </c>
      <c r="AK94" s="419">
        <f t="shared" si="64"/>
        <v>-1.2566194431621658E-2</v>
      </c>
      <c r="AL94" s="419">
        <f t="shared" si="64"/>
        <v>-8.0852574215632966E-3</v>
      </c>
      <c r="AM94" s="419">
        <f t="shared" si="64"/>
        <v>2.6405203378312869E-2</v>
      </c>
      <c r="AN94" s="419">
        <f t="shared" si="64"/>
        <v>-2.6903763205532449E-2</v>
      </c>
      <c r="AO94" s="419">
        <f t="shared" si="64"/>
        <v>5.6024140639568953E-2</v>
      </c>
      <c r="AP94" s="419">
        <f t="shared" si="64"/>
        <v>-1.2299478667443076E-2</v>
      </c>
      <c r="AQ94" s="419">
        <f t="shared" si="64"/>
        <v>1.6203692978061568E-2</v>
      </c>
      <c r="AR94" s="419">
        <f t="shared" si="64"/>
        <v>-7.2422595461268946E-3</v>
      </c>
      <c r="AS94" s="419">
        <f t="shared" si="64"/>
        <v>-2.6305958845769251E-3</v>
      </c>
      <c r="AT94" s="419">
        <f t="shared" si="64"/>
        <v>-1.0811822231907353E-2</v>
      </c>
      <c r="AU94" s="419">
        <f t="shared" si="64"/>
        <v>-4.5905309782183656E-2</v>
      </c>
      <c r="AV94" s="419">
        <f t="shared" si="64"/>
        <v>9.0362551331144569E-3</v>
      </c>
      <c r="AW94" s="419">
        <f t="shared" si="64"/>
        <v>2.5744898908366176E-2</v>
      </c>
      <c r="AX94" s="419">
        <f t="shared" si="64"/>
        <v>1.8603353603217077E-3</v>
      </c>
      <c r="AY94" s="419">
        <f t="shared" si="64"/>
        <v>-1.7288826739265684E-3</v>
      </c>
      <c r="AZ94" s="419">
        <f t="shared" si="64"/>
        <v>-2.1786153635463545E-2</v>
      </c>
      <c r="BA94" s="419">
        <f t="shared" si="64"/>
        <v>-2.4709728897001737E-2</v>
      </c>
      <c r="BB94" s="419">
        <f t="shared" si="64"/>
        <v>1.5096952849491529E-2</v>
      </c>
      <c r="BC94" s="419">
        <f t="shared" si="64"/>
        <v>1.6773663881595846E-2</v>
      </c>
      <c r="BD94" s="419">
        <f t="shared" si="64"/>
        <v>2.0759198241389054E-3</v>
      </c>
      <c r="BE94" s="419">
        <f t="shared" si="64"/>
        <v>-3.9199770026966507E-2</v>
      </c>
      <c r="BF94" s="419">
        <f t="shared" si="64"/>
        <v>1.6956320626992927E-3</v>
      </c>
      <c r="BG94" s="1025"/>
    </row>
    <row r="95" spans="20:62" ht="17.100000000000001" customHeight="1">
      <c r="U95" s="557"/>
      <c r="V95" s="423" t="str">
        <f>'リンク切公表時非表示（グラフの添え物）'!$W$114</f>
        <v>電気絶縁ガス使用機器</v>
      </c>
      <c r="X95" s="555"/>
      <c r="Y95" s="423" t="str">
        <f>'リンク切公表時非表示（グラフの添え物）'!$X$114</f>
        <v>Electrical Equipment</v>
      </c>
      <c r="Z95" s="184"/>
      <c r="AA95" s="193"/>
      <c r="AB95" s="419">
        <f t="shared" ref="AB95:BF95" si="65">IF(OR(AB26="NO",AA26="NO"),"-",AB26/AA26-1)</f>
        <v>0.11764705882352944</v>
      </c>
      <c r="AC95" s="419">
        <f t="shared" si="65"/>
        <v>0.10526315789473695</v>
      </c>
      <c r="AD95" s="419">
        <f t="shared" si="65"/>
        <v>0</v>
      </c>
      <c r="AE95" s="419">
        <f t="shared" si="65"/>
        <v>-4.7619047619047561E-2</v>
      </c>
      <c r="AF95" s="419">
        <f t="shared" si="65"/>
        <v>9.9999999999999645E-2</v>
      </c>
      <c r="AG95" s="419">
        <f t="shared" si="65"/>
        <v>7.0234113712374535E-2</v>
      </c>
      <c r="AH95" s="419">
        <f t="shared" si="65"/>
        <v>-0.11189123376623367</v>
      </c>
      <c r="AI95" s="419">
        <f t="shared" si="65"/>
        <v>-0.11586619750491234</v>
      </c>
      <c r="AJ95" s="419">
        <f t="shared" si="65"/>
        <v>-0.44946894525959646</v>
      </c>
      <c r="AK95" s="419">
        <f t="shared" si="65"/>
        <v>-0.40093322640727902</v>
      </c>
      <c r="AL95" s="419">
        <f t="shared" si="65"/>
        <v>-0.27019019235624042</v>
      </c>
      <c r="AM95" s="419">
        <f t="shared" si="65"/>
        <v>-0.2384438072194115</v>
      </c>
      <c r="AN95" s="419">
        <f t="shared" si="65"/>
        <v>-0.14674239412176271</v>
      </c>
      <c r="AO95" s="419">
        <f t="shared" si="65"/>
        <v>-0.14557424967713772</v>
      </c>
      <c r="AP95" s="419">
        <f t="shared" si="65"/>
        <v>-0.23713324686316484</v>
      </c>
      <c r="AQ95" s="419">
        <f t="shared" si="65"/>
        <v>7.5074113475554149E-2</v>
      </c>
      <c r="AR95" s="419">
        <f t="shared" si="65"/>
        <v>-8.9961988639016277E-2</v>
      </c>
      <c r="AS95" s="419">
        <f t="shared" si="65"/>
        <v>-5.8918651390290955E-2</v>
      </c>
      <c r="AT95" s="419">
        <f t="shared" si="65"/>
        <v>-0.14124023684998921</v>
      </c>
      <c r="AU95" s="419">
        <f t="shared" si="65"/>
        <v>-0.12503772863553053</v>
      </c>
      <c r="AV95" s="419">
        <f t="shared" si="65"/>
        <v>0.13557788867679998</v>
      </c>
      <c r="AW95" s="419">
        <f t="shared" si="65"/>
        <v>1.7424646437372404E-2</v>
      </c>
      <c r="AX95" s="419">
        <f t="shared" si="65"/>
        <v>-0.10592889151929319</v>
      </c>
      <c r="AY95" s="419">
        <f t="shared" si="65"/>
        <v>-6.3851103145802224E-2</v>
      </c>
      <c r="AZ95" s="419">
        <f t="shared" si="65"/>
        <v>1.3944366493060745E-2</v>
      </c>
      <c r="BA95" s="419">
        <f t="shared" si="65"/>
        <v>7.4219169008749253E-2</v>
      </c>
      <c r="BB95" s="419">
        <f t="shared" si="65"/>
        <v>-5.4062354984515504E-2</v>
      </c>
      <c r="BC95" s="419">
        <f t="shared" si="65"/>
        <v>-7.7232613429149444E-2</v>
      </c>
      <c r="BD95" s="419">
        <f t="shared" si="65"/>
        <v>1.1956675810651518E-3</v>
      </c>
      <c r="BE95" s="419">
        <f t="shared" si="65"/>
        <v>-2.5477112904775945E-3</v>
      </c>
      <c r="BF95" s="419">
        <f t="shared" si="65"/>
        <v>4.5776388305366122E-2</v>
      </c>
      <c r="BG95" s="1025"/>
    </row>
    <row r="96" spans="20:62" ht="17.100000000000001" customHeight="1">
      <c r="U96" s="557"/>
      <c r="V96" s="423" t="str">
        <f>'リンク切公表時非表示（グラフの添え物）'!$W$115</f>
        <v>マグネシウム鋳造</v>
      </c>
      <c r="X96" s="555"/>
      <c r="Y96" s="423" t="str">
        <f>'リンク切公表時非表示（グラフの添え物）'!$X$115</f>
        <v>Magnesium Foundries</v>
      </c>
      <c r="Z96" s="184"/>
      <c r="AA96" s="193"/>
      <c r="AB96" s="419">
        <f t="shared" ref="AB96:BF96" si="66">IF(OR(AB27="NO",AA27="NO"),"-",AB27/AA27-1)</f>
        <v>-0.13720109760878085</v>
      </c>
      <c r="AC96" s="419">
        <f t="shared" si="66"/>
        <v>-0.15356656065424812</v>
      </c>
      <c r="AD96" s="419">
        <f t="shared" si="66"/>
        <v>5.0187869028448739E-2</v>
      </c>
      <c r="AE96" s="419">
        <f t="shared" si="66"/>
        <v>-2.8622540250447193E-2</v>
      </c>
      <c r="AF96" s="419">
        <f t="shared" si="66"/>
        <v>4.4198895027624197E-2</v>
      </c>
      <c r="AG96" s="419">
        <f t="shared" si="66"/>
        <v>0.20000000000000018</v>
      </c>
      <c r="AH96" s="419">
        <f t="shared" si="66"/>
        <v>0.33333333333333326</v>
      </c>
      <c r="AI96" s="419">
        <f t="shared" si="66"/>
        <v>1.125</v>
      </c>
      <c r="AJ96" s="419">
        <f t="shared" si="66"/>
        <v>0.58823529411764697</v>
      </c>
      <c r="AK96" s="419">
        <f t="shared" si="66"/>
        <v>0.59259259259259256</v>
      </c>
      <c r="AL96" s="419">
        <f t="shared" si="66"/>
        <v>0.11627906976744207</v>
      </c>
      <c r="AM96" s="419">
        <f t="shared" si="66"/>
        <v>-2.0833333333333481E-2</v>
      </c>
      <c r="AN96" s="419">
        <f t="shared" si="66"/>
        <v>1.9827294578473875E-3</v>
      </c>
      <c r="AO96" s="419">
        <f t="shared" si="66"/>
        <v>-1.2888360227989004E-2</v>
      </c>
      <c r="AP96" s="419">
        <f t="shared" si="66"/>
        <v>4.1664378981135064E-2</v>
      </c>
      <c r="AQ96" s="419">
        <f t="shared" si="66"/>
        <v>-5.7224894604820942E-2</v>
      </c>
      <c r="AR96" s="419">
        <f t="shared" si="66"/>
        <v>-1.5965773487649493E-3</v>
      </c>
      <c r="AS96" s="419">
        <f t="shared" si="66"/>
        <v>-0.40104209697230075</v>
      </c>
      <c r="AT96" s="419">
        <f t="shared" si="66"/>
        <v>-0.63369963369963367</v>
      </c>
      <c r="AU96" s="419">
        <f t="shared" si="66"/>
        <v>0.2883</v>
      </c>
      <c r="AV96" s="419">
        <f t="shared" si="66"/>
        <v>-0.37902662423348599</v>
      </c>
      <c r="AW96" s="419">
        <f t="shared" si="66"/>
        <v>0</v>
      </c>
      <c r="AX96" s="419">
        <f t="shared" si="66"/>
        <v>-0.12500000000000011</v>
      </c>
      <c r="AY96" s="419">
        <f t="shared" si="66"/>
        <v>0.14285714285714302</v>
      </c>
      <c r="AZ96" s="419">
        <f t="shared" si="66"/>
        <v>0.25</v>
      </c>
      <c r="BA96" s="419">
        <f t="shared" si="66"/>
        <v>0.37999999999999989</v>
      </c>
      <c r="BB96" s="419">
        <f t="shared" si="66"/>
        <v>-0.21739130434782594</v>
      </c>
      <c r="BC96" s="419">
        <f t="shared" si="66"/>
        <v>0.11111111111111094</v>
      </c>
      <c r="BD96" s="419">
        <f t="shared" si="66"/>
        <v>-8.333333333333337E-2</v>
      </c>
      <c r="BE96" s="419">
        <f t="shared" si="66"/>
        <v>0.18181818181818166</v>
      </c>
      <c r="BF96" s="419">
        <f t="shared" si="66"/>
        <v>7.6923076923076872E-2</v>
      </c>
      <c r="BG96" s="1025"/>
    </row>
    <row r="97" spans="2:63" ht="17.100000000000001" customHeight="1">
      <c r="U97" s="557"/>
      <c r="V97" s="423" t="str">
        <f>'リンク切公表時非表示（グラフの添え物）'!$W$116</f>
        <v>半導体製造</v>
      </c>
      <c r="X97" s="555"/>
      <c r="Y97" s="423" t="str">
        <f>'リンク切公表時非表示（グラフの添え物）'!$X$116</f>
        <v>Semiconductor Manufacturing</v>
      </c>
      <c r="Z97" s="184"/>
      <c r="AA97" s="193"/>
      <c r="AB97" s="419">
        <f t="shared" ref="AB97:BF97" si="67">IF(OR(AB28="NO",AA28="NO"),"-",AB28/AA28-1)</f>
        <v>0.11764705882352944</v>
      </c>
      <c r="AC97" s="419">
        <f t="shared" si="67"/>
        <v>0.10526315789473695</v>
      </c>
      <c r="AD97" s="419">
        <f t="shared" si="67"/>
        <v>0</v>
      </c>
      <c r="AE97" s="419">
        <f t="shared" si="67"/>
        <v>-4.7619047619047561E-2</v>
      </c>
      <c r="AF97" s="419">
        <f t="shared" si="67"/>
        <v>9.9999999999999867E-2</v>
      </c>
      <c r="AG97" s="419">
        <f t="shared" si="67"/>
        <v>7.3560671085237228E-2</v>
      </c>
      <c r="AH97" s="419">
        <f t="shared" si="67"/>
        <v>0.23396930733627319</v>
      </c>
      <c r="AI97" s="419">
        <f t="shared" si="67"/>
        <v>6.7513614336049965E-3</v>
      </c>
      <c r="AJ97" s="419">
        <f t="shared" si="67"/>
        <v>3.4130788149483671E-2</v>
      </c>
      <c r="AK97" s="419">
        <f t="shared" si="67"/>
        <v>0.13964493878978423</v>
      </c>
      <c r="AL97" s="419">
        <f t="shared" si="67"/>
        <v>-0.26238062709568954</v>
      </c>
      <c r="AM97" s="419">
        <f t="shared" si="67"/>
        <v>6.5152180348021949E-2</v>
      </c>
      <c r="AN97" s="419">
        <f t="shared" si="67"/>
        <v>4.5512867232338383E-2</v>
      </c>
      <c r="AO97" s="419">
        <f t="shared" si="67"/>
        <v>0.13845337539958535</v>
      </c>
      <c r="AP97" s="419">
        <f t="shared" si="67"/>
        <v>-8.1203238264977107E-2</v>
      </c>
      <c r="AQ97" s="419">
        <f t="shared" si="67"/>
        <v>-0.14226886379615145</v>
      </c>
      <c r="AR97" s="419">
        <f t="shared" si="67"/>
        <v>-7.0678541021771957E-2</v>
      </c>
      <c r="AS97" s="419">
        <f t="shared" si="67"/>
        <v>-0.23684311373016531</v>
      </c>
      <c r="AT97" s="419">
        <f t="shared" si="67"/>
        <v>-0.35815155907310969</v>
      </c>
      <c r="AU97" s="419">
        <f t="shared" si="67"/>
        <v>6.5726171925468035E-2</v>
      </c>
      <c r="AV97" s="419">
        <f t="shared" si="67"/>
        <v>-0.12584641410040343</v>
      </c>
      <c r="AW97" s="419">
        <f t="shared" si="67"/>
        <v>-6.5914200440639559E-2</v>
      </c>
      <c r="AX97" s="419">
        <f t="shared" si="67"/>
        <v>-1.1339415821545296E-2</v>
      </c>
      <c r="AY97" s="419">
        <f t="shared" si="67"/>
        <v>-3.6972442776658454E-2</v>
      </c>
      <c r="AZ97" s="419">
        <f t="shared" si="67"/>
        <v>5.2742163701065881E-2</v>
      </c>
      <c r="BA97" s="419">
        <f t="shared" si="67"/>
        <v>4.4433493933183188E-2</v>
      </c>
      <c r="BB97" s="419">
        <f t="shared" si="67"/>
        <v>4.0594002487640335E-2</v>
      </c>
      <c r="BC97" s="419">
        <f t="shared" si="67"/>
        <v>-8.9196798993302684E-2</v>
      </c>
      <c r="BD97" s="419">
        <f t="shared" si="67"/>
        <v>-4.5727722978776808E-2</v>
      </c>
      <c r="BE97" s="419">
        <f t="shared" si="67"/>
        <v>6.6983200913377283E-2</v>
      </c>
      <c r="BF97" s="419">
        <f t="shared" si="67"/>
        <v>-7.8789972151876442E-2</v>
      </c>
      <c r="BG97" s="1025"/>
    </row>
    <row r="98" spans="2:63" ht="17.100000000000001" customHeight="1">
      <c r="U98" s="557"/>
      <c r="V98" s="423" t="str">
        <f>'リンク切公表時非表示（グラフの添え物）'!$W$117</f>
        <v>液晶製造</v>
      </c>
      <c r="X98" s="557"/>
      <c r="Y98" s="423" t="str">
        <f>'リンク切公表時非表示（グラフの添え物）'!$X$117</f>
        <v>Liquid Crystals</v>
      </c>
      <c r="Z98" s="189"/>
      <c r="AA98" s="193"/>
      <c r="AB98" s="419">
        <f t="shared" ref="AB98:BF98" si="68">IF(OR(AB29="NO",AA29="NO"),"-",AB29/AA29-1)</f>
        <v>0.11764705882352944</v>
      </c>
      <c r="AC98" s="419">
        <f t="shared" si="68"/>
        <v>0.10526315789473695</v>
      </c>
      <c r="AD98" s="419">
        <f t="shared" si="68"/>
        <v>0</v>
      </c>
      <c r="AE98" s="419">
        <f t="shared" si="68"/>
        <v>-4.7619047619047672E-2</v>
      </c>
      <c r="AF98" s="419">
        <f t="shared" si="68"/>
        <v>0.10000000000000009</v>
      </c>
      <c r="AG98" s="419">
        <f t="shared" si="68"/>
        <v>1.90574553028988</v>
      </c>
      <c r="AH98" s="419">
        <f t="shared" si="68"/>
        <v>0.29949223416965354</v>
      </c>
      <c r="AI98" s="419">
        <f t="shared" si="68"/>
        <v>0.2105408325097109</v>
      </c>
      <c r="AJ98" s="419">
        <f t="shared" si="68"/>
        <v>0.33895228511211961</v>
      </c>
      <c r="AK98" s="419">
        <f t="shared" si="68"/>
        <v>1.0385912369219152E-2</v>
      </c>
      <c r="AL98" s="419">
        <f t="shared" si="68"/>
        <v>-6.0672832661997966E-2</v>
      </c>
      <c r="AM98" s="419">
        <f t="shared" si="68"/>
        <v>9.5454817116901847E-2</v>
      </c>
      <c r="AN98" s="419">
        <f t="shared" si="68"/>
        <v>-5.3792729068178446E-2</v>
      </c>
      <c r="AO98" s="419">
        <f t="shared" si="68"/>
        <v>-4.6934889372907129E-3</v>
      </c>
      <c r="AP98" s="419">
        <f t="shared" si="68"/>
        <v>-0.16273963714623785</v>
      </c>
      <c r="AQ98" s="419">
        <f t="shared" si="68"/>
        <v>-0.19574967479899819</v>
      </c>
      <c r="AR98" s="419">
        <f t="shared" si="68"/>
        <v>-0.3614818136985446</v>
      </c>
      <c r="AS98" s="419">
        <f t="shared" si="68"/>
        <v>-0.19037628584815081</v>
      </c>
      <c r="AT98" s="419">
        <f t="shared" si="68"/>
        <v>-0.32621559076246132</v>
      </c>
      <c r="AU98" s="419">
        <f t="shared" si="68"/>
        <v>0.34849126094794292</v>
      </c>
      <c r="AV98" s="419">
        <f t="shared" si="68"/>
        <v>-0.26389284978363869</v>
      </c>
      <c r="AW98" s="419">
        <f t="shared" si="68"/>
        <v>-0.13072626900752449</v>
      </c>
      <c r="AX98" s="419">
        <f t="shared" si="68"/>
        <v>-1.2808010654652868E-2</v>
      </c>
      <c r="AY98" s="419">
        <f t="shared" si="68"/>
        <v>0.12497538361093397</v>
      </c>
      <c r="AZ98" s="419">
        <f t="shared" si="68"/>
        <v>9.6335384862600293E-4</v>
      </c>
      <c r="BA98" s="419">
        <f t="shared" si="68"/>
        <v>-0.18120748428264766</v>
      </c>
      <c r="BB98" s="419">
        <f t="shared" si="68"/>
        <v>3.8730666785592671E-2</v>
      </c>
      <c r="BC98" s="419">
        <f t="shared" si="68"/>
        <v>2.6122182766154411E-2</v>
      </c>
      <c r="BD98" s="419">
        <f t="shared" si="68"/>
        <v>-0.11838663230276114</v>
      </c>
      <c r="BE98" s="419">
        <f t="shared" si="68"/>
        <v>-5.6893505464271299E-2</v>
      </c>
      <c r="BF98" s="419">
        <f t="shared" si="68"/>
        <v>-7.2988699443743643E-2</v>
      </c>
      <c r="BG98" s="1025"/>
    </row>
    <row r="99" spans="2:63" ht="17.100000000000001" customHeight="1">
      <c r="U99" s="558"/>
      <c r="V99" s="423" t="str">
        <f>'リンク切公表時非表示（グラフの添え物）'!$W$118</f>
        <v>SF6 製造時の漏出</v>
      </c>
      <c r="X99" s="558"/>
      <c r="Y99" s="423" t="str">
        <f>'リンク切公表時非表示（グラフの添え物）'!$X$118</f>
        <v>Fugitive emissions from SF6 manufacturing</v>
      </c>
      <c r="Z99" s="184"/>
      <c r="AA99" s="193"/>
      <c r="AB99" s="419">
        <f t="shared" ref="AB99:BF99" si="69">IF(OR(AB30="NO",AA30="NO"),"-",AB30/AA30-1)</f>
        <v>0.11764705882352966</v>
      </c>
      <c r="AC99" s="419">
        <f t="shared" si="69"/>
        <v>0.10526315789473673</v>
      </c>
      <c r="AD99" s="419">
        <f t="shared" si="69"/>
        <v>0</v>
      </c>
      <c r="AE99" s="419">
        <f t="shared" si="69"/>
        <v>-4.7619047619047672E-2</v>
      </c>
      <c r="AF99" s="419">
        <f t="shared" si="69"/>
        <v>0.10000000000000009</v>
      </c>
      <c r="AG99" s="419">
        <f t="shared" si="69"/>
        <v>-0.11167512690355341</v>
      </c>
      <c r="AH99" s="419">
        <f t="shared" si="69"/>
        <v>-0.38285714285714278</v>
      </c>
      <c r="AI99" s="419">
        <f t="shared" si="69"/>
        <v>-0.18518518518518523</v>
      </c>
      <c r="AJ99" s="419">
        <f t="shared" si="69"/>
        <v>-0.27272727272727271</v>
      </c>
      <c r="AK99" s="419">
        <f t="shared" si="69"/>
        <v>-0.4375</v>
      </c>
      <c r="AL99" s="419">
        <f t="shared" si="69"/>
        <v>-8.3333333333333259E-2</v>
      </c>
      <c r="AM99" s="419">
        <f t="shared" si="69"/>
        <v>9.0909090909090828E-2</v>
      </c>
      <c r="AN99" s="419">
        <f t="shared" si="69"/>
        <v>-5.5555555555555469E-2</v>
      </c>
      <c r="AO99" s="419">
        <f t="shared" si="69"/>
        <v>-5.8823529411764719E-2</v>
      </c>
      <c r="AP99" s="419">
        <f t="shared" si="69"/>
        <v>0.27499999999999991</v>
      </c>
      <c r="AQ99" s="419">
        <f t="shared" si="69"/>
        <v>0.40122549019607878</v>
      </c>
      <c r="AR99" s="419">
        <f t="shared" si="69"/>
        <v>-0.12261675704040598</v>
      </c>
      <c r="AS99" s="419">
        <f t="shared" si="69"/>
        <v>7.4561403508772051E-2</v>
      </c>
      <c r="AT99" s="419">
        <f t="shared" si="69"/>
        <v>-0.81076066790352508</v>
      </c>
      <c r="AU99" s="419">
        <f t="shared" si="69"/>
        <v>-0.18627450980392135</v>
      </c>
      <c r="AV99" s="419">
        <f t="shared" si="69"/>
        <v>-0.30120481927710852</v>
      </c>
      <c r="AW99" s="419">
        <f t="shared" si="69"/>
        <v>-6.8965517241379226E-2</v>
      </c>
      <c r="AX99" s="419">
        <f t="shared" si="69"/>
        <v>-0.24629629629629635</v>
      </c>
      <c r="AY99" s="419">
        <f t="shared" si="69"/>
        <v>-0.33660933660933656</v>
      </c>
      <c r="AZ99" s="419">
        <f t="shared" si="69"/>
        <v>-0.14814814814814847</v>
      </c>
      <c r="BA99" s="419">
        <f t="shared" si="69"/>
        <v>-4.3478260869564855E-2</v>
      </c>
      <c r="BB99" s="419">
        <f t="shared" si="69"/>
        <v>-0.18863637880845519</v>
      </c>
      <c r="BC99" s="419">
        <f t="shared" si="69"/>
        <v>0.11932774975264904</v>
      </c>
      <c r="BD99" s="419">
        <f t="shared" si="69"/>
        <v>-0.11861861313147304</v>
      </c>
      <c r="BE99" s="419">
        <f t="shared" si="69"/>
        <v>0.29585462559203779</v>
      </c>
      <c r="BF99" s="419">
        <f t="shared" si="69"/>
        <v>-0.12313760061320178</v>
      </c>
      <c r="BG99" s="1025"/>
    </row>
    <row r="100" spans="2:63" ht="17.100000000000001" customHeight="1">
      <c r="U100" s="493" t="s">
        <v>581</v>
      </c>
      <c r="V100" s="559"/>
      <c r="X100" s="493" t="s">
        <v>581</v>
      </c>
      <c r="Y100" s="559"/>
      <c r="Z100" s="411"/>
      <c r="AA100" s="412"/>
      <c r="AB100" s="420">
        <f t="shared" ref="AB100:BF100" si="70">AB31/AA31-1</f>
        <v>0</v>
      </c>
      <c r="AC100" s="420">
        <f t="shared" si="70"/>
        <v>0</v>
      </c>
      <c r="AD100" s="420">
        <f t="shared" si="70"/>
        <v>0.33333333333333348</v>
      </c>
      <c r="AE100" s="420">
        <f t="shared" si="70"/>
        <v>0.75</v>
      </c>
      <c r="AF100" s="420">
        <f t="shared" si="70"/>
        <v>1.6428571428571415</v>
      </c>
      <c r="AG100" s="420">
        <f t="shared" si="70"/>
        <v>-4.2467520647312407E-2</v>
      </c>
      <c r="AH100" s="420">
        <f t="shared" si="70"/>
        <v>-0.11162980772508435</v>
      </c>
      <c r="AI100" s="420">
        <f t="shared" si="70"/>
        <v>9.9821013115414026E-2</v>
      </c>
      <c r="AJ100" s="420">
        <f t="shared" si="70"/>
        <v>0.67576329380784284</v>
      </c>
      <c r="AK100" s="420">
        <f t="shared" si="70"/>
        <v>-9.3559909122447271E-2</v>
      </c>
      <c r="AL100" s="420">
        <f t="shared" si="70"/>
        <v>3.16345720341209E-2</v>
      </c>
      <c r="AM100" s="420">
        <f t="shared" si="70"/>
        <v>0.26006297501653153</v>
      </c>
      <c r="AN100" s="420">
        <f t="shared" si="70"/>
        <v>0.12009555900319513</v>
      </c>
      <c r="AO100" s="420">
        <f t="shared" si="70"/>
        <v>0.16809107081034691</v>
      </c>
      <c r="AP100" s="420">
        <f t="shared" si="70"/>
        <v>2.0280588839155294</v>
      </c>
      <c r="AQ100" s="420">
        <f t="shared" si="70"/>
        <v>-4.7860599852782681E-2</v>
      </c>
      <c r="AR100" s="420">
        <f t="shared" si="70"/>
        <v>0.13236415694472492</v>
      </c>
      <c r="AS100" s="420">
        <f t="shared" si="70"/>
        <v>-6.6648583281892271E-2</v>
      </c>
      <c r="AT100" s="420">
        <f t="shared" si="70"/>
        <v>-8.5672423433385214E-2</v>
      </c>
      <c r="AU100" s="420">
        <f t="shared" si="70"/>
        <v>0.13704931824637456</v>
      </c>
      <c r="AV100" s="420">
        <f t="shared" si="70"/>
        <v>0.16927419451494807</v>
      </c>
      <c r="AW100" s="420">
        <f t="shared" si="70"/>
        <v>-0.1602593477525599</v>
      </c>
      <c r="AX100" s="420">
        <f t="shared" si="70"/>
        <v>6.9705962559551304E-2</v>
      </c>
      <c r="AY100" s="420">
        <f t="shared" si="70"/>
        <v>-0.30568798223277371</v>
      </c>
      <c r="AZ100" s="420">
        <f t="shared" si="70"/>
        <v>-0.49145276331225485</v>
      </c>
      <c r="BA100" s="420">
        <f t="shared" si="70"/>
        <v>0.11103458970769187</v>
      </c>
      <c r="BB100" s="420">
        <f t="shared" si="70"/>
        <v>-0.29106197453269911</v>
      </c>
      <c r="BC100" s="420">
        <f t="shared" si="70"/>
        <v>-0.30564615454109145</v>
      </c>
      <c r="BD100" s="1358">
        <f t="shared" si="70"/>
        <v>-5.6633206751310117E-2</v>
      </c>
      <c r="BE100" s="1358">
        <f t="shared" si="70"/>
        <v>0.14380709356879651</v>
      </c>
      <c r="BF100" s="1358">
        <f t="shared" si="70"/>
        <v>0.1279785632963899</v>
      </c>
      <c r="BG100" s="1025"/>
    </row>
    <row r="101" spans="2:63" ht="17.100000000000001" customHeight="1">
      <c r="U101" s="493"/>
      <c r="V101" s="525" t="str">
        <f>'リンク切公表時非表示（グラフの添え物）'!$W$122</f>
        <v>半導体製造</v>
      </c>
      <c r="X101" s="493"/>
      <c r="Y101" s="525" t="str">
        <f>'リンク切公表時非表示（グラフの添え物）'!$X$122</f>
        <v>Semiconductor Manufacturing</v>
      </c>
      <c r="Z101" s="188"/>
      <c r="AA101" s="194"/>
      <c r="AB101" s="418">
        <f t="shared" ref="AB101:BF101" si="71">IF(OR(AB32="NO",AA32="NO"),"-",AB32/AA32-1)</f>
        <v>0</v>
      </c>
      <c r="AC101" s="418">
        <f t="shared" si="71"/>
        <v>0</v>
      </c>
      <c r="AD101" s="418">
        <f t="shared" si="71"/>
        <v>0.33333333333333326</v>
      </c>
      <c r="AE101" s="418">
        <f t="shared" si="71"/>
        <v>0.75</v>
      </c>
      <c r="AF101" s="418">
        <f t="shared" si="71"/>
        <v>1.6428571428571415</v>
      </c>
      <c r="AG101" s="418">
        <f t="shared" si="71"/>
        <v>3.9558038143612251E-3</v>
      </c>
      <c r="AH101" s="418">
        <f t="shared" si="71"/>
        <v>-0.2643292338880725</v>
      </c>
      <c r="AI101" s="418">
        <f t="shared" si="71"/>
        <v>-4.4987541285180899E-2</v>
      </c>
      <c r="AJ101" s="418">
        <f t="shared" si="71"/>
        <v>0.78253200818654567</v>
      </c>
      <c r="AK101" s="418">
        <f t="shared" si="71"/>
        <v>-0.52949743521128267</v>
      </c>
      <c r="AL101" s="418">
        <f t="shared" si="71"/>
        <v>0.17759067485712654</v>
      </c>
      <c r="AM101" s="418">
        <f t="shared" si="71"/>
        <v>0.42051455996848786</v>
      </c>
      <c r="AN101" s="418">
        <f t="shared" si="71"/>
        <v>-0.21735162579931588</v>
      </c>
      <c r="AO101" s="418">
        <f t="shared" si="71"/>
        <v>0.39284637572437986</v>
      </c>
      <c r="AP101" s="418">
        <f t="shared" si="71"/>
        <v>-0.1128852292436261</v>
      </c>
      <c r="AQ101" s="418">
        <f t="shared" si="71"/>
        <v>0.19945856843650289</v>
      </c>
      <c r="AR101" s="418">
        <f t="shared" si="71"/>
        <v>0.2692134308069285</v>
      </c>
      <c r="AS101" s="418">
        <f t="shared" si="71"/>
        <v>-7.2890234072835569E-2</v>
      </c>
      <c r="AT101" s="418">
        <f t="shared" si="71"/>
        <v>-0.19868570867244095</v>
      </c>
      <c r="AU101" s="418">
        <f t="shared" si="71"/>
        <v>4.7004942394059057E-2</v>
      </c>
      <c r="AV101" s="418">
        <f t="shared" si="71"/>
        <v>-8.3222353677957828E-2</v>
      </c>
      <c r="AW101" s="418">
        <f t="shared" si="71"/>
        <v>1.2635925158163142E-2</v>
      </c>
      <c r="AX101" s="418">
        <f t="shared" si="71"/>
        <v>-0.37990761400694939</v>
      </c>
      <c r="AY101" s="418">
        <f t="shared" si="71"/>
        <v>0.20253333189432898</v>
      </c>
      <c r="AZ101" s="418">
        <f t="shared" si="71"/>
        <v>9.5781308904241635E-2</v>
      </c>
      <c r="BA101" s="418">
        <f t="shared" si="71"/>
        <v>0.26579658924095728</v>
      </c>
      <c r="BB101" s="418">
        <f t="shared" si="71"/>
        <v>5.8105034504576158E-2</v>
      </c>
      <c r="BC101" s="418">
        <f t="shared" si="71"/>
        <v>0.20369221462681542</v>
      </c>
      <c r="BD101" s="1359">
        <f t="shared" si="71"/>
        <v>0.10061889926156264</v>
      </c>
      <c r="BE101" s="1359">
        <f t="shared" si="71"/>
        <v>0.18007106826166996</v>
      </c>
      <c r="BF101" s="1359">
        <f t="shared" si="71"/>
        <v>0.11361523695850728</v>
      </c>
      <c r="BG101" s="1026"/>
    </row>
    <row r="102" spans="2:63" ht="17.100000000000001" customHeight="1">
      <c r="U102" s="493"/>
      <c r="V102" s="525" t="str">
        <f>'リンク切公表時非表示（グラフの添え物）'!$W$123</f>
        <v>NF3の製造時の漏出</v>
      </c>
      <c r="X102" s="493"/>
      <c r="Y102" s="525" t="str">
        <f>'リンク切公表時非表示（グラフの添え物）'!$X$123</f>
        <v>Fugitive emissions from NF3 manufacturing</v>
      </c>
      <c r="Z102" s="188"/>
      <c r="AA102" s="194"/>
      <c r="AB102" s="418">
        <f t="shared" ref="AB102:BF102" si="72">IF(OR(AB33="NO",AA33="NO"),"-",AB33/AA33-1)</f>
        <v>0</v>
      </c>
      <c r="AC102" s="418">
        <f t="shared" si="72"/>
        <v>0</v>
      </c>
      <c r="AD102" s="418">
        <f t="shared" si="72"/>
        <v>0.33333333333333348</v>
      </c>
      <c r="AE102" s="418">
        <f t="shared" si="72"/>
        <v>0.75</v>
      </c>
      <c r="AF102" s="418">
        <f t="shared" si="72"/>
        <v>1.6428571428571428</v>
      </c>
      <c r="AG102" s="418">
        <f t="shared" si="72"/>
        <v>0</v>
      </c>
      <c r="AH102" s="418">
        <f t="shared" si="72"/>
        <v>0</v>
      </c>
      <c r="AI102" s="418">
        <f t="shared" si="72"/>
        <v>1</v>
      </c>
      <c r="AJ102" s="418">
        <f t="shared" si="72"/>
        <v>0.5</v>
      </c>
      <c r="AK102" s="418">
        <f t="shared" si="72"/>
        <v>1.3333333333333335</v>
      </c>
      <c r="AL102" s="418">
        <f t="shared" si="72"/>
        <v>0</v>
      </c>
      <c r="AM102" s="418">
        <f t="shared" si="72"/>
        <v>0.28571428571428581</v>
      </c>
      <c r="AN102" s="418">
        <f t="shared" si="72"/>
        <v>-0.11111111111111116</v>
      </c>
      <c r="AO102" s="418">
        <f t="shared" si="72"/>
        <v>1.2499999999999956E-2</v>
      </c>
      <c r="AP102" s="418">
        <f t="shared" si="72"/>
        <v>7.9012345679012341</v>
      </c>
      <c r="AQ102" s="418">
        <f t="shared" si="72"/>
        <v>-9.4313453536754133E-2</v>
      </c>
      <c r="AR102" s="418">
        <f t="shared" si="72"/>
        <v>9.3415007656967308E-2</v>
      </c>
      <c r="AS102" s="418">
        <f t="shared" si="72"/>
        <v>-4.2016806722685596E-3</v>
      </c>
      <c r="AT102" s="418">
        <f t="shared" si="72"/>
        <v>-6.0478199718705938E-2</v>
      </c>
      <c r="AU102" s="418">
        <f t="shared" si="72"/>
        <v>0.15119760479041866</v>
      </c>
      <c r="AV102" s="418">
        <f t="shared" si="72"/>
        <v>0.2106631989596881</v>
      </c>
      <c r="AW102" s="418">
        <f t="shared" si="72"/>
        <v>-0.17937701396348027</v>
      </c>
      <c r="AX102" s="418">
        <f t="shared" si="72"/>
        <v>0.13089005235602102</v>
      </c>
      <c r="AY102" s="418">
        <f t="shared" si="72"/>
        <v>-0.35086342592592579</v>
      </c>
      <c r="AZ102" s="418">
        <f t="shared" si="72"/>
        <v>-0.58099612376839604</v>
      </c>
      <c r="BA102" s="418">
        <f t="shared" si="72"/>
        <v>6.8085122615733074E-2</v>
      </c>
      <c r="BB102" s="418">
        <f t="shared" si="72"/>
        <v>-0.45776892247494216</v>
      </c>
      <c r="BC102" s="418">
        <f t="shared" si="72"/>
        <v>-0.75238795647401768</v>
      </c>
      <c r="BD102" s="1359">
        <f t="shared" si="72"/>
        <v>-0.66765579130981068</v>
      </c>
      <c r="BE102" s="1359">
        <f t="shared" si="72"/>
        <v>-0.21565177826869419</v>
      </c>
      <c r="BF102" s="1359">
        <f t="shared" si="72"/>
        <v>0.58070283317136595</v>
      </c>
      <c r="BG102" s="1026"/>
    </row>
    <row r="103" spans="2:63" ht="17.100000000000001" customHeight="1" thickBot="1">
      <c r="U103" s="493"/>
      <c r="V103" s="424" t="str">
        <f>'リンク切公表時非表示（グラフの添え物）'!$W$124</f>
        <v>液晶製造</v>
      </c>
      <c r="X103" s="493"/>
      <c r="Y103" s="424" t="str">
        <f>'リンク切公表時非表示（グラフの添え物）'!$X$124</f>
        <v>Liquid Crystals</v>
      </c>
      <c r="Z103" s="190"/>
      <c r="AA103" s="195"/>
      <c r="AB103" s="421">
        <f t="shared" ref="AB103:BF103" si="73">IF(OR(AB34="NO",AA34="NO"),"-",AB34/AA34-1)</f>
        <v>0</v>
      </c>
      <c r="AC103" s="421">
        <f t="shared" si="73"/>
        <v>0</v>
      </c>
      <c r="AD103" s="421">
        <f t="shared" si="73"/>
        <v>0.33333333333333326</v>
      </c>
      <c r="AE103" s="421">
        <f t="shared" si="73"/>
        <v>0.75</v>
      </c>
      <c r="AF103" s="421">
        <f t="shared" si="73"/>
        <v>1.6428571428571432</v>
      </c>
      <c r="AG103" s="421">
        <f t="shared" si="73"/>
        <v>-0.58961798703967971</v>
      </c>
      <c r="AH103" s="421">
        <f t="shared" si="73"/>
        <v>3.6150896568489577</v>
      </c>
      <c r="AI103" s="421">
        <f t="shared" si="73"/>
        <v>0.18487563483902258</v>
      </c>
      <c r="AJ103" s="421">
        <f t="shared" si="73"/>
        <v>0.48662093428045394</v>
      </c>
      <c r="AK103" s="421">
        <f t="shared" si="73"/>
        <v>0.26371325548722946</v>
      </c>
      <c r="AL103" s="421">
        <f t="shared" si="73"/>
        <v>-0.13124533002343641</v>
      </c>
      <c r="AM103" s="421">
        <f t="shared" si="73"/>
        <v>-0.12288023671850612</v>
      </c>
      <c r="AN103" s="421">
        <f t="shared" si="73"/>
        <v>1.9540338970496327</v>
      </c>
      <c r="AO103" s="421">
        <f t="shared" si="73"/>
        <v>0.11488468747453373</v>
      </c>
      <c r="AP103" s="421">
        <f t="shared" si="73"/>
        <v>-0.57264488704650929</v>
      </c>
      <c r="AQ103" s="421">
        <f t="shared" si="73"/>
        <v>0.20399019801328855</v>
      </c>
      <c r="AR103" s="421">
        <f t="shared" si="73"/>
        <v>0.33605345508107676</v>
      </c>
      <c r="AS103" s="421">
        <f t="shared" si="73"/>
        <v>-0.72851934828429599</v>
      </c>
      <c r="AT103" s="421">
        <f t="shared" si="73"/>
        <v>-0.25186957711976143</v>
      </c>
      <c r="AU103" s="421">
        <f t="shared" si="73"/>
        <v>0.14329844704403749</v>
      </c>
      <c r="AV103" s="421">
        <f t="shared" si="73"/>
        <v>-8.0838308720684759E-2</v>
      </c>
      <c r="AW103" s="421">
        <f t="shared" si="73"/>
        <v>-0.14427401457273592</v>
      </c>
      <c r="AX103" s="421">
        <f t="shared" si="73"/>
        <v>3.0902631029477545E-2</v>
      </c>
      <c r="AY103" s="421">
        <f t="shared" si="73"/>
        <v>0.22485927846622511</v>
      </c>
      <c r="AZ103" s="421">
        <f t="shared" si="73"/>
        <v>-0.15317259649490189</v>
      </c>
      <c r="BA103" s="421">
        <f t="shared" si="73"/>
        <v>-0.11562340239717028</v>
      </c>
      <c r="BB103" s="421">
        <f t="shared" si="73"/>
        <v>0.11873942339179311</v>
      </c>
      <c r="BC103" s="421">
        <f t="shared" si="73"/>
        <v>-3.6808412109511468E-2</v>
      </c>
      <c r="BD103" s="1360">
        <f t="shared" si="73"/>
        <v>-0.11599712084899572</v>
      </c>
      <c r="BE103" s="1360">
        <f t="shared" si="73"/>
        <v>1.6244500569569054E-2</v>
      </c>
      <c r="BF103" s="1360">
        <f t="shared" si="73"/>
        <v>-3.1697422394935115E-3</v>
      </c>
      <c r="BG103" s="1026"/>
    </row>
    <row r="104" spans="2:63" ht="17.100000000000001" customHeight="1" thickTop="1">
      <c r="B104" s="1" t="s">
        <v>17</v>
      </c>
      <c r="U104" s="306" t="s">
        <v>47</v>
      </c>
      <c r="V104" s="561"/>
      <c r="X104" s="306" t="s">
        <v>499</v>
      </c>
      <c r="Y104" s="561"/>
      <c r="Z104" s="187"/>
      <c r="AA104" s="74"/>
      <c r="AB104" s="1133">
        <f t="shared" ref="AB104:BF104" si="74">AB35/AA35-1</f>
        <v>0.10569367913911476</v>
      </c>
      <c r="AC104" s="1133">
        <f t="shared" si="74"/>
        <v>4.9948065437812827E-2</v>
      </c>
      <c r="AD104" s="1133">
        <f t="shared" si="74"/>
        <v>9.1627542889658686E-2</v>
      </c>
      <c r="AE104" s="1133">
        <f t="shared" si="74"/>
        <v>0.10647851691349164</v>
      </c>
      <c r="AF104" s="1133">
        <f t="shared" si="74"/>
        <v>0.20057230696563977</v>
      </c>
      <c r="AG104" s="1133">
        <f t="shared" si="74"/>
        <v>9.9980540204649415E-3</v>
      </c>
      <c r="AH104" s="1133">
        <f t="shared" si="74"/>
        <v>-1.6118081825518771E-2</v>
      </c>
      <c r="AI104" s="1133">
        <f t="shared" si="74"/>
        <v>-9.1080300558493366E-2</v>
      </c>
      <c r="AJ104" s="1133">
        <f t="shared" si="74"/>
        <v>-0.12575460754218626</v>
      </c>
      <c r="AK104" s="1133">
        <f t="shared" si="74"/>
        <v>-0.10519328886485457</v>
      </c>
      <c r="AL104" s="1133">
        <f t="shared" si="74"/>
        <v>-0.15088965389053088</v>
      </c>
      <c r="AM104" s="1133">
        <f t="shared" si="74"/>
        <v>-0.11652537687938724</v>
      </c>
      <c r="AN104" s="1133">
        <f t="shared" si="74"/>
        <v>-2.022231996068824E-2</v>
      </c>
      <c r="AO104" s="1133">
        <f t="shared" si="74"/>
        <v>-0.11396361765264662</v>
      </c>
      <c r="AP104" s="1133">
        <f t="shared" si="74"/>
        <v>1.9016954971825539E-2</v>
      </c>
      <c r="AQ104" s="1133">
        <f t="shared" si="74"/>
        <v>8.3343826035172874E-2</v>
      </c>
      <c r="AR104" s="1133">
        <f t="shared" si="74"/>
        <v>2.2900894554448881E-2</v>
      </c>
      <c r="AS104" s="1133">
        <f t="shared" si="74"/>
        <v>-9.1039926032370211E-3</v>
      </c>
      <c r="AT104" s="1133">
        <f t="shared" si="74"/>
        <v>-6.1937531133823276E-2</v>
      </c>
      <c r="AU104" s="1133">
        <f t="shared" si="74"/>
        <v>9.6355598160115852E-2</v>
      </c>
      <c r="AV104" s="1133">
        <f t="shared" si="74"/>
        <v>7.5543734528090489E-2</v>
      </c>
      <c r="AW104" s="1133">
        <f t="shared" si="74"/>
        <v>7.7636340609378074E-2</v>
      </c>
      <c r="AX104" s="1133">
        <f t="shared" si="74"/>
        <v>7.0049742395115189E-2</v>
      </c>
      <c r="AY104" s="1133">
        <f t="shared" si="74"/>
        <v>8.2375000196708958E-2</v>
      </c>
      <c r="AZ104" s="1133">
        <f t="shared" si="74"/>
        <v>6.868301016784284E-2</v>
      </c>
      <c r="BA104" s="1133">
        <f t="shared" si="74"/>
        <v>7.9042271738609893E-2</v>
      </c>
      <c r="BB104" s="1133">
        <f t="shared" si="74"/>
        <v>4.4623844245054389E-2</v>
      </c>
      <c r="BC104" s="1133">
        <f t="shared" si="74"/>
        <v>3.8377215747379623E-2</v>
      </c>
      <c r="BD104" s="1361">
        <f t="shared" si="74"/>
        <v>5.1973563678407997E-2</v>
      </c>
      <c r="BE104" s="1361">
        <f t="shared" si="74"/>
        <v>4.2521702238107695E-2</v>
      </c>
      <c r="BF104" s="1361">
        <f t="shared" si="74"/>
        <v>1.8384723502628875E-2</v>
      </c>
      <c r="BG104" s="1025"/>
      <c r="BI104" s="58"/>
      <c r="BJ104" s="58"/>
      <c r="BK104" s="58"/>
    </row>
    <row r="105" spans="2:63" s="141" customFormat="1" ht="17.100000000000001" customHeight="1">
      <c r="Z105" s="1644"/>
      <c r="AA105" s="181"/>
      <c r="AB105" s="1035"/>
      <c r="AC105" s="1035"/>
      <c r="AD105" s="1035"/>
      <c r="AE105" s="1035"/>
      <c r="AF105" s="1035"/>
      <c r="AG105" s="1035"/>
      <c r="AH105" s="1035"/>
      <c r="AI105" s="1035"/>
      <c r="AJ105" s="1035"/>
      <c r="AK105" s="1035"/>
      <c r="AL105" s="1035"/>
      <c r="AM105" s="1035"/>
      <c r="AN105" s="1035"/>
      <c r="AO105" s="1035"/>
      <c r="AP105" s="1035"/>
      <c r="AQ105" s="1035"/>
      <c r="AR105" s="1035"/>
      <c r="AS105" s="1035"/>
      <c r="AT105" s="1035"/>
      <c r="AU105" s="1035"/>
      <c r="AV105" s="1035"/>
      <c r="AW105" s="1035"/>
      <c r="AX105" s="1035"/>
      <c r="AY105" s="1035"/>
      <c r="AZ105" s="1035"/>
      <c r="BA105" s="1035"/>
      <c r="BB105" s="1035"/>
      <c r="BC105" s="1035"/>
      <c r="BD105" s="1034"/>
      <c r="BE105" s="1034"/>
      <c r="BF105" s="1034"/>
      <c r="BG105" s="1025"/>
      <c r="BI105" s="182"/>
      <c r="BJ105" s="182"/>
      <c r="BK105" s="182"/>
    </row>
    <row r="106" spans="2:63">
      <c r="U106" s="1" t="s">
        <v>205</v>
      </c>
      <c r="X106" s="1" t="s">
        <v>584</v>
      </c>
    </row>
    <row r="107" spans="2:63">
      <c r="U107" s="547"/>
      <c r="V107" s="548"/>
      <c r="X107" s="547"/>
      <c r="Y107" s="548"/>
      <c r="Z107" s="152"/>
      <c r="AA107" s="75">
        <v>1990</v>
      </c>
      <c r="AB107" s="75">
        <f>AA107+1</f>
        <v>1991</v>
      </c>
      <c r="AC107" s="75">
        <f>AB107+1</f>
        <v>1992</v>
      </c>
      <c r="AD107" s="75">
        <f>AC107+1</f>
        <v>1993</v>
      </c>
      <c r="AE107" s="75">
        <f>AD107+1</f>
        <v>1994</v>
      </c>
      <c r="AF107" s="75">
        <v>1995</v>
      </c>
      <c r="AG107" s="75">
        <f t="shared" ref="AG107:BA107" si="75">AF107+1</f>
        <v>1996</v>
      </c>
      <c r="AH107" s="75">
        <f t="shared" si="75"/>
        <v>1997</v>
      </c>
      <c r="AI107" s="75">
        <f t="shared" si="75"/>
        <v>1998</v>
      </c>
      <c r="AJ107" s="75">
        <f t="shared" si="75"/>
        <v>1999</v>
      </c>
      <c r="AK107" s="75">
        <f t="shared" si="75"/>
        <v>2000</v>
      </c>
      <c r="AL107" s="75">
        <f t="shared" si="75"/>
        <v>2001</v>
      </c>
      <c r="AM107" s="75">
        <f t="shared" si="75"/>
        <v>2002</v>
      </c>
      <c r="AN107" s="75">
        <f t="shared" si="75"/>
        <v>2003</v>
      </c>
      <c r="AO107" s="75">
        <f t="shared" si="75"/>
        <v>2004</v>
      </c>
      <c r="AP107" s="75">
        <f t="shared" si="75"/>
        <v>2005</v>
      </c>
      <c r="AQ107" s="75">
        <f t="shared" si="75"/>
        <v>2006</v>
      </c>
      <c r="AR107" s="75">
        <f t="shared" si="75"/>
        <v>2007</v>
      </c>
      <c r="AS107" s="75">
        <f t="shared" si="75"/>
        <v>2008</v>
      </c>
      <c r="AT107" s="75">
        <f t="shared" si="75"/>
        <v>2009</v>
      </c>
      <c r="AU107" s="75">
        <f t="shared" si="75"/>
        <v>2010</v>
      </c>
      <c r="AV107" s="75">
        <f t="shared" si="75"/>
        <v>2011</v>
      </c>
      <c r="AW107" s="75">
        <f t="shared" si="75"/>
        <v>2012</v>
      </c>
      <c r="AX107" s="75">
        <f t="shared" si="75"/>
        <v>2013</v>
      </c>
      <c r="AY107" s="75">
        <f t="shared" si="75"/>
        <v>2014</v>
      </c>
      <c r="AZ107" s="75">
        <f t="shared" si="75"/>
        <v>2015</v>
      </c>
      <c r="BA107" s="75">
        <f t="shared" si="75"/>
        <v>2016</v>
      </c>
      <c r="BB107" s="75">
        <f>BA107+1</f>
        <v>2017</v>
      </c>
      <c r="BC107" s="75">
        <f>BB107+1</f>
        <v>2018</v>
      </c>
      <c r="BD107" s="75">
        <f>BC107+1</f>
        <v>2019</v>
      </c>
      <c r="BE107" s="75">
        <f>BD107+1</f>
        <v>2020</v>
      </c>
      <c r="BF107" s="75">
        <f>BE107+1</f>
        <v>2021</v>
      </c>
      <c r="BG107" s="1027"/>
    </row>
    <row r="108" spans="2:63" ht="17.100000000000001" customHeight="1">
      <c r="U108" s="512" t="s">
        <v>15</v>
      </c>
      <c r="V108" s="477"/>
      <c r="X108" s="512" t="s">
        <v>15</v>
      </c>
      <c r="Y108" s="477"/>
      <c r="Z108" s="89"/>
      <c r="AA108" s="191"/>
      <c r="AB108" s="191"/>
      <c r="AC108" s="191"/>
      <c r="AD108" s="191"/>
      <c r="AE108" s="191"/>
      <c r="AF108" s="191"/>
      <c r="AG108" s="191"/>
      <c r="AH108" s="191"/>
      <c r="AI108" s="191"/>
      <c r="AJ108" s="191"/>
      <c r="AK108" s="191"/>
      <c r="AL108" s="191"/>
      <c r="AM108" s="191"/>
      <c r="AN108" s="191"/>
      <c r="AO108" s="191"/>
      <c r="AP108" s="191"/>
      <c r="AQ108" s="191"/>
      <c r="AR108" s="191"/>
      <c r="AS108" s="191"/>
      <c r="AT108" s="191"/>
      <c r="AU108" s="191"/>
      <c r="AV108" s="191"/>
      <c r="AW108" s="191"/>
      <c r="AX108" s="191"/>
      <c r="AY108" s="1128">
        <f t="shared" ref="AY108:BE108" si="76">AY5/$AX5-1</f>
        <v>0.11441365920145619</v>
      </c>
      <c r="AZ108" s="1128">
        <f t="shared" si="76"/>
        <v>0.22266367148543154</v>
      </c>
      <c r="BA108" s="1128">
        <f t="shared" si="76"/>
        <v>0.32730701547467067</v>
      </c>
      <c r="BB108" s="1128">
        <f t="shared" si="76"/>
        <v>0.39923501288471308</v>
      </c>
      <c r="BC108" s="1128">
        <f t="shared" si="76"/>
        <v>0.46555434299697285</v>
      </c>
      <c r="BD108" s="1362">
        <f t="shared" si="76"/>
        <v>0.55521926029632129</v>
      </c>
      <c r="BE108" s="1362">
        <f t="shared" si="76"/>
        <v>0.62500843840410858</v>
      </c>
      <c r="BF108" s="1362">
        <f t="shared" ref="BF108" si="77">BF5/$AX5-1</f>
        <v>0.6670498204214601</v>
      </c>
      <c r="BG108" s="1025"/>
      <c r="BK108" s="58"/>
    </row>
    <row r="109" spans="2:63" ht="17.100000000000001" customHeight="1">
      <c r="U109" s="549"/>
      <c r="V109" s="425" t="str">
        <f>'リンク切公表時非表示（グラフの添え物）'!$W$92</f>
        <v>冷蔵庫及び空調機器</v>
      </c>
      <c r="X109" s="549"/>
      <c r="Y109" s="425" t="str">
        <f>'リンク切公表時非表示（グラフの添え物）'!$X$92</f>
        <v>Refrigeration and 
Air Conditioning Equipment</v>
      </c>
      <c r="Z109" s="289"/>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417">
        <f t="shared" ref="AY109:BE119" si="78">IF(OR(AY6="NO",$AX6="NO"),"-",AY6/$AX6-1)</f>
        <v>0.1213854375085901</v>
      </c>
      <c r="AZ109" s="417">
        <f t="shared" si="78"/>
        <v>0.23640759431658909</v>
      </c>
      <c r="BA109" s="417">
        <f t="shared" si="78"/>
        <v>0.34248361686501561</v>
      </c>
      <c r="BB109" s="417">
        <f t="shared" si="78"/>
        <v>0.41806518341665022</v>
      </c>
      <c r="BC109" s="417">
        <f t="shared" si="78"/>
        <v>0.49067060054178446</v>
      </c>
      <c r="BD109" s="147">
        <f t="shared" si="78"/>
        <v>0.58608193412291065</v>
      </c>
      <c r="BE109" s="147">
        <f t="shared" si="78"/>
        <v>0.65885675745378069</v>
      </c>
      <c r="BF109" s="147">
        <f t="shared" ref="BF109" si="79">IF(OR(BF6="NO",$AX6="NO"),"-",BF6/$AX6-1)</f>
        <v>0.70570304459470234</v>
      </c>
      <c r="BG109" s="1025"/>
      <c r="BI109" s="58"/>
    </row>
    <row r="110" spans="2:63" ht="17.100000000000001" customHeight="1">
      <c r="U110" s="549"/>
      <c r="V110" s="1209" t="str">
        <f>'リンク切公表時非表示（グラフの添え物）'!$W$93</f>
        <v>発泡剤</v>
      </c>
      <c r="X110" s="549"/>
      <c r="Y110" s="425" t="str">
        <f>'リンク切公表時非表示（グラフの添え物）'!$X$93</f>
        <v>Foam Blowing</v>
      </c>
      <c r="Z110" s="184"/>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417">
        <f t="shared" si="78"/>
        <v>6.4436506456682974E-2</v>
      </c>
      <c r="AZ110" s="417">
        <f t="shared" si="78"/>
        <v>0.11415820309928182</v>
      </c>
      <c r="BA110" s="417">
        <f t="shared" si="78"/>
        <v>0.18915124594242294</v>
      </c>
      <c r="BB110" s="417">
        <f t="shared" si="78"/>
        <v>0.25661880459388642</v>
      </c>
      <c r="BC110" s="417">
        <f t="shared" si="78"/>
        <v>0.31070824352865944</v>
      </c>
      <c r="BD110" s="147">
        <f t="shared" si="78"/>
        <v>0.33616418985732111</v>
      </c>
      <c r="BE110" s="147">
        <f t="shared" si="78"/>
        <v>0.31205645739659604</v>
      </c>
      <c r="BF110" s="147">
        <f t="shared" ref="BF110" si="80">IF(OR(BF7="NO",$AX7="NO"),"-",BF7/$AX7-1)</f>
        <v>0.31934874784151424</v>
      </c>
      <c r="BG110" s="1025"/>
      <c r="BI110" s="58"/>
    </row>
    <row r="111" spans="2:63" ht="17.100000000000001" customHeight="1">
      <c r="U111" s="549"/>
      <c r="V111" s="423" t="str">
        <f>'リンク切公表時非表示（グラフの添え物）'!$W$94</f>
        <v>エアゾール・MDI（定量噴射剤）</v>
      </c>
      <c r="X111" s="549"/>
      <c r="Y111" s="425" t="str">
        <f>'リンク切公表時非表示（グラフの添え物）'!$X$94</f>
        <v>Aerosols / MDI</v>
      </c>
      <c r="Z111" s="289"/>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417">
        <f t="shared" si="78"/>
        <v>2.8723607133627205E-2</v>
      </c>
      <c r="AZ111" s="417">
        <f t="shared" si="78"/>
        <v>0.10356950002377374</v>
      </c>
      <c r="BA111" s="417">
        <f t="shared" si="78"/>
        <v>0.19966364217372945</v>
      </c>
      <c r="BB111" s="417">
        <f t="shared" si="78"/>
        <v>0.22654763822615376</v>
      </c>
      <c r="BC111" s="417">
        <f t="shared" si="78"/>
        <v>0.11149416574150894</v>
      </c>
      <c r="BD111" s="147">
        <f t="shared" si="78"/>
        <v>0.16916072701644103</v>
      </c>
      <c r="BE111" s="147">
        <f t="shared" si="78"/>
        <v>0.34563166817253355</v>
      </c>
      <c r="BF111" s="147">
        <f t="shared" ref="BF111" si="81">IF(OR(BF8="NO",$AX8="NO"),"-",BF8/$AX8-1)</f>
        <v>0.2234471701117664</v>
      </c>
      <c r="BG111" s="1025"/>
      <c r="BI111" s="58"/>
      <c r="BJ111" s="58"/>
    </row>
    <row r="112" spans="2:63" ht="17.100000000000001" customHeight="1">
      <c r="U112" s="549"/>
      <c r="V112" s="1210" t="str">
        <f>'リンク切公表時非表示（グラフの添え物）'!$W$97</f>
        <v>洗浄剤・溶剤</v>
      </c>
      <c r="X112" s="549"/>
      <c r="Y112" s="425" t="str">
        <f>'リンク切公表時非表示（グラフの添え物）'!$X$97</f>
        <v>Solvents / Cleaning agents</v>
      </c>
      <c r="Z112" s="289"/>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417">
        <f t="shared" si="78"/>
        <v>0.12630688106561494</v>
      </c>
      <c r="AZ112" s="417">
        <f t="shared" si="78"/>
        <v>0.15739116325624192</v>
      </c>
      <c r="BA112" s="417">
        <f t="shared" si="78"/>
        <v>0.19383442693661013</v>
      </c>
      <c r="BB112" s="417">
        <f t="shared" si="78"/>
        <v>6.6710297501850535E-2</v>
      </c>
      <c r="BC112" s="417">
        <f t="shared" si="78"/>
        <v>7.9912157619447255E-2</v>
      </c>
      <c r="BD112" s="147">
        <f t="shared" si="78"/>
        <v>0.12567860602711778</v>
      </c>
      <c r="BE112" s="147">
        <f t="shared" si="78"/>
        <v>0.16528418637990927</v>
      </c>
      <c r="BF112" s="147">
        <f t="shared" ref="BF112" si="82">IF(OR(BF9="NO",$AX9="NO"),"-",BF9/$AX9-1)</f>
        <v>0.17496555046614692</v>
      </c>
      <c r="BG112" s="1025"/>
      <c r="BI112" s="58"/>
    </row>
    <row r="113" spans="20:63" ht="17.100000000000001" customHeight="1">
      <c r="U113" s="549"/>
      <c r="V113" s="423" t="str">
        <f>'リンク切公表時非表示（グラフの添え物）'!$W$98</f>
        <v>HFCsの製造時の漏出</v>
      </c>
      <c r="X113" s="549"/>
      <c r="Y113" s="425" t="str">
        <f>'リンク切公表時非表示（グラフの添え物）'!$X$98</f>
        <v>Fugitive emissions from HFCs manufacturing</v>
      </c>
      <c r="Z113" s="183"/>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417">
        <f t="shared" si="78"/>
        <v>-0.23322506128378762</v>
      </c>
      <c r="AZ113" s="417">
        <f t="shared" si="78"/>
        <v>-0.36731081080277628</v>
      </c>
      <c r="BA113" s="417">
        <f t="shared" si="78"/>
        <v>0.13341956756223694</v>
      </c>
      <c r="BB113" s="417">
        <f t="shared" si="78"/>
        <v>-0.27603301795765578</v>
      </c>
      <c r="BC113" s="417">
        <f t="shared" si="78"/>
        <v>-0.32553519789937135</v>
      </c>
      <c r="BD113" s="147">
        <f t="shared" si="78"/>
        <v>-9.199829865242326E-2</v>
      </c>
      <c r="BE113" s="147">
        <f t="shared" si="78"/>
        <v>-0.42176824084271436</v>
      </c>
      <c r="BF113" s="147">
        <f t="shared" ref="BF113" si="83">IF(OR(BF10="NO",$AX10="NO"),"-",BF10/$AX10-1)</f>
        <v>-8.8489092272856618E-2</v>
      </c>
      <c r="BG113" s="1025"/>
      <c r="BK113" s="58"/>
    </row>
    <row r="114" spans="20:63" ht="17.100000000000001" customHeight="1">
      <c r="U114" s="549"/>
      <c r="V114" s="525" t="str">
        <f>'リンク切公表時非表示（グラフの添え物）'!$W$95</f>
        <v>半導体製造</v>
      </c>
      <c r="X114" s="549"/>
      <c r="Y114" s="425" t="str">
        <f>'リンク切公表時非表示（グラフの添え物）'!$X$95</f>
        <v>Semiconductor Manufacturing</v>
      </c>
      <c r="Z114" s="289"/>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417">
        <f t="shared" si="78"/>
        <v>3.3441868327868329E-2</v>
      </c>
      <c r="AZ114" s="417">
        <f t="shared" si="78"/>
        <v>3.5159024803746108E-2</v>
      </c>
      <c r="BA114" s="417">
        <f t="shared" si="78"/>
        <v>7.4079224120157106E-2</v>
      </c>
      <c r="BB114" s="417">
        <f t="shared" si="78"/>
        <v>0.12711559478626921</v>
      </c>
      <c r="BC114" s="417">
        <f t="shared" si="78"/>
        <v>3.200826766913023E-2</v>
      </c>
      <c r="BD114" s="147">
        <f t="shared" si="78"/>
        <v>-8.9978276911594102E-2</v>
      </c>
      <c r="BE114" s="147">
        <f t="shared" si="78"/>
        <v>-9.3205109799240349E-3</v>
      </c>
      <c r="BF114" s="147">
        <f t="shared" ref="BF114" si="84">IF(OR(BF11="NO",$AX11="NO"),"-",BF11/$AX11-1)</f>
        <v>-2.7348652553067399E-2</v>
      </c>
      <c r="BG114" s="1025"/>
    </row>
    <row r="115" spans="20:63" ht="17.100000000000001" customHeight="1">
      <c r="U115" s="549"/>
      <c r="V115" s="423" t="str">
        <f>'リンク切公表時非表示（グラフの添え物）'!$W$96</f>
        <v>液晶製造</v>
      </c>
      <c r="X115" s="549"/>
      <c r="Y115" s="425" t="str">
        <f>'リンク切公表時非表示（グラフの添え物）'!$X$96</f>
        <v>Liquid Crystals</v>
      </c>
      <c r="Z115" s="289"/>
      <c r="AA115" s="194"/>
      <c r="AB115" s="194"/>
      <c r="AC115" s="194"/>
      <c r="AD115" s="194"/>
      <c r="AE115" s="194"/>
      <c r="AF115" s="194"/>
      <c r="AG115" s="194"/>
      <c r="AH115" s="194"/>
      <c r="AI115" s="194"/>
      <c r="AJ115" s="194"/>
      <c r="AK115" s="194"/>
      <c r="AL115" s="194"/>
      <c r="AM115" s="194"/>
      <c r="AN115" s="194"/>
      <c r="AO115" s="194"/>
      <c r="AP115" s="194"/>
      <c r="AQ115" s="194"/>
      <c r="AR115" s="194"/>
      <c r="AS115" s="194"/>
      <c r="AT115" s="194"/>
      <c r="AU115" s="194"/>
      <c r="AV115" s="194"/>
      <c r="AW115" s="194"/>
      <c r="AX115" s="194"/>
      <c r="AY115" s="417">
        <f t="shared" si="78"/>
        <v>-4.5667289214914364E-2</v>
      </c>
      <c r="AZ115" s="417">
        <f t="shared" si="78"/>
        <v>-0.18404630408856681</v>
      </c>
      <c r="BA115" s="417">
        <f t="shared" si="78"/>
        <v>-0.18307868859836651</v>
      </c>
      <c r="BB115" s="417">
        <f t="shared" si="78"/>
        <v>-0.19398100852816091</v>
      </c>
      <c r="BC115" s="417">
        <f t="shared" si="78"/>
        <v>-9.1548344996737696E-2</v>
      </c>
      <c r="BD115" s="147">
        <f t="shared" si="78"/>
        <v>-0.25473099165185287</v>
      </c>
      <c r="BE115" s="147">
        <f t="shared" si="78"/>
        <v>-0.48366373393938078</v>
      </c>
      <c r="BF115" s="147">
        <f t="shared" ref="BF115" si="85">IF(OR(BF12="NO",$AX12="NO"),"-",BF12/$AX12-1)</f>
        <v>-0.61322877523008035</v>
      </c>
      <c r="BG115" s="1025"/>
      <c r="BI115" s="58"/>
      <c r="BJ115" s="58"/>
    </row>
    <row r="116" spans="20:63" ht="17.100000000000001" customHeight="1">
      <c r="U116" s="549"/>
      <c r="V116" s="423" t="str">
        <f>'リンク切公表時非表示（グラフの添え物）'!$W$99</f>
        <v>HCFC22製造時の副生HFC23</v>
      </c>
      <c r="X116" s="549"/>
      <c r="Y116" s="425" t="str">
        <f>'リンク切公表時非表示（グラフの添え物）'!$X$99</f>
        <v xml:space="preserve">By-product emissions from HCFC-22  </v>
      </c>
      <c r="Z116" s="289"/>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417">
        <f t="shared" si="78"/>
        <v>0.45454545454545436</v>
      </c>
      <c r="AZ116" s="417">
        <f t="shared" si="78"/>
        <v>0.81818181818181812</v>
      </c>
      <c r="BA116" s="417">
        <f t="shared" si="78"/>
        <v>0.45454545454545436</v>
      </c>
      <c r="BB116" s="417">
        <f t="shared" si="78"/>
        <v>1.3636363636363633</v>
      </c>
      <c r="BC116" s="417">
        <f t="shared" si="78"/>
        <v>-0.27272727272727282</v>
      </c>
      <c r="BD116" s="147">
        <f t="shared" si="78"/>
        <v>-0.18181818181818188</v>
      </c>
      <c r="BE116" s="147">
        <f t="shared" si="78"/>
        <v>7.6363636363636349</v>
      </c>
      <c r="BF116" s="147">
        <f t="shared" ref="BF116" si="86">IF(OR(BF13="NO",$AX13="NO"),"-",BF13/$AX13-1)</f>
        <v>7.0909090909090899</v>
      </c>
      <c r="BG116" s="1025"/>
      <c r="BI116" s="58"/>
      <c r="BJ116" s="58"/>
    </row>
    <row r="117" spans="20:63" ht="17.100000000000001" customHeight="1">
      <c r="U117" s="549"/>
      <c r="V117" s="525" t="str">
        <f>'リンク切公表時非表示（グラフの添え物）'!$W$100</f>
        <v>消火剤</v>
      </c>
      <c r="X117" s="549"/>
      <c r="Y117" s="425" t="str">
        <f>'リンク切公表時非表示（グラフの添え物）'!$X$100</f>
        <v>Fire Extinguishers</v>
      </c>
      <c r="Z117" s="289"/>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417">
        <f t="shared" si="78"/>
        <v>2.8909665320128397E-2</v>
      </c>
      <c r="AZ117" s="417">
        <f t="shared" si="78"/>
        <v>6.5331139633486579E-2</v>
      </c>
      <c r="BA117" s="417">
        <f t="shared" si="78"/>
        <v>8.0788129293291711E-2</v>
      </c>
      <c r="BB117" s="417">
        <f t="shared" si="78"/>
        <v>0.10472303728381305</v>
      </c>
      <c r="BC117" s="417">
        <f t="shared" si="78"/>
        <v>0.11754948727738546</v>
      </c>
      <c r="BD117" s="147">
        <f t="shared" si="78"/>
        <v>0.13032953315332363</v>
      </c>
      <c r="BE117" s="147">
        <f t="shared" si="78"/>
        <v>0.13580216008108614</v>
      </c>
      <c r="BF117" s="147">
        <f t="shared" ref="BF117" si="87">IF(OR(BF14="NO",$AX14="NO"),"-",BF14/$AX14-1)</f>
        <v>0.14211677882704499</v>
      </c>
      <c r="BG117" s="1025"/>
      <c r="BI117" s="58"/>
    </row>
    <row r="118" spans="20:63" ht="17.100000000000001" customHeight="1">
      <c r="U118" s="549"/>
      <c r="V118" s="423" t="str">
        <f>'リンク切公表時非表示（グラフの添え物）'!$W$101</f>
        <v>マグネシウム鋳造</v>
      </c>
      <c r="X118" s="549"/>
      <c r="Y118" s="425" t="str">
        <f>'リンク切公表時非表示（グラフの添え物）'!$X$101</f>
        <v>Magnesium Foundries</v>
      </c>
      <c r="Z118" s="289"/>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417">
        <f t="shared" si="78"/>
        <v>0</v>
      </c>
      <c r="AZ118" s="417">
        <f t="shared" si="78"/>
        <v>-0.33333333333333326</v>
      </c>
      <c r="BA118" s="417">
        <f t="shared" si="78"/>
        <v>-0.11111111111111116</v>
      </c>
      <c r="BB118" s="417">
        <f t="shared" si="78"/>
        <v>0.11111111111111116</v>
      </c>
      <c r="BC118" s="417">
        <f t="shared" si="78"/>
        <v>0.33333333333333348</v>
      </c>
      <c r="BD118" s="147">
        <f t="shared" si="78"/>
        <v>0.11111111111111116</v>
      </c>
      <c r="BE118" s="147">
        <f t="shared" si="78"/>
        <v>0</v>
      </c>
      <c r="BF118" s="147">
        <f t="shared" ref="BF118:BF119" si="88">IF(OR(BF15="NO",$AX15="NO"),"-",BF15/$AX15-1)</f>
        <v>0.33333333333333348</v>
      </c>
      <c r="BG118" s="1025"/>
      <c r="BI118" s="58"/>
    </row>
    <row r="119" spans="20:63" ht="17.100000000000001" customHeight="1">
      <c r="T119" s="141"/>
      <c r="U119" s="549"/>
      <c r="V119" s="423" t="str">
        <f>'リンク切公表時非表示（グラフの添え物）'!$W$108</f>
        <v>その他</v>
      </c>
      <c r="X119" s="549"/>
      <c r="Y119" s="423" t="s">
        <v>1162</v>
      </c>
      <c r="Z119" s="1728"/>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417">
        <f>IF(OR(AY16="NO",$AX16="NO"),"-",AY16/$AX16-1)</f>
        <v>5.9065720247830855E-2</v>
      </c>
      <c r="AZ119" s="417">
        <f>IF(OR(AZ16="NO",$AX16="NO"),"-",AZ16/$AX16-1)</f>
        <v>4.2856659442300771E-2</v>
      </c>
      <c r="BA119" s="417">
        <f t="shared" si="78"/>
        <v>8.6281009047914692E-2</v>
      </c>
      <c r="BB119" s="417">
        <f t="shared" si="78"/>
        <v>-1.0114972163361879E-2</v>
      </c>
      <c r="BC119" s="417">
        <f t="shared" si="78"/>
        <v>6.8358403764190445E-2</v>
      </c>
      <c r="BD119" s="147">
        <f t="shared" si="78"/>
        <v>1.121994408501656</v>
      </c>
      <c r="BE119" s="147">
        <f t="shared" si="78"/>
        <v>1.3020118114359844</v>
      </c>
      <c r="BF119" s="147">
        <f t="shared" si="88"/>
        <v>1.392633080077669</v>
      </c>
      <c r="BG119" s="1025"/>
      <c r="BI119" s="58"/>
    </row>
    <row r="120" spans="20:63" ht="17.100000000000001" customHeight="1">
      <c r="U120" s="550" t="s">
        <v>16</v>
      </c>
      <c r="V120" s="551"/>
      <c r="X120" s="550" t="s">
        <v>16</v>
      </c>
      <c r="Y120" s="551"/>
      <c r="Z120" s="185"/>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131">
        <f t="shared" ref="AY120:BE120" si="89">AY17/$AX17-1</f>
        <v>2.330930488516314E-2</v>
      </c>
      <c r="AZ120" s="1131">
        <f t="shared" si="89"/>
        <v>6.7080750652304122E-3</v>
      </c>
      <c r="BA120" s="1131">
        <f t="shared" si="89"/>
        <v>2.7204630484110703E-2</v>
      </c>
      <c r="BB120" s="1131">
        <f t="shared" si="89"/>
        <v>6.9640525235777684E-2</v>
      </c>
      <c r="BC120" s="1131">
        <f t="shared" si="89"/>
        <v>6.3462073375581518E-2</v>
      </c>
      <c r="BD120" s="1363">
        <f t="shared" si="89"/>
        <v>4.6152558151192791E-2</v>
      </c>
      <c r="BE120" s="1363">
        <f t="shared" si="89"/>
        <v>6.3423504021888233E-2</v>
      </c>
      <c r="BF120" s="1363">
        <f t="shared" ref="BF120" si="90">BF17/$AX17-1</f>
        <v>-4.1465924646753916E-2</v>
      </c>
      <c r="BG120" s="1025"/>
      <c r="BI120" s="58"/>
      <c r="BJ120" s="58"/>
    </row>
    <row r="121" spans="20:63" ht="17.100000000000001" customHeight="1">
      <c r="U121" s="552"/>
      <c r="V121" s="423" t="str">
        <f>'リンク切公表時非表示（グラフの添え物）'!$W$104</f>
        <v>半導体製造</v>
      </c>
      <c r="X121" s="553"/>
      <c r="Y121" s="423" t="str">
        <f>'リンク切公表時非表示（グラフの添え物）'!$X$104</f>
        <v>Semiconductor Manufacturing</v>
      </c>
      <c r="Z121" s="184"/>
      <c r="AA121" s="193"/>
      <c r="AB121" s="193"/>
      <c r="AC121" s="193"/>
      <c r="AD121" s="193"/>
      <c r="AE121" s="193"/>
      <c r="AF121" s="193"/>
      <c r="AG121" s="193"/>
      <c r="AH121" s="193"/>
      <c r="AI121" s="193"/>
      <c r="AJ121" s="193"/>
      <c r="AK121" s="193"/>
      <c r="AL121" s="193"/>
      <c r="AM121" s="193"/>
      <c r="AN121" s="193"/>
      <c r="AO121" s="193"/>
      <c r="AP121" s="193"/>
      <c r="AQ121" s="193"/>
      <c r="AR121" s="193"/>
      <c r="AS121" s="193"/>
      <c r="AT121" s="193"/>
      <c r="AU121" s="193"/>
      <c r="AV121" s="193"/>
      <c r="AW121" s="193"/>
      <c r="AX121" s="193"/>
      <c r="AY121" s="417">
        <f t="shared" ref="AY121:BE126" si="91">IF(OR(AY18="NO",$AX18="NO"),"-",AY18/$AX18-1)</f>
        <v>3.929049229706516E-2</v>
      </c>
      <c r="AZ121" s="417">
        <f t="shared" si="91"/>
        <v>1.7027344081497642E-2</v>
      </c>
      <c r="BA121" s="417">
        <f t="shared" si="91"/>
        <v>0.1064053276015906</v>
      </c>
      <c r="BB121" s="417">
        <f t="shared" si="91"/>
        <v>0.18719036579930837</v>
      </c>
      <c r="BC121" s="417">
        <f t="shared" si="91"/>
        <v>0.14651413443652594</v>
      </c>
      <c r="BD121" s="147">
        <f t="shared" si="91"/>
        <v>8.3461478037551329E-2</v>
      </c>
      <c r="BE121" s="147">
        <f t="shared" si="91"/>
        <v>0.17211865536327187</v>
      </c>
      <c r="BF121" s="147">
        <f t="shared" ref="BF121" si="92">IF(OR(BF18="NO",$AX18="NO"),"-",BF18/$AX18-1)</f>
        <v>-1.424203115901912E-2</v>
      </c>
      <c r="BG121" s="1025"/>
    </row>
    <row r="122" spans="20:63" ht="17.100000000000001" customHeight="1">
      <c r="U122" s="553"/>
      <c r="V122" s="423" t="str">
        <f>'リンク切公表時非表示（グラフの添え物）'!$W$105</f>
        <v>液晶製造</v>
      </c>
      <c r="X122" s="553"/>
      <c r="Y122" s="423" t="str">
        <f>'リンク切公表時非表示（グラフの添え物）'!$X$105</f>
        <v>Liquid Crystals</v>
      </c>
      <c r="Z122" s="184"/>
      <c r="AA122" s="193"/>
      <c r="AB122" s="193"/>
      <c r="AC122" s="193"/>
      <c r="AD122" s="193"/>
      <c r="AE122" s="193"/>
      <c r="AF122" s="193"/>
      <c r="AG122" s="193"/>
      <c r="AH122" s="193"/>
      <c r="AI122" s="193"/>
      <c r="AJ122" s="193"/>
      <c r="AK122" s="193"/>
      <c r="AL122" s="193"/>
      <c r="AM122" s="193"/>
      <c r="AN122" s="193"/>
      <c r="AO122" s="193"/>
      <c r="AP122" s="193"/>
      <c r="AQ122" s="193"/>
      <c r="AR122" s="193"/>
      <c r="AS122" s="193"/>
      <c r="AT122" s="193"/>
      <c r="AU122" s="193"/>
      <c r="AV122" s="193"/>
      <c r="AW122" s="193"/>
      <c r="AX122" s="193"/>
      <c r="AY122" s="417">
        <f t="shared" si="91"/>
        <v>0.18652399915502382</v>
      </c>
      <c r="AZ122" s="417">
        <f t="shared" si="91"/>
        <v>0.14317532577111813</v>
      </c>
      <c r="BA122" s="417">
        <f t="shared" si="91"/>
        <v>-5.8416625904953889E-2</v>
      </c>
      <c r="BB122" s="417">
        <f t="shared" si="91"/>
        <v>0.11274898990807314</v>
      </c>
      <c r="BC122" s="417">
        <f t="shared" si="91"/>
        <v>4.9374348273724999E-2</v>
      </c>
      <c r="BD122" s="147">
        <f t="shared" si="91"/>
        <v>-5.8300074196976359E-3</v>
      </c>
      <c r="BE122" s="147">
        <f t="shared" si="91"/>
        <v>2.1395522902905917E-2</v>
      </c>
      <c r="BF122" s="147">
        <f t="shared" ref="BF122" si="93">IF(OR(BF19="NO",$AX19="NO"),"-",BF19/$AX19-1)</f>
        <v>3.4268041473580091E-2</v>
      </c>
      <c r="BG122" s="1025"/>
    </row>
    <row r="123" spans="20:63" ht="17.100000000000001" customHeight="1">
      <c r="U123" s="553"/>
      <c r="V123" s="423" t="str">
        <f>'リンク切公表時非表示（グラフの添え物）'!$W$106</f>
        <v>洗浄剤・溶剤</v>
      </c>
      <c r="X123" s="553"/>
      <c r="Y123" s="423" t="str">
        <f>'リンク切公表時非表示（グラフの添え物）'!$X$106</f>
        <v>Solvents / Cleaning agents</v>
      </c>
      <c r="Z123" s="184"/>
      <c r="AA123" s="193"/>
      <c r="AB123" s="193"/>
      <c r="AC123" s="193"/>
      <c r="AD123" s="193"/>
      <c r="AE123" s="193"/>
      <c r="AF123" s="193"/>
      <c r="AG123" s="193"/>
      <c r="AH123" s="193"/>
      <c r="AI123" s="193"/>
      <c r="AJ123" s="193"/>
      <c r="AK123" s="193"/>
      <c r="AL123" s="193"/>
      <c r="AM123" s="193"/>
      <c r="AN123" s="193"/>
      <c r="AO123" s="193"/>
      <c r="AP123" s="193"/>
      <c r="AQ123" s="193"/>
      <c r="AR123" s="193"/>
      <c r="AS123" s="193"/>
      <c r="AT123" s="193"/>
      <c r="AU123" s="193"/>
      <c r="AV123" s="193"/>
      <c r="AW123" s="193"/>
      <c r="AX123" s="193"/>
      <c r="AY123" s="417">
        <f t="shared" si="91"/>
        <v>1.2253406983129045E-2</v>
      </c>
      <c r="AZ123" s="417">
        <f t="shared" si="91"/>
        <v>-6.1267034915635232E-4</v>
      </c>
      <c r="BA123" s="417">
        <f t="shared" si="91"/>
        <v>-3.4922202890461884E-2</v>
      </c>
      <c r="BB123" s="417">
        <f t="shared" si="91"/>
        <v>-2.2460485557981746E-2</v>
      </c>
      <c r="BC123" s="417">
        <f t="shared" si="91"/>
        <v>-8.4548456766246893E-3</v>
      </c>
      <c r="BD123" s="147">
        <f t="shared" si="91"/>
        <v>2.6589894088250965E-2</v>
      </c>
      <c r="BE123" s="147">
        <f t="shared" si="91"/>
        <v>-4.043624538147772E-2</v>
      </c>
      <c r="BF123" s="147">
        <f t="shared" ref="BF123" si="94">IF(OR(BF20="NO",$AX20="NO"),"-",BF20/$AX20-1)</f>
        <v>-8.9449870976841872E-2</v>
      </c>
      <c r="BG123" s="1025"/>
    </row>
    <row r="124" spans="20:63" ht="17.100000000000001" customHeight="1">
      <c r="U124" s="553"/>
      <c r="V124" s="423" t="str">
        <f>'リンク切公表時非表示（グラフの添え物）'!$W$107</f>
        <v>PFCsの製造時の漏出</v>
      </c>
      <c r="X124" s="553"/>
      <c r="Y124" s="423" t="str">
        <f>'リンク切公表時非表示（グラフの添え物）'!$X$107</f>
        <v>Fugitive emissions from PFCs manufacturing</v>
      </c>
      <c r="Z124" s="184"/>
      <c r="AA124" s="193"/>
      <c r="AB124" s="193"/>
      <c r="AC124" s="193"/>
      <c r="AD124" s="193"/>
      <c r="AE124" s="193"/>
      <c r="AF124" s="193"/>
      <c r="AG124" s="193"/>
      <c r="AH124" s="193"/>
      <c r="AI124" s="193"/>
      <c r="AJ124" s="193"/>
      <c r="AK124" s="193"/>
      <c r="AL124" s="193"/>
      <c r="AM124" s="193"/>
      <c r="AN124" s="193"/>
      <c r="AO124" s="193"/>
      <c r="AP124" s="193"/>
      <c r="AQ124" s="193"/>
      <c r="AR124" s="193"/>
      <c r="AS124" s="193"/>
      <c r="AT124" s="193"/>
      <c r="AU124" s="193"/>
      <c r="AV124" s="193"/>
      <c r="AW124" s="193"/>
      <c r="AX124" s="193"/>
      <c r="AY124" s="417">
        <f t="shared" si="91"/>
        <v>-3.0920856686431963E-2</v>
      </c>
      <c r="AZ124" s="417">
        <f t="shared" si="91"/>
        <v>3.4169983483605559E-2</v>
      </c>
      <c r="BA124" s="417">
        <f t="shared" si="91"/>
        <v>-0.12359316135298148</v>
      </c>
      <c r="BB124" s="417">
        <f t="shared" si="91"/>
        <v>-0.26803039092907466</v>
      </c>
      <c r="BC124" s="417">
        <f t="shared" si="91"/>
        <v>-0.21136473173968684</v>
      </c>
      <c r="BD124" s="147">
        <f t="shared" si="91"/>
        <v>-0.4211806972963843</v>
      </c>
      <c r="BE124" s="147">
        <f t="shared" si="91"/>
        <v>-0.33435951793134866</v>
      </c>
      <c r="BF124" s="147">
        <f t="shared" ref="BF124" si="95">IF(OR(BF21="NO",$AX21="NO"),"-",BF21/$AX21-1)</f>
        <v>-0.28626251139450709</v>
      </c>
      <c r="BG124" s="1025"/>
    </row>
    <row r="125" spans="20:63" ht="17.100000000000001" customHeight="1">
      <c r="U125" s="552"/>
      <c r="V125" s="423" t="str">
        <f>'リンク切公表時非表示（グラフの添え物）'!$W$108</f>
        <v>その他</v>
      </c>
      <c r="X125" s="553"/>
      <c r="Y125" s="423" t="str">
        <f>'リンク切公表時非表示（グラフの添え物）'!$X$108</f>
        <v>Other</v>
      </c>
      <c r="Z125" s="289"/>
      <c r="AA125" s="243"/>
      <c r="AB125" s="243"/>
      <c r="AC125" s="243"/>
      <c r="AD125" s="243"/>
      <c r="AE125" s="243"/>
      <c r="AF125" s="243"/>
      <c r="AG125" s="243"/>
      <c r="AH125" s="243"/>
      <c r="AI125" s="243"/>
      <c r="AJ125" s="243"/>
      <c r="AK125" s="243"/>
      <c r="AL125" s="243"/>
      <c r="AM125" s="243"/>
      <c r="AN125" s="243"/>
      <c r="AO125" s="243"/>
      <c r="AP125" s="243"/>
      <c r="AQ125" s="243"/>
      <c r="AR125" s="243"/>
      <c r="AS125" s="243"/>
      <c r="AT125" s="243"/>
      <c r="AU125" s="243"/>
      <c r="AV125" s="243"/>
      <c r="AW125" s="243"/>
      <c r="AX125" s="243"/>
      <c r="AY125" s="417">
        <f t="shared" si="91"/>
        <v>-6.3089965683500226E-2</v>
      </c>
      <c r="AZ125" s="417">
        <f t="shared" si="91"/>
        <v>-0.14179631103570489</v>
      </c>
      <c r="BA125" s="417">
        <f t="shared" si="91"/>
        <v>0.67807723521856933</v>
      </c>
      <c r="BB125" s="417">
        <f t="shared" si="91"/>
        <v>0.56428789159789505</v>
      </c>
      <c r="BC125" s="417">
        <f t="shared" si="91"/>
        <v>1.8155151694907183</v>
      </c>
      <c r="BD125" s="147">
        <f t="shared" si="91"/>
        <v>2.7656180084203883</v>
      </c>
      <c r="BE125" s="147">
        <f t="shared" si="91"/>
        <v>3.3227789453998087</v>
      </c>
      <c r="BF125" s="147">
        <f t="shared" ref="BF125" si="96">IF(OR(BF22="NO",$AX22="NO"),"-",BF22/$AX22-1)</f>
        <v>4.1110462367103198</v>
      </c>
      <c r="BG125" s="1025"/>
    </row>
    <row r="126" spans="20:63" ht="17.100000000000001" customHeight="1">
      <c r="U126" s="554"/>
      <c r="V126" s="423" t="str">
        <f>'リンク切公表時非表示（グラフの添え物）'!$W$109</f>
        <v>アルミニウム精錬</v>
      </c>
      <c r="X126" s="922"/>
      <c r="Y126" s="423" t="str">
        <f>'リンク切公表時非表示（グラフの添え物）'!$X$109</f>
        <v>Aluminum Production</v>
      </c>
      <c r="Z126" s="184"/>
      <c r="AA126" s="193"/>
      <c r="AB126" s="193"/>
      <c r="AC126" s="193"/>
      <c r="AD126" s="193"/>
      <c r="AE126" s="193"/>
      <c r="AF126" s="193"/>
      <c r="AG126" s="193"/>
      <c r="AH126" s="193"/>
      <c r="AI126" s="193"/>
      <c r="AJ126" s="193"/>
      <c r="AK126" s="193"/>
      <c r="AL126" s="193"/>
      <c r="AM126" s="193"/>
      <c r="AN126" s="193"/>
      <c r="AO126" s="193"/>
      <c r="AP126" s="193"/>
      <c r="AQ126" s="193"/>
      <c r="AR126" s="193"/>
      <c r="AS126" s="193"/>
      <c r="AT126" s="193"/>
      <c r="AU126" s="193"/>
      <c r="AV126" s="193"/>
      <c r="AW126" s="193"/>
      <c r="AX126" s="193"/>
      <c r="AY126" s="417">
        <f t="shared" si="91"/>
        <v>-0.80067796610169495</v>
      </c>
      <c r="AZ126" s="149" t="str">
        <f t="shared" si="91"/>
        <v>-</v>
      </c>
      <c r="BA126" s="149" t="str">
        <f t="shared" si="91"/>
        <v>-</v>
      </c>
      <c r="BB126" s="149" t="str">
        <f t="shared" si="91"/>
        <v>-</v>
      </c>
      <c r="BC126" s="149" t="str">
        <f t="shared" si="91"/>
        <v>-</v>
      </c>
      <c r="BD126" s="149" t="str">
        <f t="shared" si="91"/>
        <v>-</v>
      </c>
      <c r="BE126" s="149" t="str">
        <f t="shared" si="91"/>
        <v>-</v>
      </c>
      <c r="BF126" s="149" t="str">
        <f t="shared" ref="BF126" si="97">IF(OR(BF23="NO",$AX23="NO"),"-",BF23/$AX23-1)</f>
        <v>-</v>
      </c>
      <c r="BG126" s="1025"/>
    </row>
    <row r="127" spans="20:63" ht="17.100000000000001" customHeight="1">
      <c r="U127" s="555" t="s">
        <v>579</v>
      </c>
      <c r="V127" s="556"/>
      <c r="X127" s="555" t="s">
        <v>579</v>
      </c>
      <c r="Y127" s="556"/>
      <c r="Z127" s="413"/>
      <c r="AA127" s="414"/>
      <c r="AB127" s="414"/>
      <c r="AC127" s="414"/>
      <c r="AD127" s="414"/>
      <c r="AE127" s="414"/>
      <c r="AF127" s="414"/>
      <c r="AG127" s="414"/>
      <c r="AH127" s="414"/>
      <c r="AI127" s="414"/>
      <c r="AJ127" s="414"/>
      <c r="AK127" s="414"/>
      <c r="AL127" s="414"/>
      <c r="AM127" s="414"/>
      <c r="AN127" s="414"/>
      <c r="AO127" s="414"/>
      <c r="AP127" s="414"/>
      <c r="AQ127" s="414"/>
      <c r="AR127" s="414"/>
      <c r="AS127" s="414"/>
      <c r="AT127" s="414"/>
      <c r="AU127" s="414"/>
      <c r="AV127" s="414"/>
      <c r="AW127" s="414"/>
      <c r="AX127" s="414"/>
      <c r="AY127" s="1134">
        <f t="shared" ref="AY127:BE127" si="98">AY24/$AX24-1</f>
        <v>-1.7536067866265048E-2</v>
      </c>
      <c r="AZ127" s="1134">
        <f t="shared" si="98"/>
        <v>-7.0099873453410844E-5</v>
      </c>
      <c r="BA127" s="1134">
        <f t="shared" si="98"/>
        <v>4.0002126305302088E-2</v>
      </c>
      <c r="BB127" s="1134">
        <f t="shared" si="98"/>
        <v>-2.1669311611167696E-3</v>
      </c>
      <c r="BC127" s="1134">
        <f t="shared" si="98"/>
        <v>-9.7848074295882048E-3</v>
      </c>
      <c r="BD127" s="1364">
        <f t="shared" si="98"/>
        <v>-3.5765315544602938E-2</v>
      </c>
      <c r="BE127" s="1364">
        <f t="shared" si="98"/>
        <v>-2.2617092306850051E-2</v>
      </c>
      <c r="BF127" s="1364">
        <f t="shared" ref="BF127" si="99">BF24/$AX24-1</f>
        <v>-1.3396118236202015E-2</v>
      </c>
      <c r="BG127" s="1025"/>
    </row>
    <row r="128" spans="20:63" ht="17.100000000000001" customHeight="1">
      <c r="U128" s="557"/>
      <c r="V128" s="423" t="str">
        <f>'リンク切公表時非表示（グラフの添え物）'!$W$113</f>
        <v>粒子加速器等</v>
      </c>
      <c r="X128" s="555"/>
      <c r="Y128" s="423" t="str">
        <f>'リンク切公表時非表示（グラフの添え物）'!$X$113</f>
        <v>Accelerators</v>
      </c>
      <c r="Z128" s="289"/>
      <c r="AA128" s="194"/>
      <c r="AB128" s="194"/>
      <c r="AC128" s="194"/>
      <c r="AD128" s="194"/>
      <c r="AE128" s="194"/>
      <c r="AF128" s="194"/>
      <c r="AG128" s="194"/>
      <c r="AH128" s="194"/>
      <c r="AI128" s="194"/>
      <c r="AJ128" s="194"/>
      <c r="AK128" s="194"/>
      <c r="AL128" s="194"/>
      <c r="AM128" s="194"/>
      <c r="AN128" s="194"/>
      <c r="AO128" s="194"/>
      <c r="AP128" s="194"/>
      <c r="AQ128" s="194"/>
      <c r="AR128" s="194"/>
      <c r="AS128" s="194"/>
      <c r="AT128" s="194"/>
      <c r="AU128" s="194"/>
      <c r="AV128" s="194"/>
      <c r="AW128" s="194"/>
      <c r="AX128" s="194"/>
      <c r="AY128" s="417">
        <f t="shared" ref="AY128:BE133" si="100">IF(OR(AY25="NO",$AX25="NO"),"-",AY25/$AX25-1)</f>
        <v>-1.7288826739265684E-3</v>
      </c>
      <c r="AZ128" s="417">
        <f t="shared" si="100"/>
        <v>-2.3477370605838321E-2</v>
      </c>
      <c r="BA128" s="417">
        <f t="shared" si="100"/>
        <v>-4.7606980039955227E-2</v>
      </c>
      <c r="BB128" s="417">
        <f t="shared" si="100"/>
        <v>-3.3228747523433633E-2</v>
      </c>
      <c r="BC128" s="417">
        <f t="shared" si="100"/>
        <v>-1.7012451484002211E-2</v>
      </c>
      <c r="BD128" s="147">
        <f t="shared" si="100"/>
        <v>-1.4971848145156175E-2</v>
      </c>
      <c r="BE128" s="147">
        <f t="shared" si="100"/>
        <v>-5.3584725167953873E-2</v>
      </c>
      <c r="BF128" s="147">
        <f t="shared" ref="BF128" si="101">IF(OR(BF25="NO",$AX25="NO"),"-",BF25/$AX25-1)</f>
        <v>-5.1979953083320152E-2</v>
      </c>
      <c r="BG128" s="1025"/>
    </row>
    <row r="129" spans="2:63" ht="17.100000000000001" customHeight="1">
      <c r="U129" s="557"/>
      <c r="V129" s="423" t="str">
        <f>'リンク切公表時非表示（グラフの添え物）'!$W$114</f>
        <v>電気絶縁ガス使用機器</v>
      </c>
      <c r="X129" s="555"/>
      <c r="Y129" s="423" t="str">
        <f>'リンク切公表時非表示（グラフの添え物）'!$X$114</f>
        <v>Electrical Equipment</v>
      </c>
      <c r="Z129" s="184"/>
      <c r="AA129" s="193"/>
      <c r="AB129" s="193"/>
      <c r="AC129" s="193"/>
      <c r="AD129" s="193"/>
      <c r="AE129" s="193"/>
      <c r="AF129" s="193"/>
      <c r="AG129" s="193"/>
      <c r="AH129" s="193"/>
      <c r="AI129" s="193"/>
      <c r="AJ129" s="193"/>
      <c r="AK129" s="193"/>
      <c r="AL129" s="193"/>
      <c r="AM129" s="193"/>
      <c r="AN129" s="193"/>
      <c r="AO129" s="193"/>
      <c r="AP129" s="193"/>
      <c r="AQ129" s="193"/>
      <c r="AR129" s="193"/>
      <c r="AS129" s="193"/>
      <c r="AT129" s="193"/>
      <c r="AU129" s="193"/>
      <c r="AV129" s="193"/>
      <c r="AW129" s="193"/>
      <c r="AX129" s="193"/>
      <c r="AY129" s="417">
        <f t="shared" si="100"/>
        <v>-6.3851103145802224E-2</v>
      </c>
      <c r="AZ129" s="417">
        <f t="shared" si="100"/>
        <v>-5.0797099835992676E-2</v>
      </c>
      <c r="BA129" s="417">
        <f t="shared" si="100"/>
        <v>1.9651950634874682E-2</v>
      </c>
      <c r="BB129" s="417">
        <f t="shared" si="100"/>
        <v>-3.5472835081001519E-2</v>
      </c>
      <c r="BC129" s="417">
        <f t="shared" si="100"/>
        <v>-0.10996578875110397</v>
      </c>
      <c r="BD129" s="147">
        <f t="shared" si="100"/>
        <v>-0.10890160369867463</v>
      </c>
      <c r="BE129" s="147">
        <f t="shared" si="100"/>
        <v>-0.11117186514385813</v>
      </c>
      <c r="BF129" s="147">
        <f t="shared" ref="BF129" si="102">IF(OR(BF26="NO",$AX26="NO"),"-",BF26/$AX26-1)</f>
        <v>-7.0484523305949009E-2</v>
      </c>
      <c r="BG129" s="1025"/>
    </row>
    <row r="130" spans="2:63" ht="17.100000000000001" customHeight="1">
      <c r="U130" s="557"/>
      <c r="V130" s="423" t="str">
        <f>'リンク切公表時非表示（グラフの添え物）'!$W$115</f>
        <v>マグネシウム鋳造</v>
      </c>
      <c r="X130" s="555"/>
      <c r="Y130" s="423" t="str">
        <f>'リンク切公表時非表示（グラフの添え物）'!$X$115</f>
        <v>Magnesium Foundries</v>
      </c>
      <c r="Z130" s="184"/>
      <c r="AA130" s="193"/>
      <c r="AB130" s="193"/>
      <c r="AC130" s="193"/>
      <c r="AD130" s="193"/>
      <c r="AE130" s="193"/>
      <c r="AF130" s="193"/>
      <c r="AG130" s="193"/>
      <c r="AH130" s="193"/>
      <c r="AI130" s="193"/>
      <c r="AJ130" s="193"/>
      <c r="AK130" s="193"/>
      <c r="AL130" s="193"/>
      <c r="AM130" s="193"/>
      <c r="AN130" s="193"/>
      <c r="AO130" s="193"/>
      <c r="AP130" s="193"/>
      <c r="AQ130" s="193"/>
      <c r="AR130" s="193"/>
      <c r="AS130" s="193"/>
      <c r="AT130" s="193"/>
      <c r="AU130" s="193"/>
      <c r="AV130" s="193"/>
      <c r="AW130" s="193"/>
      <c r="AX130" s="193"/>
      <c r="AY130" s="417">
        <f t="shared" si="100"/>
        <v>0.14285714285714302</v>
      </c>
      <c r="AZ130" s="417">
        <f t="shared" si="100"/>
        <v>0.4285714285714286</v>
      </c>
      <c r="BA130" s="417">
        <f t="shared" si="100"/>
        <v>0.97142857142857131</v>
      </c>
      <c r="BB130" s="417">
        <f t="shared" si="100"/>
        <v>0.54285714285714315</v>
      </c>
      <c r="BC130" s="417">
        <f t="shared" si="100"/>
        <v>0.71428571428571441</v>
      </c>
      <c r="BD130" s="147">
        <f t="shared" si="100"/>
        <v>0.57142857142857162</v>
      </c>
      <c r="BE130" s="147">
        <f t="shared" si="100"/>
        <v>0.85714285714285698</v>
      </c>
      <c r="BF130" s="147">
        <f t="shared" ref="BF130" si="103">IF(OR(BF27="NO",$AX27="NO"),"-",BF27/$AX27-1)</f>
        <v>1</v>
      </c>
      <c r="BG130" s="1025"/>
    </row>
    <row r="131" spans="2:63" ht="17.100000000000001" customHeight="1">
      <c r="U131" s="557"/>
      <c r="V131" s="423" t="str">
        <f>'リンク切公表時非表示（グラフの添え物）'!$W$116</f>
        <v>半導体製造</v>
      </c>
      <c r="X131" s="555"/>
      <c r="Y131" s="423" t="str">
        <f>'リンク切公表時非表示（グラフの添え物）'!$X$116</f>
        <v>Semiconductor Manufacturing</v>
      </c>
      <c r="Z131" s="184"/>
      <c r="AA131" s="193"/>
      <c r="AB131" s="193"/>
      <c r="AC131" s="193"/>
      <c r="AD131" s="193"/>
      <c r="AE131" s="193"/>
      <c r="AF131" s="193"/>
      <c r="AG131" s="193"/>
      <c r="AH131" s="193"/>
      <c r="AI131" s="193"/>
      <c r="AJ131" s="193"/>
      <c r="AK131" s="193"/>
      <c r="AL131" s="193"/>
      <c r="AM131" s="193"/>
      <c r="AN131" s="193"/>
      <c r="AO131" s="193"/>
      <c r="AP131" s="193"/>
      <c r="AQ131" s="193"/>
      <c r="AR131" s="193"/>
      <c r="AS131" s="193"/>
      <c r="AT131" s="193"/>
      <c r="AU131" s="193"/>
      <c r="AV131" s="193"/>
      <c r="AW131" s="193"/>
      <c r="AX131" s="193"/>
      <c r="AY131" s="417">
        <f t="shared" si="100"/>
        <v>-3.6972442776658454E-2</v>
      </c>
      <c r="AZ131" s="417">
        <f t="shared" si="100"/>
        <v>1.3819714295052687E-2</v>
      </c>
      <c r="BA131" s="417">
        <f t="shared" si="100"/>
        <v>5.8867266419523556E-2</v>
      </c>
      <c r="BB131" s="417">
        <f t="shared" si="100"/>
        <v>0.10185092686663855</v>
      </c>
      <c r="BC131" s="417">
        <f t="shared" si="100"/>
        <v>3.5693512223307078E-3</v>
      </c>
      <c r="BD131" s="147">
        <f t="shared" si="100"/>
        <v>-4.2321590060354741E-2</v>
      </c>
      <c r="BE131" s="147">
        <f t="shared" si="100"/>
        <v>2.1826775283036337E-2</v>
      </c>
      <c r="BF131" s="147">
        <f t="shared" ref="BF131" si="104">IF(OR(BF28="NO",$AX28="NO"),"-",BF28/$AX28-1)</f>
        <v>-5.8682927885555847E-2</v>
      </c>
      <c r="BG131" s="1025"/>
    </row>
    <row r="132" spans="2:63" ht="17.100000000000001" customHeight="1">
      <c r="U132" s="557"/>
      <c r="V132" s="423" t="str">
        <f>'リンク切公表時非表示（グラフの添え物）'!$W$117</f>
        <v>液晶製造</v>
      </c>
      <c r="X132" s="557"/>
      <c r="Y132" s="423" t="str">
        <f>'リンク切公表時非表示（グラフの添え物）'!$X$117</f>
        <v>Liquid Crystals</v>
      </c>
      <c r="Z132" s="184"/>
      <c r="AA132" s="193"/>
      <c r="AB132" s="193"/>
      <c r="AC132" s="193"/>
      <c r="AD132" s="193"/>
      <c r="AE132" s="193"/>
      <c r="AF132" s="193"/>
      <c r="AG132" s="193"/>
      <c r="AH132" s="193"/>
      <c r="AI132" s="193"/>
      <c r="AJ132" s="193"/>
      <c r="AK132" s="193"/>
      <c r="AL132" s="193"/>
      <c r="AM132" s="193"/>
      <c r="AN132" s="193"/>
      <c r="AO132" s="193"/>
      <c r="AP132" s="193"/>
      <c r="AQ132" s="193"/>
      <c r="AR132" s="193"/>
      <c r="AS132" s="193"/>
      <c r="AT132" s="193"/>
      <c r="AU132" s="193"/>
      <c r="AV132" s="193"/>
      <c r="AW132" s="193"/>
      <c r="AX132" s="193"/>
      <c r="AY132" s="417">
        <f t="shared" si="100"/>
        <v>0.12497538361093397</v>
      </c>
      <c r="AZ132" s="417">
        <f t="shared" si="100"/>
        <v>0.12605913297634519</v>
      </c>
      <c r="BA132" s="417">
        <f t="shared" si="100"/>
        <v>-7.79912096637978E-2</v>
      </c>
      <c r="BB132" s="417">
        <f t="shared" si="100"/>
        <v>-4.2281194431899038E-2</v>
      </c>
      <c r="BC132" s="417">
        <f t="shared" si="100"/>
        <v>-1.7263488754265865E-2</v>
      </c>
      <c r="BD132" s="147">
        <f t="shared" si="100"/>
        <v>-0.13360635476161287</v>
      </c>
      <c r="BE132" s="147">
        <f t="shared" si="100"/>
        <v>-0.18289852635119297</v>
      </c>
      <c r="BF132" s="147">
        <f t="shared" ref="BF132" si="105">IF(OR(BF29="NO",$AX29="NO"),"-",BF29/$AX29-1)</f>
        <v>-0.24253770022638577</v>
      </c>
      <c r="BG132" s="1025"/>
    </row>
    <row r="133" spans="2:63" ht="17.100000000000001" customHeight="1">
      <c r="U133" s="558"/>
      <c r="V133" s="423" t="str">
        <f>'リンク切公表時非表示（グラフの添え物）'!$W$118</f>
        <v>SF6 製造時の漏出</v>
      </c>
      <c r="X133" s="558"/>
      <c r="Y133" s="423" t="str">
        <f>'リンク切公表時非表示（グラフの添え物）'!$X$118</f>
        <v>Fugitive emissions from SF6 manufacturing</v>
      </c>
      <c r="Z133" s="184"/>
      <c r="AA133" s="193"/>
      <c r="AB133" s="193"/>
      <c r="AC133" s="193"/>
      <c r="AD133" s="193"/>
      <c r="AE133" s="193"/>
      <c r="AF133" s="193"/>
      <c r="AG133" s="193"/>
      <c r="AH133" s="193"/>
      <c r="AI133" s="193"/>
      <c r="AJ133" s="193"/>
      <c r="AK133" s="193"/>
      <c r="AL133" s="193"/>
      <c r="AM133" s="193"/>
      <c r="AN133" s="193"/>
      <c r="AO133" s="193"/>
      <c r="AP133" s="193"/>
      <c r="AQ133" s="193"/>
      <c r="AR133" s="193"/>
      <c r="AS133" s="193"/>
      <c r="AT133" s="193"/>
      <c r="AU133" s="193"/>
      <c r="AV133" s="193"/>
      <c r="AW133" s="193"/>
      <c r="AX133" s="193"/>
      <c r="AY133" s="417">
        <f t="shared" si="100"/>
        <v>-0.33660933660933656</v>
      </c>
      <c r="AZ133" s="417">
        <f t="shared" si="100"/>
        <v>-0.43488943488943499</v>
      </c>
      <c r="BA133" s="417">
        <f t="shared" si="100"/>
        <v>-0.45945945945945943</v>
      </c>
      <c r="BB133" s="417">
        <f t="shared" si="100"/>
        <v>-0.56142506962619199</v>
      </c>
      <c r="BC133" s="417">
        <f t="shared" si="100"/>
        <v>-0.50909091008676066</v>
      </c>
      <c r="BD133" s="147">
        <f t="shared" si="100"/>
        <v>-0.56732186550590269</v>
      </c>
      <c r="BE133" s="147">
        <f t="shared" si="100"/>
        <v>-0.43931203802329022</v>
      </c>
      <c r="BF133" s="147">
        <f t="shared" ref="BF133" si="106">IF(OR(BF30="NO",$AX30="NO"),"-",BF30/$AX30-1)</f>
        <v>-0.50835380835380839</v>
      </c>
      <c r="BG133" s="1025"/>
    </row>
    <row r="134" spans="2:63" ht="17.100000000000001" customHeight="1">
      <c r="U134" s="493" t="s">
        <v>581</v>
      </c>
      <c r="V134" s="559"/>
      <c r="X134" s="493" t="s">
        <v>581</v>
      </c>
      <c r="Y134" s="559"/>
      <c r="Z134" s="411"/>
      <c r="AA134" s="412"/>
      <c r="AB134" s="412"/>
      <c r="AC134" s="412"/>
      <c r="AD134" s="412"/>
      <c r="AE134" s="412"/>
      <c r="AF134" s="412"/>
      <c r="AG134" s="412"/>
      <c r="AH134" s="412"/>
      <c r="AI134" s="412"/>
      <c r="AJ134" s="412"/>
      <c r="AK134" s="412"/>
      <c r="AL134" s="412"/>
      <c r="AM134" s="412"/>
      <c r="AN134" s="412"/>
      <c r="AO134" s="412"/>
      <c r="AP134" s="412"/>
      <c r="AQ134" s="412"/>
      <c r="AR134" s="412"/>
      <c r="AS134" s="412"/>
      <c r="AT134" s="412"/>
      <c r="AU134" s="412"/>
      <c r="AV134" s="412"/>
      <c r="AW134" s="412"/>
      <c r="AX134" s="412"/>
      <c r="AY134" s="1132">
        <f t="shared" ref="AY134:BE134" si="107">AY31/$AX31-1</f>
        <v>-0.30568798223277371</v>
      </c>
      <c r="AZ134" s="1132">
        <f t="shared" si="107"/>
        <v>-0.64690954196538453</v>
      </c>
      <c r="BA134" s="1132">
        <f t="shared" si="107"/>
        <v>-0.60770428782780983</v>
      </c>
      <c r="BB134" s="1132">
        <f t="shared" si="107"/>
        <v>-0.72188665241335892</v>
      </c>
      <c r="BC134" s="1132">
        <f t="shared" si="107"/>
        <v>-0.80689092762976578</v>
      </c>
      <c r="BD134" s="1365">
        <f t="shared" si="107"/>
        <v>-0.81782731365086292</v>
      </c>
      <c r="BE134" s="1365">
        <f t="shared" si="107"/>
        <v>-0.79162958909937353</v>
      </c>
      <c r="BF134" s="1365">
        <f t="shared" ref="BF134" si="108">BF31/$AX31-1</f>
        <v>-0.7649626432788329</v>
      </c>
      <c r="BG134" s="1025"/>
    </row>
    <row r="135" spans="2:63" ht="17.100000000000001" customHeight="1">
      <c r="U135" s="493"/>
      <c r="V135" s="525" t="str">
        <f>'リンク切公表時非表示（グラフの添え物）'!$W$122</f>
        <v>半導体製造</v>
      </c>
      <c r="X135" s="493"/>
      <c r="Y135" s="525" t="str">
        <f>'リンク切公表時非表示（グラフの添え物）'!$X$122</f>
        <v>Semiconductor Manufacturing</v>
      </c>
      <c r="Z135" s="289"/>
      <c r="AA135" s="194"/>
      <c r="AB135" s="194"/>
      <c r="AC135" s="194"/>
      <c r="AD135" s="194"/>
      <c r="AE135" s="194"/>
      <c r="AF135" s="194"/>
      <c r="AG135" s="194"/>
      <c r="AH135" s="194"/>
      <c r="AI135" s="194"/>
      <c r="AJ135" s="194"/>
      <c r="AK135" s="194"/>
      <c r="AL135" s="194"/>
      <c r="AM135" s="194"/>
      <c r="AN135" s="194"/>
      <c r="AO135" s="194"/>
      <c r="AP135" s="194"/>
      <c r="AQ135" s="194"/>
      <c r="AR135" s="194"/>
      <c r="AS135" s="194"/>
      <c r="AT135" s="194"/>
      <c r="AU135" s="194"/>
      <c r="AV135" s="194"/>
      <c r="AW135" s="194"/>
      <c r="AX135" s="194"/>
      <c r="AY135" s="417">
        <f t="shared" ref="AY135:BE137" si="109">IF(OR(AY32="NO",$AX32="NO"),"-",AY32/$AX32-1)</f>
        <v>0.20253333189432898</v>
      </c>
      <c r="AZ135" s="417">
        <f t="shared" si="109"/>
        <v>0.31771354842414667</v>
      </c>
      <c r="BA135" s="417">
        <f t="shared" si="109"/>
        <v>0.66795731519188384</v>
      </c>
      <c r="BB135" s="417">
        <f t="shared" si="109"/>
        <v>0.76487403254326858</v>
      </c>
      <c r="BC135" s="417">
        <f t="shared" si="109"/>
        <v>1.1243651327693649</v>
      </c>
      <c r="BD135" s="147">
        <f t="shared" si="109"/>
        <v>1.3381164140582622</v>
      </c>
      <c r="BE135" s="147">
        <f t="shared" si="109"/>
        <v>1.7591435344578783</v>
      </c>
      <c r="BF135" s="147">
        <f t="shared" ref="BF135" si="110">IF(OR(BF32="NO",$AX32="NO"),"-",BF32/$AX32-1)</f>
        <v>2.0726242809278435</v>
      </c>
      <c r="BG135" s="1025"/>
    </row>
    <row r="136" spans="2:63" ht="17.100000000000001" customHeight="1">
      <c r="U136" s="493"/>
      <c r="V136" s="525" t="str">
        <f>'リンク切公表時非表示（グラフの添え物）'!$W$123</f>
        <v>NF3の製造時の漏出</v>
      </c>
      <c r="X136" s="493"/>
      <c r="Y136" s="525" t="str">
        <f>'リンク切公表時非表示（グラフの添え物）'!$X$123</f>
        <v>Fugitive emissions from NF3 manufacturing</v>
      </c>
      <c r="Z136" s="289"/>
      <c r="AA136" s="194"/>
      <c r="AB136" s="194"/>
      <c r="AC136" s="194"/>
      <c r="AD136" s="194"/>
      <c r="AE136" s="194"/>
      <c r="AF136" s="194"/>
      <c r="AG136" s="194"/>
      <c r="AH136" s="194"/>
      <c r="AI136" s="194"/>
      <c r="AJ136" s="194"/>
      <c r="AK136" s="194"/>
      <c r="AL136" s="194"/>
      <c r="AM136" s="194"/>
      <c r="AN136" s="194"/>
      <c r="AO136" s="194"/>
      <c r="AP136" s="194"/>
      <c r="AQ136" s="194"/>
      <c r="AR136" s="194"/>
      <c r="AS136" s="194"/>
      <c r="AT136" s="194"/>
      <c r="AU136" s="194"/>
      <c r="AV136" s="194"/>
      <c r="AW136" s="194"/>
      <c r="AX136" s="194"/>
      <c r="AY136" s="417">
        <f t="shared" si="109"/>
        <v>-0.35086342592592579</v>
      </c>
      <c r="AZ136" s="417">
        <f t="shared" si="109"/>
        <v>-0.72800925925925919</v>
      </c>
      <c r="BA136" s="417">
        <f t="shared" si="109"/>
        <v>-0.70949073632558179</v>
      </c>
      <c r="BB136" s="417">
        <f t="shared" si="109"/>
        <v>-0.84247684892680907</v>
      </c>
      <c r="BC136" s="417">
        <f t="shared" si="109"/>
        <v>-0.9609953706601152</v>
      </c>
      <c r="BD136" s="147">
        <f t="shared" si="109"/>
        <v>-0.98703703732678183</v>
      </c>
      <c r="BE136" s="147">
        <f t="shared" si="109"/>
        <v>-0.98983252327889204</v>
      </c>
      <c r="BF136" s="147">
        <f t="shared" ref="BF136" si="111">IF(OR(BF33="NO",$AX33="NO"),"-",BF33/$AX33-1)</f>
        <v>-0.9839282407407407</v>
      </c>
      <c r="BG136" s="1025"/>
    </row>
    <row r="137" spans="2:63" ht="17.100000000000001" customHeight="1" thickBot="1">
      <c r="U137" s="493"/>
      <c r="V137" s="424" t="str">
        <f>'リンク切公表時非表示（グラフの添え物）'!$W$124</f>
        <v>液晶製造</v>
      </c>
      <c r="X137" s="493"/>
      <c r="Y137" s="424" t="str">
        <f>'リンク切公表時非表示（グラフの添え物）'!$X$124</f>
        <v>Liquid Crystals</v>
      </c>
      <c r="Z137" s="290"/>
      <c r="AA137" s="195"/>
      <c r="AB137" s="195"/>
      <c r="AC137" s="195"/>
      <c r="AD137" s="195"/>
      <c r="AE137" s="195"/>
      <c r="AF137" s="195"/>
      <c r="AG137" s="195"/>
      <c r="AH137" s="195"/>
      <c r="AI137" s="195"/>
      <c r="AJ137" s="195"/>
      <c r="AK137" s="195"/>
      <c r="AL137" s="195"/>
      <c r="AM137" s="195"/>
      <c r="AN137" s="195"/>
      <c r="AO137" s="195"/>
      <c r="AP137" s="195"/>
      <c r="AQ137" s="195"/>
      <c r="AR137" s="195"/>
      <c r="AS137" s="195"/>
      <c r="AT137" s="195"/>
      <c r="AU137" s="195"/>
      <c r="AV137" s="195"/>
      <c r="AW137" s="195"/>
      <c r="AX137" s="195"/>
      <c r="AY137" s="1235">
        <f t="shared" si="109"/>
        <v>0.22485927846622511</v>
      </c>
      <c r="AZ137" s="1235">
        <f t="shared" si="109"/>
        <v>3.7244402442681457E-2</v>
      </c>
      <c r="BA137" s="1235">
        <f t="shared" si="109"/>
        <v>-8.2685324485161193E-2</v>
      </c>
      <c r="BB137" s="1235">
        <f t="shared" si="109"/>
        <v>2.62360911543007E-2</v>
      </c>
      <c r="BC137" s="1235">
        <f t="shared" si="109"/>
        <v>-1.1538029810561068E-2</v>
      </c>
      <c r="BD137" s="1366">
        <f t="shared" si="109"/>
        <v>-0.12619677242126182</v>
      </c>
      <c r="BE137" s="1366">
        <f t="shared" si="109"/>
        <v>-0.11200227539316765</v>
      </c>
      <c r="BF137" s="1366">
        <f t="shared" ref="BF137" si="112">IF(OR(BF34="NO",$AX34="NO"),"-",BF34/$AX34-1)</f>
        <v>-0.11481699928942812</v>
      </c>
      <c r="BG137" s="1025"/>
    </row>
    <row r="138" spans="2:63" ht="17.100000000000001" customHeight="1" thickTop="1">
      <c r="B138" s="1" t="s">
        <v>17</v>
      </c>
      <c r="U138" s="306" t="s">
        <v>47</v>
      </c>
      <c r="V138" s="561"/>
      <c r="X138" s="306" t="s">
        <v>502</v>
      </c>
      <c r="Y138" s="561"/>
      <c r="Z138" s="187"/>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1236">
        <f t="shared" ref="AY138:BE138" si="113">AY35/$AX35-1</f>
        <v>8.2375000196708958E-2</v>
      </c>
      <c r="AZ138" s="1236">
        <f t="shared" si="113"/>
        <v>0.15671577334063858</v>
      </c>
      <c r="BA138" s="1236">
        <f t="shared" si="113"/>
        <v>0.24814521582136551</v>
      </c>
      <c r="BB138" s="1236">
        <f t="shared" si="113"/>
        <v>0.30384225352738814</v>
      </c>
      <c r="BC138" s="1236">
        <f t="shared" si="113"/>
        <v>0.35388008899155809</v>
      </c>
      <c r="BD138" s="1367">
        <f t="shared" si="113"/>
        <v>0.42424606200968951</v>
      </c>
      <c r="BE138" s="1367">
        <f t="shared" si="113"/>
        <v>0.48480742897226281</v>
      </c>
      <c r="BF138" s="1367">
        <f t="shared" ref="BF138" si="114">BF35/$AX35-1</f>
        <v>0.5121052030085671</v>
      </c>
      <c r="BG138" s="1025"/>
      <c r="BI138" s="58"/>
      <c r="BJ138" s="58"/>
      <c r="BK138" s="58"/>
    </row>
    <row r="139" spans="2:63" s="141" customFormat="1" ht="17.100000000000001" customHeight="1">
      <c r="X139" s="1"/>
      <c r="Y139" s="1"/>
      <c r="Z139" s="181"/>
      <c r="AA139" s="181"/>
      <c r="AB139" s="181"/>
      <c r="AC139" s="181"/>
      <c r="AD139" s="181"/>
      <c r="AE139" s="181"/>
      <c r="AF139" s="181"/>
      <c r="AG139" s="181"/>
      <c r="AH139" s="181"/>
      <c r="AI139" s="181"/>
      <c r="AJ139" s="181"/>
      <c r="AK139" s="181"/>
      <c r="AL139" s="181"/>
      <c r="AM139" s="181"/>
      <c r="AN139" s="181"/>
      <c r="AO139" s="181"/>
      <c r="AP139" s="181"/>
      <c r="AQ139" s="181"/>
      <c r="AR139" s="181"/>
      <c r="AS139" s="181"/>
      <c r="AT139" s="181"/>
      <c r="AU139" s="181"/>
      <c r="AV139" s="181"/>
      <c r="AW139" s="181"/>
      <c r="AX139" s="181"/>
      <c r="AY139" s="181"/>
      <c r="AZ139" s="181"/>
      <c r="BA139" s="181"/>
      <c r="BB139" s="181"/>
      <c r="BC139" s="181"/>
      <c r="BD139" s="181"/>
      <c r="BE139" s="181"/>
      <c r="BF139" s="181"/>
      <c r="BG139" s="181"/>
      <c r="BI139" s="182"/>
      <c r="BJ139" s="182"/>
      <c r="BK139" s="182"/>
    </row>
  </sheetData>
  <mergeCells count="2">
    <mergeCell ref="U1:V1"/>
    <mergeCell ref="X1:Y1"/>
  </mergeCells>
  <phoneticPr fontId="9"/>
  <pageMargins left="0.78740157480314965" right="0.78740157480314965" top="0.98425196850393704" bottom="0.98425196850393704" header="0.51181102362204722" footer="0.51181102362204722"/>
  <pageSetup paperSize="9" scale="14" orientation="landscape" r:id="rId1"/>
  <headerFooter alignWithMargins="0"/>
  <ignoredErrors>
    <ignoredError sqref="AY120:BE120 AY127:BE127 AY134:BE134 AB86:BF86 AB100:BF100 AB93:AT93 AU93:BF93"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7339A-9E2A-497F-973F-95ABD6F767AA}">
  <sheetPr>
    <pageSetUpPr fitToPage="1"/>
  </sheetPr>
  <dimension ref="A1:IV35"/>
  <sheetViews>
    <sheetView zoomScaleNormal="100" workbookViewId="0">
      <pane xSplit="26" ySplit="4" topLeftCell="AA5" activePane="bottomRight" state="frozen"/>
      <selection pane="topRight" activeCell="AA1" sqref="AA1"/>
      <selection pane="bottomLeft" activeCell="A5" sqref="A5"/>
      <selection pane="bottomRight" activeCell="AD7" sqref="AD7"/>
    </sheetView>
  </sheetViews>
  <sheetFormatPr defaultColWidth="9" defaultRowHeight="14.25"/>
  <cols>
    <col min="1" max="1" width="1.625" style="140" customWidth="1"/>
    <col min="2" max="17" width="1.625" style="31" hidden="1" customWidth="1"/>
    <col min="18" max="19" width="2.125" style="31" customWidth="1"/>
    <col min="20" max="20" width="38.5" style="31" customWidth="1"/>
    <col min="21" max="21" width="15.125" style="31" customWidth="1"/>
    <col min="22" max="22" width="1.625" style="167" customWidth="1"/>
    <col min="23" max="24" width="2.125" style="31" customWidth="1"/>
    <col min="25" max="25" width="41.125" style="167" customWidth="1"/>
    <col min="26" max="26" width="15.125" style="31" customWidth="1"/>
    <col min="27" max="58" width="7.875" style="31" customWidth="1"/>
    <col min="59" max="60" width="9" style="31" customWidth="1"/>
    <col min="61" max="16384" width="9" style="31"/>
  </cols>
  <sheetData>
    <row r="1" spans="1:256" ht="52.5" customHeight="1">
      <c r="R1" s="1475" t="s">
        <v>936</v>
      </c>
      <c r="W1" s="1475" t="s">
        <v>933</v>
      </c>
      <c r="Y1" s="31"/>
    </row>
    <row r="2" spans="1:256" ht="15.75">
      <c r="R2" s="1006" t="str">
        <f>'0.Contents'!$C$2</f>
        <v>＜確報値＞</v>
      </c>
      <c r="U2" s="1006"/>
      <c r="W2" s="1046" t="str">
        <f>'0.Contents'!$E$2</f>
        <v>&lt;Final Figures&gt;</v>
      </c>
      <c r="Y2" s="31"/>
    </row>
    <row r="3" spans="1:256" s="1" customFormat="1" ht="18.75" customHeight="1">
      <c r="A3" s="141"/>
      <c r="R3" s="1" t="s">
        <v>116</v>
      </c>
      <c r="U3" s="167"/>
      <c r="V3" s="167"/>
      <c r="W3" s="1" t="s">
        <v>937</v>
      </c>
    </row>
    <row r="4" spans="1:256" s="1" customFormat="1">
      <c r="A4" s="141"/>
      <c r="R4" s="1928"/>
      <c r="S4" s="1929"/>
      <c r="T4" s="1930"/>
      <c r="U4" s="9" t="s">
        <v>113</v>
      </c>
      <c r="W4" s="1928"/>
      <c r="X4" s="1929"/>
      <c r="Y4" s="1930"/>
      <c r="Z4" s="138" t="s">
        <v>412</v>
      </c>
      <c r="AA4" s="9">
        <v>1990</v>
      </c>
      <c r="AB4" s="9">
        <f t="shared" ref="AB4:AT4" si="0">AA4+1</f>
        <v>1991</v>
      </c>
      <c r="AC4" s="9">
        <f t="shared" si="0"/>
        <v>1992</v>
      </c>
      <c r="AD4" s="9">
        <f t="shared" si="0"/>
        <v>1993</v>
      </c>
      <c r="AE4" s="9">
        <f t="shared" si="0"/>
        <v>1994</v>
      </c>
      <c r="AF4" s="9">
        <f t="shared" si="0"/>
        <v>1995</v>
      </c>
      <c r="AG4" s="9">
        <f t="shared" si="0"/>
        <v>1996</v>
      </c>
      <c r="AH4" s="9">
        <f t="shared" si="0"/>
        <v>1997</v>
      </c>
      <c r="AI4" s="9">
        <f t="shared" si="0"/>
        <v>1998</v>
      </c>
      <c r="AJ4" s="9">
        <f t="shared" si="0"/>
        <v>1999</v>
      </c>
      <c r="AK4" s="9">
        <f t="shared" si="0"/>
        <v>2000</v>
      </c>
      <c r="AL4" s="9">
        <f t="shared" si="0"/>
        <v>2001</v>
      </c>
      <c r="AM4" s="9">
        <f t="shared" si="0"/>
        <v>2002</v>
      </c>
      <c r="AN4" s="9">
        <f t="shared" si="0"/>
        <v>2003</v>
      </c>
      <c r="AO4" s="9">
        <f t="shared" si="0"/>
        <v>2004</v>
      </c>
      <c r="AP4" s="9">
        <f t="shared" si="0"/>
        <v>2005</v>
      </c>
      <c r="AQ4" s="9">
        <f t="shared" si="0"/>
        <v>2006</v>
      </c>
      <c r="AR4" s="9">
        <f t="shared" si="0"/>
        <v>2007</v>
      </c>
      <c r="AS4" s="9">
        <f t="shared" si="0"/>
        <v>2008</v>
      </c>
      <c r="AT4" s="9">
        <f t="shared" si="0"/>
        <v>2009</v>
      </c>
      <c r="AU4" s="9">
        <f>AT4+1</f>
        <v>2010</v>
      </c>
      <c r="AV4" s="9">
        <f>AU4+1</f>
        <v>2011</v>
      </c>
      <c r="AW4" s="9">
        <f>AV4+1</f>
        <v>2012</v>
      </c>
      <c r="AX4" s="9">
        <f>AW4+1</f>
        <v>2013</v>
      </c>
      <c r="AY4" s="9">
        <f t="shared" ref="AY4:BF4" si="1">AX4+1</f>
        <v>2014</v>
      </c>
      <c r="AZ4" s="9">
        <f t="shared" si="1"/>
        <v>2015</v>
      </c>
      <c r="BA4" s="9">
        <f t="shared" si="1"/>
        <v>2016</v>
      </c>
      <c r="BB4" s="9">
        <f t="shared" si="1"/>
        <v>2017</v>
      </c>
      <c r="BC4" s="9">
        <f t="shared" si="1"/>
        <v>2018</v>
      </c>
      <c r="BD4" s="9">
        <f t="shared" si="1"/>
        <v>2019</v>
      </c>
      <c r="BE4" s="9">
        <f t="shared" si="1"/>
        <v>2020</v>
      </c>
      <c r="BF4" s="9">
        <f t="shared" si="1"/>
        <v>2021</v>
      </c>
      <c r="BG4" s="1668"/>
      <c r="BH4" s="1027"/>
      <c r="BI4" s="141"/>
      <c r="BJ4" s="141"/>
      <c r="BK4" s="141"/>
      <c r="BL4" s="141"/>
      <c r="BM4" s="141"/>
      <c r="BN4" s="141"/>
      <c r="BO4" s="141"/>
      <c r="BP4" s="141"/>
      <c r="BQ4" s="141"/>
      <c r="BR4" s="141"/>
      <c r="BS4" s="141"/>
      <c r="BT4" s="141"/>
      <c r="BU4" s="141"/>
      <c r="BV4" s="141"/>
      <c r="BW4" s="141"/>
      <c r="BX4" s="141"/>
      <c r="BY4" s="141"/>
      <c r="BZ4" s="141"/>
      <c r="CA4" s="141"/>
      <c r="CB4" s="141"/>
      <c r="CC4" s="141"/>
      <c r="CD4" s="141"/>
      <c r="CE4" s="141"/>
      <c r="CF4" s="141"/>
      <c r="CG4" s="141"/>
      <c r="CH4" s="141"/>
      <c r="CI4" s="141"/>
      <c r="CJ4" s="141"/>
      <c r="CK4" s="141"/>
      <c r="CL4" s="141"/>
      <c r="CM4" s="141"/>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c r="FP4" s="141"/>
      <c r="FQ4" s="141"/>
      <c r="FR4" s="141"/>
      <c r="FS4" s="141"/>
      <c r="FT4" s="141"/>
      <c r="FU4" s="141"/>
      <c r="FV4" s="141"/>
      <c r="FW4" s="141"/>
      <c r="FX4" s="141"/>
      <c r="FY4" s="141"/>
      <c r="FZ4" s="141"/>
      <c r="GA4" s="141"/>
      <c r="GB4" s="141"/>
      <c r="GC4" s="141"/>
      <c r="GD4" s="141"/>
      <c r="GE4" s="141"/>
      <c r="GF4" s="141"/>
      <c r="GG4" s="141"/>
      <c r="GH4" s="141"/>
      <c r="GI4" s="141"/>
      <c r="GJ4" s="141"/>
      <c r="GK4" s="141"/>
      <c r="GL4" s="141"/>
      <c r="GM4" s="141"/>
      <c r="GN4" s="141"/>
      <c r="GO4" s="141"/>
      <c r="GP4" s="141"/>
      <c r="GQ4" s="141"/>
      <c r="GR4" s="141"/>
      <c r="GS4" s="141"/>
      <c r="GT4" s="141"/>
      <c r="GU4" s="141"/>
      <c r="GV4" s="141"/>
      <c r="GW4" s="141"/>
      <c r="GX4" s="141"/>
      <c r="GY4" s="141"/>
      <c r="GZ4" s="141"/>
      <c r="HA4" s="141"/>
      <c r="HB4" s="141"/>
      <c r="HC4" s="141"/>
      <c r="HD4" s="141"/>
      <c r="HE4" s="141"/>
      <c r="HF4" s="141"/>
      <c r="HG4" s="141"/>
      <c r="HH4" s="141"/>
      <c r="HI4" s="141"/>
      <c r="HJ4" s="141"/>
      <c r="HK4" s="141"/>
      <c r="HL4" s="141"/>
      <c r="HM4" s="141"/>
      <c r="HN4" s="141"/>
      <c r="HO4" s="141"/>
      <c r="HP4" s="141"/>
      <c r="HQ4" s="141"/>
      <c r="HR4" s="141"/>
      <c r="HS4" s="141"/>
      <c r="HT4" s="141"/>
      <c r="HU4" s="141"/>
      <c r="HV4" s="141"/>
      <c r="HW4" s="141"/>
      <c r="HX4" s="141"/>
      <c r="HY4" s="141"/>
      <c r="HZ4" s="141"/>
      <c r="IA4" s="141"/>
      <c r="IB4" s="141"/>
      <c r="IC4" s="141"/>
      <c r="ID4" s="141"/>
      <c r="IE4" s="141"/>
      <c r="IF4" s="141"/>
      <c r="IG4" s="141"/>
      <c r="IH4" s="141"/>
      <c r="II4" s="141"/>
      <c r="IJ4" s="141"/>
      <c r="IK4" s="141"/>
      <c r="IL4" s="141"/>
      <c r="IM4" s="141"/>
      <c r="IN4" s="141"/>
      <c r="IO4" s="141"/>
      <c r="IP4" s="141"/>
      <c r="IQ4" s="141"/>
      <c r="IR4" s="141"/>
      <c r="IS4" s="141"/>
      <c r="IT4" s="141"/>
      <c r="IU4" s="141"/>
      <c r="IV4" s="141"/>
    </row>
    <row r="5" spans="1:256" s="141" customFormat="1" ht="15.75" customHeight="1">
      <c r="R5" s="1458" t="s">
        <v>1225</v>
      </c>
      <c r="S5" s="1462"/>
      <c r="T5" s="1463"/>
      <c r="U5" s="144" t="s">
        <v>938</v>
      </c>
      <c r="W5" s="1458" t="s">
        <v>1226</v>
      </c>
      <c r="X5" s="1459"/>
      <c r="Y5" s="1460"/>
      <c r="Z5" s="144" t="s">
        <v>930</v>
      </c>
      <c r="AA5" s="1454">
        <f>'1.Summary'!AA15</f>
        <v>1274.8155420266751</v>
      </c>
      <c r="AB5" s="1454">
        <f>'1.Summary'!AB15</f>
        <v>1289.0978629083741</v>
      </c>
      <c r="AC5" s="1454">
        <f>'1.Summary'!AC15</f>
        <v>1300.6366250149476</v>
      </c>
      <c r="AD5" s="1454">
        <f>'1.Summary'!AD15</f>
        <v>1296.1834668002405</v>
      </c>
      <c r="AE5" s="1454">
        <f>'1.Summary'!AE15</f>
        <v>1357.2116250088623</v>
      </c>
      <c r="AF5" s="1454">
        <f>'1.Summary'!AF15</f>
        <v>1378.5016800998835</v>
      </c>
      <c r="AG5" s="1454">
        <f>'1.Summary'!AG15</f>
        <v>1391.4654758906545</v>
      </c>
      <c r="AH5" s="1454">
        <f>'1.Summary'!AH15</f>
        <v>1383.3569263753625</v>
      </c>
      <c r="AI5" s="1454">
        <f>'1.Summary'!AI15</f>
        <v>1334.4710506537313</v>
      </c>
      <c r="AJ5" s="1454">
        <f>'1.Summary'!AJ15</f>
        <v>1357.824090600966</v>
      </c>
      <c r="AK5" s="1454">
        <f>'1.Summary'!AK15</f>
        <v>1377.53617131445</v>
      </c>
      <c r="AL5" s="1454">
        <f>'1.Summary'!AL15</f>
        <v>1351.3557897589001</v>
      </c>
      <c r="AM5" s="1454">
        <f>'1.Summary'!AM15</f>
        <v>1375.1664228988013</v>
      </c>
      <c r="AN5" s="1454">
        <f>'1.Summary'!AN15</f>
        <v>1381.8643112355728</v>
      </c>
      <c r="AO5" s="1454">
        <f>'1.Summary'!AO15</f>
        <v>1373.1653168690218</v>
      </c>
      <c r="AP5" s="1454">
        <f>'1.Summary'!AP15</f>
        <v>1380.7038824932517</v>
      </c>
      <c r="AQ5" s="1454">
        <f>'1.Summary'!AQ15</f>
        <v>1359.2418383979425</v>
      </c>
      <c r="AR5" s="1454">
        <f>'1.Summary'!AR15</f>
        <v>1394.3094221672193</v>
      </c>
      <c r="AS5" s="1454">
        <f>'1.Summary'!AS15</f>
        <v>1321.2183425455621</v>
      </c>
      <c r="AT5" s="1454">
        <f>'1.Summary'!AT15</f>
        <v>1249.0509702360857</v>
      </c>
      <c r="AU5" s="1454">
        <f>'1.Summary'!AU15</f>
        <v>1302.4767850385736</v>
      </c>
      <c r="AV5" s="1454">
        <f>'1.Summary'!AV15</f>
        <v>1353.0838791660999</v>
      </c>
      <c r="AW5" s="1454">
        <f>'1.Summary'!AW15</f>
        <v>1395.8664183596134</v>
      </c>
      <c r="AX5" s="1454">
        <f>'1.Summary'!AX15</f>
        <v>1407.6294722993941</v>
      </c>
      <c r="AY5" s="1454">
        <f>'1.Summary'!AY15</f>
        <v>1358.7190387115343</v>
      </c>
      <c r="AZ5" s="1454">
        <f>'1.Summary'!AZ15</f>
        <v>1320.0212788826202</v>
      </c>
      <c r="BA5" s="1454">
        <f>'1.Summary'!BA15</f>
        <v>1302.2940038523338</v>
      </c>
      <c r="BB5" s="1454">
        <f>'1.Summary'!BB15</f>
        <v>1288.8476000809244</v>
      </c>
      <c r="BC5" s="1454">
        <f>'1.Summary'!BC15</f>
        <v>1244.7788184442504</v>
      </c>
      <c r="BD5" s="1454">
        <f>'1.Summary'!BD15</f>
        <v>1209.748758886331</v>
      </c>
      <c r="BE5" s="1454">
        <f>'1.Summary'!BE15</f>
        <v>1146.799179694229</v>
      </c>
      <c r="BF5" s="1454">
        <f>'1.Summary'!BF15</f>
        <v>1169.9661343423311</v>
      </c>
      <c r="BG5" s="1448"/>
      <c r="BH5" s="1449"/>
    </row>
    <row r="6" spans="1:256" s="141" customFormat="1" ht="15.75" customHeight="1">
      <c r="R6" s="835"/>
      <c r="S6" s="1458" t="s">
        <v>1228</v>
      </c>
      <c r="T6" s="1463"/>
      <c r="U6" s="144" t="s">
        <v>19</v>
      </c>
      <c r="W6" s="835"/>
      <c r="X6" s="1458" t="s">
        <v>1227</v>
      </c>
      <c r="Y6" s="1460"/>
      <c r="Z6" s="144" t="s">
        <v>19</v>
      </c>
      <c r="AA6" s="1454">
        <f>'1.Summary'!AA5</f>
        <v>1162.6771089918518</v>
      </c>
      <c r="AB6" s="1454">
        <f>'1.Summary'!AB5</f>
        <v>1174.1988442625984</v>
      </c>
      <c r="AC6" s="1454">
        <f>'1.Summary'!AC5</f>
        <v>1183.699366512948</v>
      </c>
      <c r="AD6" s="1454">
        <f>'1.Summary'!AD5</f>
        <v>1176.4780226980197</v>
      </c>
      <c r="AE6" s="1454">
        <f>'1.Summary'!AE5</f>
        <v>1231.4840894472909</v>
      </c>
      <c r="AF6" s="1454">
        <f>'1.Summary'!AF5</f>
        <v>1243.7314931079059</v>
      </c>
      <c r="AG6" s="1454">
        <f>'1.Summary'!AG5</f>
        <v>1256.263589764015</v>
      </c>
      <c r="AH6" s="1454">
        <f>'1.Summary'!AH5</f>
        <v>1248.7977271864518</v>
      </c>
      <c r="AI6" s="1454">
        <f>'1.Summary'!AI5</f>
        <v>1208.5694022099726</v>
      </c>
      <c r="AJ6" s="1454">
        <f>'1.Summary'!AJ5</f>
        <v>1245.1981759316639</v>
      </c>
      <c r="AK6" s="1454">
        <f>'1.Summary'!AK5</f>
        <v>1267.9875519936274</v>
      </c>
      <c r="AL6" s="1454">
        <f>'1.Summary'!AL5</f>
        <v>1252.9564908163813</v>
      </c>
      <c r="AM6" s="1454">
        <f>'1.Summary'!AM5</f>
        <v>1282.3396954605837</v>
      </c>
      <c r="AN6" s="1454">
        <f>'1.Summary'!AN5</f>
        <v>1290.7048221561408</v>
      </c>
      <c r="AO6" s="1454">
        <f>'1.Summary'!AO5</f>
        <v>1286.0218705882789</v>
      </c>
      <c r="AP6" s="1454">
        <f>'1.Summary'!AP5</f>
        <v>1293.3846522432998</v>
      </c>
      <c r="AQ6" s="1454">
        <f>'1.Summary'!AQ5</f>
        <v>1270.2799795844708</v>
      </c>
      <c r="AR6" s="1454">
        <f>'1.Summary'!AR5</f>
        <v>1305.845951811006</v>
      </c>
      <c r="AS6" s="1454">
        <f>'1.Summary'!AS5</f>
        <v>1234.7251454237264</v>
      </c>
      <c r="AT6" s="1454">
        <f>'1.Summary'!AT5</f>
        <v>1165.5585409086111</v>
      </c>
      <c r="AU6" s="1454">
        <f>'1.Summary'!AU5</f>
        <v>1217.1375750993589</v>
      </c>
      <c r="AV6" s="1454">
        <f>'1.Summary'!AV5</f>
        <v>1266.9739070711857</v>
      </c>
      <c r="AW6" s="1454">
        <f>'1.Summary'!AW5</f>
        <v>1308.1558652811696</v>
      </c>
      <c r="AX6" s="1454">
        <f>'1.Summary'!AX5</f>
        <v>1317.4710704033189</v>
      </c>
      <c r="AY6" s="1454">
        <f>'1.Summary'!AY5</f>
        <v>1266.2799229807936</v>
      </c>
      <c r="AZ6" s="1454">
        <f>'1.Summary'!AZ5</f>
        <v>1225.3538006200479</v>
      </c>
      <c r="BA6" s="1454">
        <f>'1.Summary'!BA5</f>
        <v>1204.6018015196496</v>
      </c>
      <c r="BB6" s="1454">
        <f>'1.Summary'!BB5</f>
        <v>1188.913600002259</v>
      </c>
      <c r="BC6" s="1454">
        <f>'1.Summary'!BC5</f>
        <v>1143.7319927195733</v>
      </c>
      <c r="BD6" s="1454">
        <f>'1.Summary'!BD5</f>
        <v>1106.5461632636459</v>
      </c>
      <c r="BE6" s="1454">
        <f>'1.Summary'!BE5</f>
        <v>1041.6625796593789</v>
      </c>
      <c r="BF6" s="1454">
        <f>'1.Summary'!BF5</f>
        <v>1064.000903932535</v>
      </c>
      <c r="BG6" s="1448"/>
      <c r="BH6" s="1449"/>
    </row>
    <row r="7" spans="1:256" s="141" customFormat="1" ht="15.75" customHeight="1">
      <c r="R7" s="1455"/>
      <c r="S7" s="837"/>
      <c r="T7" s="1827" t="s">
        <v>117</v>
      </c>
      <c r="U7" s="144" t="s">
        <v>19</v>
      </c>
      <c r="W7" s="835"/>
      <c r="X7" s="835"/>
      <c r="Y7" s="1457" t="s">
        <v>1217</v>
      </c>
      <c r="Z7" s="144" t="s">
        <v>19</v>
      </c>
      <c r="AA7" s="1454">
        <f>'2.CO2-Sector'!AA5/1000</f>
        <v>1067.5618983855411</v>
      </c>
      <c r="AB7" s="1454">
        <f>'2.CO2-Sector'!AB5/1000</f>
        <v>1077.8112664300413</v>
      </c>
      <c r="AC7" s="1454">
        <f>'2.CO2-Sector'!AC5/1000</f>
        <v>1085.822118839797</v>
      </c>
      <c r="AD7" s="1454">
        <f>'2.CO2-Sector'!AD5/1000</f>
        <v>1081.0016257430209</v>
      </c>
      <c r="AE7" s="1454">
        <f>'2.CO2-Sector'!AE5/1000</f>
        <v>1130.9039129167625</v>
      </c>
      <c r="AF7" s="1454">
        <f>'2.CO2-Sector'!AF5/1000</f>
        <v>1142.1411813057227</v>
      </c>
      <c r="AG7" s="1454">
        <f>'2.CO2-Sector'!AG5/1000</f>
        <v>1153.5496329822022</v>
      </c>
      <c r="AH7" s="1454">
        <f>'2.CO2-Sector'!AH5/1000</f>
        <v>1147.0967505250376</v>
      </c>
      <c r="AI7" s="1454">
        <f>'2.CO2-Sector'!AI5/1000</f>
        <v>1113.1577684669046</v>
      </c>
      <c r="AJ7" s="1454">
        <f>'2.CO2-Sector'!AJ5/1000</f>
        <v>1149.4786834938734</v>
      </c>
      <c r="AK7" s="1454">
        <f>'2.CO2-Sector'!AK5/1000</f>
        <v>1170.3001609849173</v>
      </c>
      <c r="AL7" s="1454">
        <f>'2.CO2-Sector'!AL5/1000</f>
        <v>1157.3601408356458</v>
      </c>
      <c r="AM7" s="1454">
        <f>'2.CO2-Sector'!AM5/1000</f>
        <v>1188.9908054189971</v>
      </c>
      <c r="AN7" s="1454">
        <f>'2.CO2-Sector'!AN5/1000</f>
        <v>1197.2982133972207</v>
      </c>
      <c r="AO7" s="1454">
        <f>'2.CO2-Sector'!AO5/1000</f>
        <v>1193.4424110291955</v>
      </c>
      <c r="AP7" s="1454">
        <f>'2.CO2-Sector'!AP5/1000</f>
        <v>1200.5211122516496</v>
      </c>
      <c r="AQ7" s="1454">
        <f>'2.CO2-Sector'!AQ5/1000</f>
        <v>1178.7163480245581</v>
      </c>
      <c r="AR7" s="1454">
        <f>'2.CO2-Sector'!AR5/1000</f>
        <v>1214.4893158623697</v>
      </c>
      <c r="AS7" s="1454">
        <f>'2.CO2-Sector'!AS5/1000</f>
        <v>1146.9221417937933</v>
      </c>
      <c r="AT7" s="1454">
        <f>'2.CO2-Sector'!AT5/1000</f>
        <v>1087.1315649887183</v>
      </c>
      <c r="AU7" s="1454">
        <f>'2.CO2-Sector'!AU5/1000</f>
        <v>1137.0296587623225</v>
      </c>
      <c r="AV7" s="1454">
        <f>'2.CO2-Sector'!AV5/1000</f>
        <v>1187.9850714465933</v>
      </c>
      <c r="AW7" s="1454">
        <f>'2.CO2-Sector'!AW5/1000</f>
        <v>1227.315453541572</v>
      </c>
      <c r="AX7" s="1454">
        <f>'2.CO2-Sector'!AX5/1000</f>
        <v>1235.3936393310541</v>
      </c>
      <c r="AY7" s="1454">
        <f>'2.CO2-Sector'!AY5/1000</f>
        <v>1185.6230555570353</v>
      </c>
      <c r="AZ7" s="1454">
        <f>'2.CO2-Sector'!AZ5/1000</f>
        <v>1145.9126025612925</v>
      </c>
      <c r="BA7" s="1454">
        <f>'2.CO2-Sector'!BA5/1000</f>
        <v>1125.4620395700395</v>
      </c>
      <c r="BB7" s="1454">
        <f>'2.CO2-Sector'!BB5/1000</f>
        <v>1108.8326154584422</v>
      </c>
      <c r="BC7" s="1454">
        <f>'2.CO2-Sector'!BC5/1000</f>
        <v>1063.8048131939429</v>
      </c>
      <c r="BD7" s="1454">
        <f>'2.CO2-Sector'!BD5/1000</f>
        <v>1027.8225158534692</v>
      </c>
      <c r="BE7" s="1454">
        <f>'2.CO2-Sector'!BE5/1000</f>
        <v>967.43590799728997</v>
      </c>
      <c r="BF7" s="1454">
        <f>'2.CO2-Sector'!BF5/1000</f>
        <v>988.21612089217638</v>
      </c>
      <c r="BG7" s="1448"/>
      <c r="BH7" s="1449"/>
    </row>
    <row r="8" spans="1:256" s="141" customFormat="1" ht="15.75" customHeight="1">
      <c r="R8" s="1458" t="s">
        <v>931</v>
      </c>
      <c r="S8" s="1462"/>
      <c r="T8" s="1463"/>
      <c r="U8" s="144" t="s">
        <v>939</v>
      </c>
      <c r="W8" s="1458" t="s">
        <v>1229</v>
      </c>
      <c r="X8" s="1459"/>
      <c r="Y8" s="1460"/>
      <c r="Z8" s="144" t="s">
        <v>932</v>
      </c>
      <c r="AA8" s="1456">
        <f>AA5*10^6/AA11/10^3</f>
        <v>10.313123767518061</v>
      </c>
      <c r="AB8" s="1456">
        <f t="shared" ref="AB8:BD8" si="2">AB5*10^6/AB11/10^3</f>
        <v>10.387489729400844</v>
      </c>
      <c r="AC8" s="1456">
        <f t="shared" si="2"/>
        <v>10.441261530059709</v>
      </c>
      <c r="AD8" s="1456">
        <f t="shared" si="2"/>
        <v>10.374613542719112</v>
      </c>
      <c r="AE8" s="1456">
        <f t="shared" si="2"/>
        <v>10.834723386491536</v>
      </c>
      <c r="AF8" s="1456">
        <f t="shared" si="2"/>
        <v>10.97795397069271</v>
      </c>
      <c r="AG8" s="1456">
        <f t="shared" si="2"/>
        <v>11.055748702044784</v>
      </c>
      <c r="AH8" s="1456">
        <f t="shared" si="2"/>
        <v>10.965360038486667</v>
      </c>
      <c r="AI8" s="1456">
        <f t="shared" si="2"/>
        <v>10.551513778968715</v>
      </c>
      <c r="AJ8" s="1456">
        <f t="shared" si="2"/>
        <v>10.719635663597984</v>
      </c>
      <c r="AK8" s="1456">
        <f t="shared" si="2"/>
        <v>10.853065339760569</v>
      </c>
      <c r="AL8" s="1456">
        <f t="shared" si="2"/>
        <v>10.614186667495838</v>
      </c>
      <c r="AM8" s="1456">
        <f t="shared" si="2"/>
        <v>10.786803436446366</v>
      </c>
      <c r="AN8" s="1456">
        <f t="shared" si="2"/>
        <v>10.821685523482486</v>
      </c>
      <c r="AO8" s="1456">
        <f t="shared" si="2"/>
        <v>10.745735613708922</v>
      </c>
      <c r="AP8" s="1456">
        <f t="shared" si="2"/>
        <v>10.806335565190437</v>
      </c>
      <c r="AQ8" s="1456">
        <f t="shared" si="2"/>
        <v>10.627296412052623</v>
      </c>
      <c r="AR8" s="1456">
        <f t="shared" si="2"/>
        <v>10.890234722042125</v>
      </c>
      <c r="AS8" s="1456">
        <f t="shared" si="2"/>
        <v>10.315248919034088</v>
      </c>
      <c r="AT8" s="1456">
        <f t="shared" si="2"/>
        <v>9.7557717620289122</v>
      </c>
      <c r="AU8" s="1456">
        <f t="shared" si="2"/>
        <v>10.171042620329784</v>
      </c>
      <c r="AV8" s="1456">
        <f t="shared" si="2"/>
        <v>10.584675539658456</v>
      </c>
      <c r="AW8" s="1456">
        <f t="shared" si="2"/>
        <v>10.940021559074621</v>
      </c>
      <c r="AX8" s="1456">
        <f t="shared" si="2"/>
        <v>11.047692636923488</v>
      </c>
      <c r="AY8" s="1456">
        <f t="shared" si="2"/>
        <v>10.678634649640724</v>
      </c>
      <c r="AZ8" s="1456">
        <f t="shared" si="2"/>
        <v>10.386120046762123</v>
      </c>
      <c r="BA8" s="1456">
        <f t="shared" si="2"/>
        <v>10.259714519212846</v>
      </c>
      <c r="BB8" s="1456">
        <f t="shared" si="2"/>
        <v>10.171937114060349</v>
      </c>
      <c r="BC8" s="1456">
        <f t="shared" si="2"/>
        <v>9.8445706478139066</v>
      </c>
      <c r="BD8" s="1456">
        <f t="shared" si="2"/>
        <v>9.5884760475170641</v>
      </c>
      <c r="BE8" s="1456">
        <f>BE5*10^6/BE11/10^3</f>
        <v>9.0910395865212514</v>
      </c>
      <c r="BF8" s="1456">
        <f t="shared" ref="BF8" si="3">BF5*10^6/BF11/10^3</f>
        <v>9.3222692139110084</v>
      </c>
      <c r="BG8" s="1450"/>
      <c r="BH8" s="1451"/>
    </row>
    <row r="9" spans="1:256" s="1" customFormat="1" ht="15.75" customHeight="1">
      <c r="A9" s="141"/>
      <c r="R9" s="456"/>
      <c r="S9" s="1826" t="s">
        <v>1242</v>
      </c>
      <c r="T9" s="1463"/>
      <c r="U9" s="144" t="s">
        <v>940</v>
      </c>
      <c r="W9" s="456"/>
      <c r="X9" s="1461" t="s">
        <v>1230</v>
      </c>
      <c r="Y9" s="1453"/>
      <c r="Z9" s="826" t="s">
        <v>118</v>
      </c>
      <c r="AA9" s="137">
        <f t="shared" ref="AA9:BE9" si="4">AA6*10^6/AA11/10^3</f>
        <v>9.4059356286402647</v>
      </c>
      <c r="AB9" s="137">
        <f t="shared" si="4"/>
        <v>9.4616388607875717</v>
      </c>
      <c r="AC9" s="137">
        <f t="shared" si="4"/>
        <v>9.5025116323982104</v>
      </c>
      <c r="AD9" s="137">
        <f t="shared" si="4"/>
        <v>9.4164947629866003</v>
      </c>
      <c r="AE9" s="137">
        <f t="shared" si="4"/>
        <v>9.8310309300067136</v>
      </c>
      <c r="AF9" s="137">
        <f t="shared" si="4"/>
        <v>9.9046865740854173</v>
      </c>
      <c r="AG9" s="137">
        <f t="shared" si="4"/>
        <v>9.9815157419335527</v>
      </c>
      <c r="AH9" s="137">
        <f t="shared" si="4"/>
        <v>9.8987589050663196</v>
      </c>
      <c r="AI9" s="137">
        <f t="shared" si="4"/>
        <v>9.5560234851190202</v>
      </c>
      <c r="AJ9" s="137">
        <f t="shared" si="4"/>
        <v>9.8304860455498559</v>
      </c>
      <c r="AK9" s="137">
        <f t="shared" si="4"/>
        <v>9.9899748829524881</v>
      </c>
      <c r="AL9" s="137">
        <f t="shared" si="4"/>
        <v>9.8413120960160665</v>
      </c>
      <c r="AM9" s="137">
        <f t="shared" si="4"/>
        <v>10.058670720397405</v>
      </c>
      <c r="AN9" s="137">
        <f t="shared" si="4"/>
        <v>10.107795371404615</v>
      </c>
      <c r="AO9" s="137">
        <f t="shared" si="4"/>
        <v>10.063792643917449</v>
      </c>
      <c r="AP9" s="137">
        <f t="shared" si="4"/>
        <v>10.122915379776625</v>
      </c>
      <c r="AQ9" s="137">
        <f t="shared" si="4"/>
        <v>9.9317439236946612</v>
      </c>
      <c r="AR9" s="137">
        <f t="shared" si="4"/>
        <v>10.199291993556397</v>
      </c>
      <c r="AS9" s="137">
        <f t="shared" si="4"/>
        <v>9.6399639722660631</v>
      </c>
      <c r="AT9" s="137">
        <f t="shared" si="4"/>
        <v>9.1036501883014473</v>
      </c>
      <c r="AU9" s="137">
        <f t="shared" si="4"/>
        <v>9.5046286377947204</v>
      </c>
      <c r="AV9" s="137">
        <f t="shared" si="4"/>
        <v>9.9110690253931093</v>
      </c>
      <c r="AW9" s="137">
        <f t="shared" si="4"/>
        <v>10.25259522012438</v>
      </c>
      <c r="AX9" s="137">
        <f t="shared" si="4"/>
        <v>10.340090009680255</v>
      </c>
      <c r="AY9" s="137">
        <f t="shared" si="4"/>
        <v>9.9521242261461644</v>
      </c>
      <c r="AZ9" s="137">
        <f t="shared" si="4"/>
        <v>9.6412625134111405</v>
      </c>
      <c r="BA9" s="137">
        <f t="shared" si="4"/>
        <v>9.4900771687208518</v>
      </c>
      <c r="BB9" s="137">
        <f t="shared" si="4"/>
        <v>9.3832307035484614</v>
      </c>
      <c r="BC9" s="137">
        <f t="shared" si="4"/>
        <v>9.0454225583346872</v>
      </c>
      <c r="BD9" s="137">
        <f t="shared" si="4"/>
        <v>8.7704916446393391</v>
      </c>
      <c r="BE9" s="137">
        <f t="shared" si="4"/>
        <v>8.257588525661653</v>
      </c>
      <c r="BF9" s="137">
        <f t="shared" ref="BF9" si="5">BF6*10^6/BF11/10^3</f>
        <v>8.4779401549767357</v>
      </c>
      <c r="BG9" s="1246"/>
      <c r="BH9" s="51"/>
    </row>
    <row r="10" spans="1:256" s="1" customFormat="1" ht="15.75" customHeight="1">
      <c r="A10" s="141"/>
      <c r="R10" s="38"/>
      <c r="S10" s="425"/>
      <c r="T10" s="1825" t="s">
        <v>1246</v>
      </c>
      <c r="U10" s="144" t="s">
        <v>940</v>
      </c>
      <c r="W10" s="425"/>
      <c r="X10" s="425"/>
      <c r="Y10" s="423" t="s">
        <v>1211</v>
      </c>
      <c r="Z10" s="826" t="s">
        <v>118</v>
      </c>
      <c r="AA10" s="137">
        <f t="shared" ref="AA10:BE10" si="6">AA7*10^6/AA11/10^3</f>
        <v>8.6364635702772503</v>
      </c>
      <c r="AB10" s="137">
        <f t="shared" si="6"/>
        <v>8.6849523084426483</v>
      </c>
      <c r="AC10" s="137">
        <f t="shared" si="6"/>
        <v>8.7167718484012386</v>
      </c>
      <c r="AD10" s="137">
        <f t="shared" si="6"/>
        <v>8.6523045490004709</v>
      </c>
      <c r="AE10" s="137">
        <f t="shared" si="6"/>
        <v>9.0280917488265864</v>
      </c>
      <c r="AF10" s="137">
        <f t="shared" si="6"/>
        <v>9.095653271527615</v>
      </c>
      <c r="AG10" s="137">
        <f t="shared" si="6"/>
        <v>9.1654123501871325</v>
      </c>
      <c r="AH10" s="137">
        <f t="shared" si="6"/>
        <v>9.0926127803057906</v>
      </c>
      <c r="AI10" s="137">
        <f t="shared" si="6"/>
        <v>8.8016143372992008</v>
      </c>
      <c r="AJ10" s="137">
        <f t="shared" si="6"/>
        <v>9.0748078307204985</v>
      </c>
      <c r="AK10" s="137">
        <f t="shared" si="6"/>
        <v>9.2203343758167531</v>
      </c>
      <c r="AL10" s="137">
        <f t="shared" si="6"/>
        <v>9.090453209617376</v>
      </c>
      <c r="AM10" s="137">
        <f t="shared" si="6"/>
        <v>9.3264421616412552</v>
      </c>
      <c r="AN10" s="137">
        <f t="shared" si="6"/>
        <v>9.376307527348354</v>
      </c>
      <c r="AO10" s="137">
        <f t="shared" si="6"/>
        <v>9.3393100317653239</v>
      </c>
      <c r="AP10" s="137">
        <f t="shared" si="6"/>
        <v>9.396101623658895</v>
      </c>
      <c r="AQ10" s="137">
        <f t="shared" si="6"/>
        <v>9.2158493524253764</v>
      </c>
      <c r="AR10" s="137">
        <f t="shared" si="6"/>
        <v>9.4857522346767613</v>
      </c>
      <c r="AS10" s="137">
        <f t="shared" si="6"/>
        <v>8.954452873066062</v>
      </c>
      <c r="AT10" s="137">
        <f t="shared" si="6"/>
        <v>8.4910925783297788</v>
      </c>
      <c r="AU10" s="137">
        <f t="shared" si="6"/>
        <v>8.8790658326460044</v>
      </c>
      <c r="AV10" s="137">
        <f t="shared" si="6"/>
        <v>9.293168532145792</v>
      </c>
      <c r="AW10" s="137">
        <f t="shared" si="6"/>
        <v>9.61901321281813</v>
      </c>
      <c r="AX10" s="137">
        <f t="shared" si="6"/>
        <v>9.6959103809080389</v>
      </c>
      <c r="AY10" s="137">
        <f t="shared" si="6"/>
        <v>9.3182144959788484</v>
      </c>
      <c r="AZ10" s="137">
        <f t="shared" si="6"/>
        <v>9.0162075746034382</v>
      </c>
      <c r="BA10" s="137">
        <f t="shared" si="6"/>
        <v>8.8665993961751628</v>
      </c>
      <c r="BB10" s="137">
        <f t="shared" si="6"/>
        <v>8.7512097114927698</v>
      </c>
      <c r="BC10" s="137">
        <f t="shared" si="6"/>
        <v>8.4133032180457885</v>
      </c>
      <c r="BD10" s="137">
        <f t="shared" si="6"/>
        <v>8.1465275347190715</v>
      </c>
      <c r="BE10" s="137">
        <f t="shared" si="6"/>
        <v>7.6691702372602908</v>
      </c>
      <c r="BF10" s="137">
        <f t="shared" ref="BF10" si="7">BF7*10^6/BF11/10^3</f>
        <v>7.8740883603970602</v>
      </c>
      <c r="BG10" s="1246"/>
      <c r="BH10" s="51"/>
    </row>
    <row r="11" spans="1:256" s="802" customFormat="1" ht="15.75">
      <c r="A11" s="803"/>
      <c r="R11" s="870" t="s">
        <v>941</v>
      </c>
      <c r="S11" s="1469"/>
      <c r="T11" s="1453"/>
      <c r="U11" s="800" t="s">
        <v>119</v>
      </c>
      <c r="W11" s="1924" t="s">
        <v>808</v>
      </c>
      <c r="X11" s="1925"/>
      <c r="Y11" s="1926"/>
      <c r="Z11" s="830" t="s">
        <v>410</v>
      </c>
      <c r="AA11" s="801">
        <v>123611</v>
      </c>
      <c r="AB11" s="801">
        <v>124101</v>
      </c>
      <c r="AC11" s="801">
        <v>124567</v>
      </c>
      <c r="AD11" s="801">
        <v>124938</v>
      </c>
      <c r="AE11" s="801">
        <v>125265</v>
      </c>
      <c r="AF11" s="801">
        <v>125570</v>
      </c>
      <c r="AG11" s="801">
        <v>125859</v>
      </c>
      <c r="AH11" s="801">
        <v>126157</v>
      </c>
      <c r="AI11" s="801">
        <v>126472</v>
      </c>
      <c r="AJ11" s="801">
        <v>126667</v>
      </c>
      <c r="AK11" s="801">
        <v>126926</v>
      </c>
      <c r="AL11" s="801">
        <v>127316</v>
      </c>
      <c r="AM11" s="801">
        <v>127486</v>
      </c>
      <c r="AN11" s="801">
        <v>127694</v>
      </c>
      <c r="AO11" s="801">
        <v>127787</v>
      </c>
      <c r="AP11" s="801">
        <v>127768</v>
      </c>
      <c r="AQ11" s="801">
        <v>127901</v>
      </c>
      <c r="AR11" s="801">
        <v>128033</v>
      </c>
      <c r="AS11" s="801">
        <v>128084</v>
      </c>
      <c r="AT11" s="801">
        <v>128032</v>
      </c>
      <c r="AU11" s="801">
        <v>128057.35199999998</v>
      </c>
      <c r="AV11" s="801">
        <v>127834.23300000001</v>
      </c>
      <c r="AW11" s="801">
        <v>127592.65700000001</v>
      </c>
      <c r="AX11" s="801">
        <v>127413.88800000001</v>
      </c>
      <c r="AY11" s="801">
        <v>127237.15</v>
      </c>
      <c r="AZ11" s="801">
        <v>127094.745</v>
      </c>
      <c r="BA11" s="801">
        <v>126932.772</v>
      </c>
      <c r="BB11" s="801">
        <v>126706.20999999999</v>
      </c>
      <c r="BC11" s="801">
        <v>126443.18</v>
      </c>
      <c r="BD11" s="801">
        <v>126166.94799999999</v>
      </c>
      <c r="BE11" s="801">
        <v>126146.09899999999</v>
      </c>
      <c r="BF11" s="801">
        <v>125502.29</v>
      </c>
      <c r="BG11" s="1247"/>
      <c r="BH11" s="52"/>
    </row>
    <row r="12" spans="1:256" s="802" customFormat="1" ht="54.75" customHeight="1">
      <c r="A12" s="803"/>
      <c r="R12" s="1931" t="s">
        <v>1164</v>
      </c>
      <c r="S12" s="1927"/>
      <c r="T12" s="1927"/>
      <c r="U12" s="1927"/>
      <c r="V12" s="803"/>
      <c r="W12" s="1927" t="s">
        <v>1213</v>
      </c>
      <c r="X12" s="1927"/>
      <c r="Y12" s="1927"/>
      <c r="Z12" s="1927"/>
      <c r="AA12" s="1244"/>
      <c r="AB12" s="1244"/>
      <c r="AC12" s="1244"/>
      <c r="AD12" s="1244"/>
      <c r="AE12" s="1244"/>
      <c r="AF12" s="1244"/>
      <c r="AG12" s="1244"/>
      <c r="AH12" s="1244"/>
      <c r="AI12" s="1244"/>
      <c r="AJ12" s="1244"/>
      <c r="AK12" s="1244"/>
      <c r="AL12" s="1244"/>
      <c r="AM12" s="1244"/>
      <c r="AN12" s="1244"/>
      <c r="AO12" s="1244"/>
      <c r="AP12" s="1244"/>
      <c r="AQ12" s="1244"/>
      <c r="AR12" s="1244"/>
      <c r="AS12" s="1244"/>
      <c r="AT12" s="1244"/>
      <c r="AU12" s="1244"/>
      <c r="AV12" s="1244"/>
      <c r="AW12" s="1244"/>
      <c r="AX12" s="1244"/>
      <c r="AY12" s="1244"/>
      <c r="AZ12" s="1244"/>
      <c r="BA12" s="1244"/>
      <c r="BB12" s="1244"/>
      <c r="BC12" s="1244"/>
      <c r="BD12" s="1244"/>
      <c r="BE12" s="1244"/>
      <c r="BF12" s="1244"/>
      <c r="BG12" s="52"/>
      <c r="BH12" s="52"/>
    </row>
    <row r="13" spans="1:256" s="802" customFormat="1">
      <c r="A13" s="803"/>
      <c r="U13" s="261"/>
      <c r="V13" s="1241"/>
      <c r="W13" s="261"/>
      <c r="X13" s="261"/>
      <c r="Y13" s="1242"/>
      <c r="Z13" s="1243"/>
      <c r="AA13" s="1244"/>
      <c r="AB13" s="1244"/>
      <c r="AC13" s="1244"/>
      <c r="AD13" s="1244"/>
      <c r="AE13" s="1244"/>
      <c r="AF13" s="1244"/>
      <c r="AG13" s="1244"/>
      <c r="AH13" s="1244"/>
      <c r="AI13" s="1244"/>
      <c r="AJ13" s="1244"/>
      <c r="AK13" s="1244"/>
      <c r="AL13" s="1244"/>
      <c r="AM13" s="1244"/>
      <c r="AN13" s="1244"/>
      <c r="AO13" s="1244"/>
      <c r="AP13" s="1244"/>
      <c r="AQ13" s="1244"/>
      <c r="AR13" s="1244"/>
      <c r="AS13" s="1244"/>
      <c r="AT13" s="1244"/>
      <c r="AU13" s="1244"/>
      <c r="AV13" s="1244"/>
      <c r="AW13" s="1244"/>
      <c r="AX13" s="1244"/>
      <c r="AY13" s="1244"/>
      <c r="AZ13" s="1244"/>
      <c r="BA13" s="1244"/>
      <c r="BB13" s="1244"/>
      <c r="BC13" s="1244"/>
      <c r="BD13" s="1244"/>
      <c r="BE13" s="1244"/>
      <c r="BF13" s="1244"/>
      <c r="BG13" s="52"/>
      <c r="BH13" s="52"/>
    </row>
    <row r="14" spans="1:256" s="802" customFormat="1">
      <c r="A14" s="803"/>
      <c r="U14" s="261"/>
      <c r="V14" s="1241"/>
      <c r="W14" s="261"/>
      <c r="X14" s="261"/>
      <c r="Y14" s="1242"/>
      <c r="Z14" s="1243"/>
      <c r="AA14" s="1244"/>
      <c r="AB14" s="1244"/>
      <c r="AC14" s="1244"/>
      <c r="AD14" s="1244"/>
      <c r="AE14" s="1244"/>
      <c r="AF14" s="1244"/>
      <c r="AG14" s="1244"/>
      <c r="AH14" s="1244"/>
      <c r="AI14" s="1244"/>
      <c r="AJ14" s="1244"/>
      <c r="AK14" s="1244"/>
      <c r="AL14" s="1244"/>
      <c r="AM14" s="1244"/>
      <c r="AN14" s="1244"/>
      <c r="AO14" s="1244"/>
      <c r="AP14" s="1244"/>
      <c r="AQ14" s="1244"/>
      <c r="AR14" s="1244"/>
      <c r="AS14" s="1244"/>
      <c r="AT14" s="1244"/>
      <c r="AU14" s="1244"/>
      <c r="AV14" s="1244"/>
      <c r="AW14" s="1244"/>
      <c r="AX14" s="1244"/>
      <c r="AY14" s="1244"/>
      <c r="AZ14" s="1244"/>
      <c r="BA14" s="1244"/>
      <c r="BB14" s="1244"/>
      <c r="BC14" s="1244"/>
      <c r="BD14" s="1244"/>
      <c r="BE14" s="1244"/>
      <c r="BF14" s="1244"/>
      <c r="BG14" s="52"/>
      <c r="BH14" s="52"/>
    </row>
    <row r="15" spans="1:256" s="1" customFormat="1">
      <c r="A15" s="141"/>
      <c r="V15" s="167"/>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row>
    <row r="16" spans="1:256" s="1" customFormat="1">
      <c r="A16" s="141"/>
      <c r="R16" s="143" t="s">
        <v>73</v>
      </c>
      <c r="S16" s="167"/>
      <c r="W16" s="1" t="s">
        <v>442</v>
      </c>
    </row>
    <row r="17" spans="1:59" s="1" customFormat="1">
      <c r="A17" s="141"/>
      <c r="R17" s="697"/>
      <c r="S17" s="698"/>
      <c r="T17" s="698"/>
      <c r="U17" s="33"/>
      <c r="W17" s="697"/>
      <c r="X17" s="698"/>
      <c r="Y17" s="698"/>
      <c r="Z17" s="33"/>
      <c r="AA17" s="9">
        <v>1990</v>
      </c>
      <c r="AB17" s="9">
        <f t="shared" ref="AB17:BF17" si="8">AA17+1</f>
        <v>1991</v>
      </c>
      <c r="AC17" s="9">
        <f t="shared" si="8"/>
        <v>1992</v>
      </c>
      <c r="AD17" s="9">
        <f t="shared" si="8"/>
        <v>1993</v>
      </c>
      <c r="AE17" s="9">
        <f t="shared" si="8"/>
        <v>1994</v>
      </c>
      <c r="AF17" s="9">
        <f t="shared" si="8"/>
        <v>1995</v>
      </c>
      <c r="AG17" s="9">
        <f t="shared" si="8"/>
        <v>1996</v>
      </c>
      <c r="AH17" s="9">
        <f t="shared" si="8"/>
        <v>1997</v>
      </c>
      <c r="AI17" s="9">
        <f t="shared" si="8"/>
        <v>1998</v>
      </c>
      <c r="AJ17" s="9">
        <f t="shared" si="8"/>
        <v>1999</v>
      </c>
      <c r="AK17" s="9">
        <f t="shared" si="8"/>
        <v>2000</v>
      </c>
      <c r="AL17" s="9">
        <f t="shared" si="8"/>
        <v>2001</v>
      </c>
      <c r="AM17" s="9">
        <f t="shared" si="8"/>
        <v>2002</v>
      </c>
      <c r="AN17" s="9">
        <f t="shared" si="8"/>
        <v>2003</v>
      </c>
      <c r="AO17" s="9">
        <f t="shared" si="8"/>
        <v>2004</v>
      </c>
      <c r="AP17" s="9">
        <f t="shared" si="8"/>
        <v>2005</v>
      </c>
      <c r="AQ17" s="9">
        <f>AP17+1</f>
        <v>2006</v>
      </c>
      <c r="AR17" s="9">
        <f>AQ17+1</f>
        <v>2007</v>
      </c>
      <c r="AS17" s="9">
        <f>AR17+1</f>
        <v>2008</v>
      </c>
      <c r="AT17" s="9">
        <f t="shared" si="8"/>
        <v>2009</v>
      </c>
      <c r="AU17" s="9">
        <f t="shared" si="8"/>
        <v>2010</v>
      </c>
      <c r="AV17" s="9">
        <f t="shared" si="8"/>
        <v>2011</v>
      </c>
      <c r="AW17" s="9">
        <f t="shared" si="8"/>
        <v>2012</v>
      </c>
      <c r="AX17" s="9">
        <f t="shared" si="8"/>
        <v>2013</v>
      </c>
      <c r="AY17" s="9">
        <f t="shared" si="8"/>
        <v>2014</v>
      </c>
      <c r="AZ17" s="9">
        <f t="shared" si="8"/>
        <v>2015</v>
      </c>
      <c r="BA17" s="9">
        <f t="shared" si="8"/>
        <v>2016</v>
      </c>
      <c r="BB17" s="9">
        <f t="shared" si="8"/>
        <v>2017</v>
      </c>
      <c r="BC17" s="9">
        <f t="shared" si="8"/>
        <v>2018</v>
      </c>
      <c r="BD17" s="9">
        <f t="shared" si="8"/>
        <v>2019</v>
      </c>
      <c r="BE17" s="9">
        <f t="shared" si="8"/>
        <v>2020</v>
      </c>
      <c r="BF17" s="9">
        <f t="shared" si="8"/>
        <v>2021</v>
      </c>
    </row>
    <row r="18" spans="1:59" s="141" customFormat="1" ht="15.75" customHeight="1">
      <c r="R18" s="1458" t="s">
        <v>1225</v>
      </c>
      <c r="S18" s="1466"/>
      <c r="U18" s="1468"/>
      <c r="W18" s="1458" t="s">
        <v>1226</v>
      </c>
      <c r="X18" s="1466"/>
      <c r="Y18" s="1471"/>
      <c r="AA18" s="172"/>
      <c r="AB18" s="213">
        <f t="shared" ref="AB18:BF18" si="9">AB5/AA5-1</f>
        <v>1.1203441133917469E-2</v>
      </c>
      <c r="AC18" s="213">
        <f t="shared" si="9"/>
        <v>8.9510365648584056E-3</v>
      </c>
      <c r="AD18" s="213">
        <f t="shared" si="9"/>
        <v>-3.4238296300905802E-3</v>
      </c>
      <c r="AE18" s="213">
        <f t="shared" si="9"/>
        <v>4.7082963000042E-2</v>
      </c>
      <c r="AF18" s="213">
        <f t="shared" si="9"/>
        <v>1.5686614157082612E-2</v>
      </c>
      <c r="AG18" s="213">
        <f t="shared" si="9"/>
        <v>9.4042654992132491E-3</v>
      </c>
      <c r="AH18" s="213">
        <f t="shared" si="9"/>
        <v>-5.8273450946397798E-3</v>
      </c>
      <c r="AI18" s="213">
        <f t="shared" si="9"/>
        <v>-3.5338584561629194E-2</v>
      </c>
      <c r="AJ18" s="213">
        <f t="shared" si="9"/>
        <v>1.7499847550678904E-2</v>
      </c>
      <c r="AK18" s="213">
        <f t="shared" si="9"/>
        <v>1.4517403874282131E-2</v>
      </c>
      <c r="AL18" s="213">
        <f t="shared" si="9"/>
        <v>-1.9005222585602666E-2</v>
      </c>
      <c r="AM18" s="213">
        <f t="shared" si="9"/>
        <v>1.76198106526404E-2</v>
      </c>
      <c r="AN18" s="213">
        <f t="shared" si="9"/>
        <v>4.8706020051394461E-3</v>
      </c>
      <c r="AO18" s="213">
        <f t="shared" si="9"/>
        <v>-6.2951147198909707E-3</v>
      </c>
      <c r="AP18" s="213">
        <f t="shared" si="9"/>
        <v>5.4899184618344421E-3</v>
      </c>
      <c r="AQ18" s="213">
        <f t="shared" si="9"/>
        <v>-1.5544277355513336E-2</v>
      </c>
      <c r="AR18" s="213">
        <f t="shared" si="9"/>
        <v>2.5799370486277118E-2</v>
      </c>
      <c r="AS18" s="213">
        <f t="shared" si="9"/>
        <v>-5.2420989530465478E-2</v>
      </c>
      <c r="AT18" s="213">
        <f t="shared" si="9"/>
        <v>-5.4621836516766109E-2</v>
      </c>
      <c r="AU18" s="213">
        <f t="shared" si="9"/>
        <v>4.2773126217891422E-2</v>
      </c>
      <c r="AV18" s="213">
        <f t="shared" si="9"/>
        <v>3.8854507588039322E-2</v>
      </c>
      <c r="AW18" s="213">
        <f t="shared" si="9"/>
        <v>3.1618541800882305E-2</v>
      </c>
      <c r="AX18" s="213">
        <f t="shared" si="9"/>
        <v>8.4270627798357367E-3</v>
      </c>
      <c r="AY18" s="213">
        <f t="shared" si="9"/>
        <v>-3.4746667749122606E-2</v>
      </c>
      <c r="AZ18" s="213">
        <f t="shared" si="9"/>
        <v>-2.8481061004054897E-2</v>
      </c>
      <c r="BA18" s="213">
        <f t="shared" si="9"/>
        <v>-1.3429537321771212E-2</v>
      </c>
      <c r="BB18" s="213">
        <f t="shared" si="9"/>
        <v>-1.0325167536388458E-2</v>
      </c>
      <c r="BC18" s="213">
        <f t="shared" si="9"/>
        <v>-3.4192391430846403E-2</v>
      </c>
      <c r="BD18" s="213">
        <f t="shared" si="9"/>
        <v>-2.8141593541654797E-2</v>
      </c>
      <c r="BE18" s="213">
        <f t="shared" si="9"/>
        <v>-5.2035250071305716E-2</v>
      </c>
      <c r="BF18" s="213">
        <f t="shared" si="9"/>
        <v>2.0201404969856229E-2</v>
      </c>
      <c r="BG18" s="744"/>
    </row>
    <row r="19" spans="1:59" s="1" customFormat="1" ht="15.75" customHeight="1">
      <c r="A19" s="141"/>
      <c r="R19" s="456"/>
      <c r="S19" s="1461" t="s">
        <v>1228</v>
      </c>
      <c r="T19" s="1467"/>
      <c r="U19" s="1464"/>
      <c r="W19" s="456"/>
      <c r="X19" s="1461" t="s">
        <v>1227</v>
      </c>
      <c r="Y19" s="1472"/>
      <c r="Z19" s="1464"/>
      <c r="AA19" s="172"/>
      <c r="AB19" s="14">
        <f t="shared" ref="AB19:BF19" si="10">AB6/AA6-1</f>
        <v>9.9096603705710606E-3</v>
      </c>
      <c r="AC19" s="14">
        <f t="shared" si="10"/>
        <v>8.0910676217842425E-3</v>
      </c>
      <c r="AD19" s="14">
        <f t="shared" si="10"/>
        <v>-6.1006569904668018E-3</v>
      </c>
      <c r="AE19" s="14">
        <f t="shared" si="10"/>
        <v>4.6754861279198145E-2</v>
      </c>
      <c r="AF19" s="14">
        <f t="shared" si="10"/>
        <v>9.9452390538896651E-3</v>
      </c>
      <c r="AG19" s="14">
        <f t="shared" si="10"/>
        <v>1.0076207546046101E-2</v>
      </c>
      <c r="AH19" s="14">
        <f t="shared" si="10"/>
        <v>-5.9429108973584333E-3</v>
      </c>
      <c r="AI19" s="14">
        <f t="shared" si="10"/>
        <v>-3.221364365157342E-2</v>
      </c>
      <c r="AJ19" s="14">
        <f t="shared" si="10"/>
        <v>3.0307546802618379E-2</v>
      </c>
      <c r="AK19" s="14">
        <f t="shared" si="10"/>
        <v>1.8301806493502548E-2</v>
      </c>
      <c r="AL19" s="14">
        <f t="shared" si="10"/>
        <v>-1.18542655672077E-2</v>
      </c>
      <c r="AM19" s="14">
        <f t="shared" si="10"/>
        <v>2.3451097352197303E-2</v>
      </c>
      <c r="AN19" s="14">
        <f t="shared" si="10"/>
        <v>6.5233313178787444E-3</v>
      </c>
      <c r="AO19" s="14">
        <f t="shared" si="10"/>
        <v>-3.6282126536406611E-3</v>
      </c>
      <c r="AP19" s="14">
        <f t="shared" si="10"/>
        <v>5.7252382898067555E-3</v>
      </c>
      <c r="AQ19" s="14">
        <f t="shared" si="10"/>
        <v>-1.7863728797736456E-2</v>
      </c>
      <c r="AR19" s="14">
        <f t="shared" si="10"/>
        <v>2.7998530086390527E-2</v>
      </c>
      <c r="AS19" s="14">
        <f t="shared" si="10"/>
        <v>-5.4463396918025486E-2</v>
      </c>
      <c r="AT19" s="14">
        <f t="shared" si="10"/>
        <v>-5.6017814791792464E-2</v>
      </c>
      <c r="AU19" s="14">
        <f t="shared" si="10"/>
        <v>4.4252632862644026E-2</v>
      </c>
      <c r="AV19" s="14">
        <f t="shared" si="10"/>
        <v>4.0945520860908857E-2</v>
      </c>
      <c r="AW19" s="14">
        <f t="shared" si="10"/>
        <v>3.2504188113220422E-2</v>
      </c>
      <c r="AX19" s="14">
        <f t="shared" si="10"/>
        <v>7.1208679098397898E-3</v>
      </c>
      <c r="AY19" s="14">
        <f t="shared" si="10"/>
        <v>-3.8855614041569897E-2</v>
      </c>
      <c r="AZ19" s="14">
        <f t="shared" si="10"/>
        <v>-3.2319964660267653E-2</v>
      </c>
      <c r="BA19" s="14">
        <f t="shared" si="10"/>
        <v>-1.6935516166757258E-2</v>
      </c>
      <c r="BB19" s="14">
        <f t="shared" si="10"/>
        <v>-1.302355807338107E-2</v>
      </c>
      <c r="BC19" s="14">
        <f t="shared" si="10"/>
        <v>-3.800243119651403E-2</v>
      </c>
      <c r="BD19" s="14">
        <f t="shared" si="10"/>
        <v>-3.2512712499636165E-2</v>
      </c>
      <c r="BE19" s="14">
        <f t="shared" si="10"/>
        <v>-5.8636129027730188E-2</v>
      </c>
      <c r="BF19" s="14">
        <f t="shared" si="10"/>
        <v>2.1444875441777533E-2</v>
      </c>
      <c r="BG19" s="53"/>
    </row>
    <row r="20" spans="1:59" s="1" customFormat="1" ht="15.75" customHeight="1">
      <c r="A20" s="141"/>
      <c r="R20" s="35"/>
      <c r="S20" s="425"/>
      <c r="T20" s="1461" t="s">
        <v>117</v>
      </c>
      <c r="U20" s="1464"/>
      <c r="W20" s="35"/>
      <c r="X20" s="456"/>
      <c r="Y20" s="1458" t="s">
        <v>1217</v>
      </c>
      <c r="Z20" s="1464"/>
      <c r="AA20" s="172"/>
      <c r="AB20" s="14">
        <f t="shared" ref="AB20:BF20" si="11">AB7/AA7-1</f>
        <v>9.6007248478988672E-3</v>
      </c>
      <c r="AC20" s="14">
        <f t="shared" si="11"/>
        <v>7.4325187157204819E-3</v>
      </c>
      <c r="AD20" s="14">
        <f t="shared" si="11"/>
        <v>-4.4394869225234945E-3</v>
      </c>
      <c r="AE20" s="14">
        <f t="shared" si="11"/>
        <v>4.6163008440844422E-2</v>
      </c>
      <c r="AF20" s="14">
        <f t="shared" si="11"/>
        <v>9.9365368362531736E-3</v>
      </c>
      <c r="AG20" s="14">
        <f t="shared" si="11"/>
        <v>9.9886527718378026E-3</v>
      </c>
      <c r="AH20" s="14">
        <f t="shared" si="11"/>
        <v>-5.593935685699436E-3</v>
      </c>
      <c r="AI20" s="14">
        <f t="shared" si="11"/>
        <v>-2.9586852235959027E-2</v>
      </c>
      <c r="AJ20" s="14">
        <f t="shared" si="11"/>
        <v>3.2628721692336438E-2</v>
      </c>
      <c r="AK20" s="14">
        <f t="shared" si="11"/>
        <v>1.8113843945114727E-2</v>
      </c>
      <c r="AL20" s="14">
        <f t="shared" si="11"/>
        <v>-1.1057009629376835E-2</v>
      </c>
      <c r="AM20" s="14">
        <f t="shared" si="11"/>
        <v>2.7330010311667596E-2</v>
      </c>
      <c r="AN20" s="14">
        <f t="shared" si="11"/>
        <v>6.9869404711637717E-3</v>
      </c>
      <c r="AO20" s="14">
        <f t="shared" si="11"/>
        <v>-3.2204193782974233E-3</v>
      </c>
      <c r="AP20" s="14">
        <f t="shared" si="11"/>
        <v>5.9313303742487555E-3</v>
      </c>
      <c r="AQ20" s="14">
        <f t="shared" si="11"/>
        <v>-1.8162749496504316E-2</v>
      </c>
      <c r="AR20" s="14">
        <f t="shared" si="11"/>
        <v>3.0349089412193608E-2</v>
      </c>
      <c r="AS20" s="14">
        <f t="shared" si="11"/>
        <v>-5.5634226819524679E-2</v>
      </c>
      <c r="AT20" s="14">
        <f t="shared" si="11"/>
        <v>-5.2131330128095899E-2</v>
      </c>
      <c r="AU20" s="14">
        <f t="shared" si="11"/>
        <v>4.589885472980626E-2</v>
      </c>
      <c r="AV20" s="14">
        <f t="shared" si="11"/>
        <v>4.4814497398191655E-2</v>
      </c>
      <c r="AW20" s="14">
        <f t="shared" si="11"/>
        <v>3.3106798258909498E-2</v>
      </c>
      <c r="AX20" s="14">
        <f t="shared" si="11"/>
        <v>6.5819963124977843E-3</v>
      </c>
      <c r="AY20" s="14">
        <f t="shared" si="11"/>
        <v>-4.0287226831578038E-2</v>
      </c>
      <c r="AZ20" s="14">
        <f t="shared" si="11"/>
        <v>-3.349332050318965E-2</v>
      </c>
      <c r="BA20" s="14">
        <f t="shared" si="11"/>
        <v>-1.7846529434742964E-2</v>
      </c>
      <c r="BB20" s="14">
        <f t="shared" si="11"/>
        <v>-1.4775641938088113E-2</v>
      </c>
      <c r="BC20" s="14">
        <f t="shared" si="11"/>
        <v>-4.060829527988119E-2</v>
      </c>
      <c r="BD20" s="14">
        <f t="shared" si="11"/>
        <v>-3.38241535422662E-2</v>
      </c>
      <c r="BE20" s="14">
        <f t="shared" si="11"/>
        <v>-5.8751979962256673E-2</v>
      </c>
      <c r="BF20" s="14">
        <f t="shared" si="11"/>
        <v>2.1479679142677233E-2</v>
      </c>
      <c r="BG20" s="53"/>
    </row>
    <row r="21" spans="1:59" s="141" customFormat="1" ht="15.75" customHeight="1">
      <c r="R21" s="1458" t="s">
        <v>942</v>
      </c>
      <c r="S21" s="1232"/>
      <c r="T21" s="1465"/>
      <c r="U21" s="1460"/>
      <c r="W21" s="1458" t="s">
        <v>1229</v>
      </c>
      <c r="X21" s="1466"/>
      <c r="Y21" s="1459"/>
      <c r="Z21" s="1463"/>
      <c r="AA21" s="172"/>
      <c r="AB21" s="213">
        <f t="shared" ref="AB21:BF21" si="12">AB8/AA8-1</f>
        <v>7.2108086317168585E-3</v>
      </c>
      <c r="AC21" s="213">
        <f t="shared" si="12"/>
        <v>5.1765924260476215E-3</v>
      </c>
      <c r="AD21" s="213">
        <f t="shared" si="12"/>
        <v>-6.3831355194696737E-3</v>
      </c>
      <c r="AE21" s="213">
        <f t="shared" si="12"/>
        <v>4.4349588722302657E-2</v>
      </c>
      <c r="AF21" s="213">
        <f t="shared" si="12"/>
        <v>1.3219588455737563E-2</v>
      </c>
      <c r="AG21" s="213">
        <f t="shared" si="12"/>
        <v>7.0864508595827047E-3</v>
      </c>
      <c r="AH21" s="213">
        <f t="shared" si="12"/>
        <v>-8.1757161811574219E-3</v>
      </c>
      <c r="AI21" s="213">
        <f t="shared" si="12"/>
        <v>-3.7741237685348872E-2</v>
      </c>
      <c r="AJ21" s="213">
        <f t="shared" si="12"/>
        <v>1.5933437433818254E-2</v>
      </c>
      <c r="AK21" s="213">
        <f t="shared" si="12"/>
        <v>1.2447221188280677E-2</v>
      </c>
      <c r="AL21" s="213">
        <f t="shared" si="12"/>
        <v>-2.2010249158787465E-2</v>
      </c>
      <c r="AM21" s="213">
        <f t="shared" si="12"/>
        <v>1.6262835237214945E-2</v>
      </c>
      <c r="AN21" s="213">
        <f t="shared" si="12"/>
        <v>3.2337742354942023E-3</v>
      </c>
      <c r="AO21" s="213">
        <f t="shared" si="12"/>
        <v>-7.0183068625268019E-3</v>
      </c>
      <c r="AP21" s="213">
        <f t="shared" si="12"/>
        <v>5.6394418828065174E-3</v>
      </c>
      <c r="AQ21" s="213">
        <f t="shared" si="12"/>
        <v>-1.6567980149953754E-2</v>
      </c>
      <c r="AR21" s="213">
        <f t="shared" si="12"/>
        <v>2.4741787543565597E-2</v>
      </c>
      <c r="AS21" s="213">
        <f t="shared" si="12"/>
        <v>-5.2798292937088931E-2</v>
      </c>
      <c r="AT21" s="213">
        <f t="shared" si="12"/>
        <v>-5.4237872628823069E-2</v>
      </c>
      <c r="AU21" s="213">
        <f t="shared" si="12"/>
        <v>4.256668446438816E-2</v>
      </c>
      <c r="AV21" s="213">
        <f t="shared" si="12"/>
        <v>4.0667700920051786E-2</v>
      </c>
      <c r="AW21" s="213">
        <f t="shared" si="12"/>
        <v>3.3571744177208096E-2</v>
      </c>
      <c r="AX21" s="213">
        <f t="shared" si="12"/>
        <v>9.8419438451247121E-3</v>
      </c>
      <c r="AY21" s="213">
        <f t="shared" si="12"/>
        <v>-3.3405888397845307E-2</v>
      </c>
      <c r="AZ21" s="213">
        <f t="shared" si="12"/>
        <v>-2.7392509667745091E-2</v>
      </c>
      <c r="BA21" s="213">
        <f t="shared" si="12"/>
        <v>-1.2170620691861145E-2</v>
      </c>
      <c r="BB21" s="213">
        <f t="shared" si="12"/>
        <v>-8.5555407012661844E-3</v>
      </c>
      <c r="BC21" s="213">
        <f t="shared" si="12"/>
        <v>-3.2183296315697163E-2</v>
      </c>
      <c r="BD21" s="213">
        <f t="shared" si="12"/>
        <v>-2.6013790693219407E-2</v>
      </c>
      <c r="BE21" s="213">
        <f t="shared" si="12"/>
        <v>-5.1878573668088124E-2</v>
      </c>
      <c r="BF21" s="213">
        <f t="shared" si="12"/>
        <v>2.5434893907247735E-2</v>
      </c>
      <c r="BG21" s="744"/>
    </row>
    <row r="22" spans="1:59" s="1" customFormat="1" ht="15.75" customHeight="1">
      <c r="A22" s="141"/>
      <c r="R22" s="456"/>
      <c r="S22" s="1826" t="s">
        <v>1242</v>
      </c>
      <c r="T22" s="1462"/>
      <c r="U22" s="1464"/>
      <c r="W22" s="456"/>
      <c r="X22" s="1461" t="s">
        <v>1230</v>
      </c>
      <c r="Y22" s="1469"/>
      <c r="Z22" s="1464"/>
      <c r="AA22" s="172"/>
      <c r="AB22" s="14">
        <f t="shared" ref="AB22:BF22" si="13">AB9/AA9-1</f>
        <v>5.9221362282870782E-3</v>
      </c>
      <c r="AC22" s="14">
        <f t="shared" si="13"/>
        <v>4.3198405912563409E-3</v>
      </c>
      <c r="AD22" s="14">
        <f t="shared" si="13"/>
        <v>-9.0520141136519738E-3</v>
      </c>
      <c r="AE22" s="14">
        <f t="shared" si="13"/>
        <v>4.4022343499783956E-2</v>
      </c>
      <c r="AF22" s="14">
        <f t="shared" si="13"/>
        <v>7.4921587169345383E-3</v>
      </c>
      <c r="AG22" s="14">
        <f t="shared" si="13"/>
        <v>7.7568499793976287E-3</v>
      </c>
      <c r="AH22" s="14">
        <f t="shared" si="13"/>
        <v>-8.2910090017251914E-3</v>
      </c>
      <c r="AI22" s="14">
        <f t="shared" si="13"/>
        <v>-3.4624079971468213E-2</v>
      </c>
      <c r="AJ22" s="14">
        <f t="shared" si="13"/>
        <v>2.8721419621690725E-2</v>
      </c>
      <c r="AK22" s="14">
        <f t="shared" si="13"/>
        <v>1.6223901510427519E-2</v>
      </c>
      <c r="AL22" s="14">
        <f t="shared" si="13"/>
        <v>-1.4881197268084123E-2</v>
      </c>
      <c r="AM22" s="14">
        <f t="shared" si="13"/>
        <v>2.2086346034013937E-2</v>
      </c>
      <c r="AN22" s="14">
        <f t="shared" si="13"/>
        <v>4.8838114272489186E-3</v>
      </c>
      <c r="AO22" s="14">
        <f t="shared" si="13"/>
        <v>-4.3533456970895612E-3</v>
      </c>
      <c r="AP22" s="14">
        <f t="shared" si="13"/>
        <v>5.8747967044918692E-3</v>
      </c>
      <c r="AQ22" s="14">
        <f t="shared" si="13"/>
        <v>-1.8885019671692871E-2</v>
      </c>
      <c r="AR22" s="14">
        <f t="shared" si="13"/>
        <v>2.6938679844879188E-2</v>
      </c>
      <c r="AS22" s="14">
        <f t="shared" si="13"/>
        <v>-5.4839887086642891E-2</v>
      </c>
      <c r="AT22" s="14">
        <f t="shared" si="13"/>
        <v>-5.5634417878280162E-2</v>
      </c>
      <c r="AU22" s="14">
        <f t="shared" si="13"/>
        <v>4.4045898205595124E-2</v>
      </c>
      <c r="AV22" s="14">
        <f t="shared" si="13"/>
        <v>4.2762363800537884E-2</v>
      </c>
      <c r="AW22" s="14">
        <f t="shared" si="13"/>
        <v>3.4459067317183179E-2</v>
      </c>
      <c r="AX22" s="14">
        <f t="shared" si="13"/>
        <v>8.5339163087345682E-3</v>
      </c>
      <c r="AY22" s="14">
        <f t="shared" si="13"/>
        <v>-3.7520542197493678E-2</v>
      </c>
      <c r="AZ22" s="14">
        <f t="shared" si="13"/>
        <v>-3.1235714674695214E-2</v>
      </c>
      <c r="BA22" s="14">
        <f t="shared" si="13"/>
        <v>-1.5681073353203234E-2</v>
      </c>
      <c r="BB22" s="14">
        <f t="shared" si="13"/>
        <v>-1.1258756201114384E-2</v>
      </c>
      <c r="BC22" s="14">
        <f t="shared" si="13"/>
        <v>-3.6001261813377927E-2</v>
      </c>
      <c r="BD22" s="14">
        <f t="shared" si="13"/>
        <v>-3.0394479851250211E-2</v>
      </c>
      <c r="BE22" s="14">
        <f t="shared" si="13"/>
        <v>-5.848054359543009E-2</v>
      </c>
      <c r="BF22" s="14">
        <f t="shared" si="13"/>
        <v>2.668474320684644E-2</v>
      </c>
      <c r="BG22" s="53"/>
    </row>
    <row r="23" spans="1:59" s="1" customFormat="1" ht="15.75" customHeight="1">
      <c r="A23" s="141"/>
      <c r="R23" s="35"/>
      <c r="S23" s="38"/>
      <c r="T23" s="1824" t="s">
        <v>1246</v>
      </c>
      <c r="U23" s="1464"/>
      <c r="W23" s="35"/>
      <c r="X23" s="425"/>
      <c r="Y23" s="870" t="s">
        <v>1211</v>
      </c>
      <c r="Z23" s="1453"/>
      <c r="AA23" s="172"/>
      <c r="AB23" s="14">
        <f t="shared" ref="AB23:BF23" si="14">AB10/AA10-1</f>
        <v>5.6144205056656293E-3</v>
      </c>
      <c r="AC23" s="14">
        <f t="shared" si="14"/>
        <v>3.6637552894398517E-3</v>
      </c>
      <c r="AD23" s="14">
        <f t="shared" si="14"/>
        <v>-7.3957768451392569E-3</v>
      </c>
      <c r="AE23" s="14">
        <f t="shared" si="14"/>
        <v>4.3432035673030889E-2</v>
      </c>
      <c r="AF23" s="14">
        <f t="shared" si="14"/>
        <v>7.4834776363243982E-3</v>
      </c>
      <c r="AG23" s="14">
        <f t="shared" si="14"/>
        <v>7.669496250245933E-3</v>
      </c>
      <c r="AH23" s="14">
        <f t="shared" si="14"/>
        <v>-7.942858117000684E-3</v>
      </c>
      <c r="AI23" s="14">
        <f t="shared" si="14"/>
        <v>-3.2003831026091834E-2</v>
      </c>
      <c r="AJ23" s="14">
        <f t="shared" si="14"/>
        <v>3.103902113315371E-2</v>
      </c>
      <c r="AK23" s="14">
        <f t="shared" si="14"/>
        <v>1.6036322510721401E-2</v>
      </c>
      <c r="AL23" s="14">
        <f t="shared" si="14"/>
        <v>-1.4086383519889667E-2</v>
      </c>
      <c r="AM23" s="14">
        <f t="shared" si="14"/>
        <v>2.5960086541583216E-2</v>
      </c>
      <c r="AN23" s="14">
        <f t="shared" si="14"/>
        <v>5.3466654103309086E-3</v>
      </c>
      <c r="AO23" s="14">
        <f t="shared" si="14"/>
        <v>-3.945849202910412E-3</v>
      </c>
      <c r="AP23" s="14">
        <f t="shared" si="14"/>
        <v>6.0809194362763108E-3</v>
      </c>
      <c r="AQ23" s="14">
        <f t="shared" si="14"/>
        <v>-1.9183729428772112E-2</v>
      </c>
      <c r="AR23" s="14">
        <f t="shared" si="14"/>
        <v>2.9286815781157882E-2</v>
      </c>
      <c r="AS23" s="14">
        <f t="shared" si="14"/>
        <v>-5.6010250791544536E-2</v>
      </c>
      <c r="AT23" s="14">
        <f t="shared" si="14"/>
        <v>-5.1746354724811372E-2</v>
      </c>
      <c r="AU23" s="14">
        <f t="shared" si="14"/>
        <v>4.5691794163966293E-2</v>
      </c>
      <c r="AV23" s="14">
        <f t="shared" si="14"/>
        <v>4.663809316259826E-2</v>
      </c>
      <c r="AW23" s="14">
        <f t="shared" si="14"/>
        <v>3.5062818407437302E-2</v>
      </c>
      <c r="AX23" s="14">
        <f t="shared" si="14"/>
        <v>7.994288643603964E-3</v>
      </c>
      <c r="AY23" s="14">
        <f t="shared" si="14"/>
        <v>-3.8954143560660515E-2</v>
      </c>
      <c r="AZ23" s="14">
        <f t="shared" si="14"/>
        <v>-3.2410385219801219E-2</v>
      </c>
      <c r="BA23" s="14">
        <f t="shared" si="14"/>
        <v>-1.6593249122800469E-2</v>
      </c>
      <c r="BB23" s="14">
        <f t="shared" si="14"/>
        <v>-1.3013972947979235E-2</v>
      </c>
      <c r="BC23" s="14">
        <f t="shared" si="14"/>
        <v>-3.861254667491465E-2</v>
      </c>
      <c r="BD23" s="14">
        <f t="shared" si="14"/>
        <v>-3.1708792184561574E-2</v>
      </c>
      <c r="BE23" s="14">
        <f t="shared" si="14"/>
        <v>-5.8596413677406423E-2</v>
      </c>
      <c r="BF23" s="14">
        <f t="shared" si="14"/>
        <v>2.6719725445809583E-2</v>
      </c>
      <c r="BG23" s="53"/>
    </row>
    <row r="24" spans="1:59" s="1" customFormat="1" ht="15.75" customHeight="1">
      <c r="A24" s="141"/>
      <c r="R24" s="870" t="s">
        <v>120</v>
      </c>
      <c r="S24" s="1474"/>
      <c r="T24" s="1469"/>
      <c r="U24" s="1453"/>
      <c r="W24" s="870" t="s">
        <v>409</v>
      </c>
      <c r="X24" s="1232"/>
      <c r="Y24" s="1470"/>
      <c r="Z24" s="1453"/>
      <c r="AA24" s="172"/>
      <c r="AB24" s="14">
        <f t="shared" ref="AB24:BF24" si="15">AB11/AA11-1</f>
        <v>3.9640485070098208E-3</v>
      </c>
      <c r="AC24" s="14">
        <f t="shared" si="15"/>
        <v>3.7550060031747989E-3</v>
      </c>
      <c r="AD24" s="14">
        <f t="shared" si="15"/>
        <v>2.9783168897059564E-3</v>
      </c>
      <c r="AE24" s="14">
        <f t="shared" si="15"/>
        <v>2.6172981798973094E-3</v>
      </c>
      <c r="AF24" s="14">
        <f t="shared" si="15"/>
        <v>2.4348381431364974E-3</v>
      </c>
      <c r="AG24" s="14">
        <f t="shared" si="15"/>
        <v>2.30150513657712E-3</v>
      </c>
      <c r="AH24" s="14">
        <f t="shared" si="15"/>
        <v>2.3677289665420265E-3</v>
      </c>
      <c r="AI24" s="14">
        <f t="shared" si="15"/>
        <v>2.4968887972922627E-3</v>
      </c>
      <c r="AJ24" s="14">
        <f t="shared" si="15"/>
        <v>1.5418432538427673E-3</v>
      </c>
      <c r="AK24" s="14">
        <f t="shared" si="15"/>
        <v>2.0447314612330736E-3</v>
      </c>
      <c r="AL24" s="14">
        <f t="shared" si="15"/>
        <v>3.0726565085168467E-3</v>
      </c>
      <c r="AM24" s="14">
        <f t="shared" si="15"/>
        <v>1.3352602972132033E-3</v>
      </c>
      <c r="AN24" s="14">
        <f t="shared" si="15"/>
        <v>1.6315516997944535E-3</v>
      </c>
      <c r="AO24" s="14">
        <f t="shared" si="15"/>
        <v>7.2830360079567669E-4</v>
      </c>
      <c r="AP24" s="14">
        <f t="shared" si="15"/>
        <v>-1.486849210013963E-4</v>
      </c>
      <c r="AQ24" s="14">
        <f t="shared" si="15"/>
        <v>1.0409492204621618E-3</v>
      </c>
      <c r="AR24" s="14">
        <f t="shared" si="15"/>
        <v>1.0320482247989649E-3</v>
      </c>
      <c r="AS24" s="14">
        <f t="shared" si="15"/>
        <v>3.983348043081758E-4</v>
      </c>
      <c r="AT24" s="14">
        <f t="shared" si="15"/>
        <v>-4.0598357328003321E-4</v>
      </c>
      <c r="AU24" s="14">
        <f t="shared" si="15"/>
        <v>1.9801299675070716E-4</v>
      </c>
      <c r="AV24" s="14">
        <f t="shared" si="15"/>
        <v>-1.7423365118465206E-3</v>
      </c>
      <c r="AW24" s="14">
        <f t="shared" si="15"/>
        <v>-1.8897598423420758E-3</v>
      </c>
      <c r="AX24" s="14">
        <f t="shared" si="15"/>
        <v>-1.4010916004358887E-3</v>
      </c>
      <c r="AY24" s="14">
        <f t="shared" si="15"/>
        <v>-1.3871172348183247E-3</v>
      </c>
      <c r="AZ24" s="14">
        <f t="shared" si="15"/>
        <v>-1.119209287539058E-3</v>
      </c>
      <c r="BA24" s="14">
        <f t="shared" si="15"/>
        <v>-1.2744271999601819E-3</v>
      </c>
      <c r="BB24" s="14">
        <f t="shared" si="15"/>
        <v>-1.7848975991795468E-3</v>
      </c>
      <c r="BC24" s="14">
        <f t="shared" si="15"/>
        <v>-2.0759045669506149E-3</v>
      </c>
      <c r="BD24" s="14">
        <f t="shared" si="15"/>
        <v>-2.1846334456314676E-3</v>
      </c>
      <c r="BE24" s="14">
        <f t="shared" si="15"/>
        <v>-1.6524930126704529E-4</v>
      </c>
      <c r="BF24" s="14">
        <f t="shared" si="15"/>
        <v>-5.1036774430891496E-3</v>
      </c>
      <c r="BG24" s="53"/>
    </row>
    <row r="25" spans="1:59" s="1" customFormat="1">
      <c r="A25" s="1431"/>
      <c r="B25" s="1447"/>
      <c r="C25" s="1447"/>
      <c r="D25" s="1447"/>
      <c r="E25" s="1447"/>
      <c r="F25" s="1447"/>
      <c r="G25" s="1447"/>
      <c r="H25" s="1447"/>
      <c r="I25" s="1447"/>
      <c r="J25" s="1447"/>
      <c r="K25" s="1447"/>
      <c r="L25" s="1447"/>
      <c r="M25" s="1447"/>
      <c r="N25" s="1447"/>
      <c r="O25" s="1447"/>
      <c r="P25" s="1447"/>
      <c r="Q25" s="1447"/>
      <c r="S25" s="167"/>
    </row>
    <row r="26" spans="1:59" s="1" customFormat="1">
      <c r="A26" s="141"/>
      <c r="R26" s="1" t="s">
        <v>115</v>
      </c>
      <c r="S26" s="167"/>
      <c r="W26" s="1" t="s">
        <v>655</v>
      </c>
      <c r="X26" s="167"/>
    </row>
    <row r="27" spans="1:59" s="1" customFormat="1">
      <c r="A27" s="141"/>
      <c r="R27" s="697"/>
      <c r="S27" s="698"/>
      <c r="T27" s="698"/>
      <c r="U27" s="33"/>
      <c r="W27" s="697"/>
      <c r="X27" s="698"/>
      <c r="Y27" s="698"/>
      <c r="Z27" s="33"/>
      <c r="AA27" s="9">
        <v>1990</v>
      </c>
      <c r="AB27" s="9">
        <f t="shared" ref="AB27:BA27" si="16">AA27+1</f>
        <v>1991</v>
      </c>
      <c r="AC27" s="9">
        <f t="shared" si="16"/>
        <v>1992</v>
      </c>
      <c r="AD27" s="9">
        <f t="shared" si="16"/>
        <v>1993</v>
      </c>
      <c r="AE27" s="9">
        <f t="shared" si="16"/>
        <v>1994</v>
      </c>
      <c r="AF27" s="9">
        <f t="shared" si="16"/>
        <v>1995</v>
      </c>
      <c r="AG27" s="9">
        <f t="shared" si="16"/>
        <v>1996</v>
      </c>
      <c r="AH27" s="9">
        <f t="shared" si="16"/>
        <v>1997</v>
      </c>
      <c r="AI27" s="9">
        <f t="shared" si="16"/>
        <v>1998</v>
      </c>
      <c r="AJ27" s="9">
        <f t="shared" si="16"/>
        <v>1999</v>
      </c>
      <c r="AK27" s="9">
        <f t="shared" si="16"/>
        <v>2000</v>
      </c>
      <c r="AL27" s="9">
        <f t="shared" si="16"/>
        <v>2001</v>
      </c>
      <c r="AM27" s="9">
        <f t="shared" si="16"/>
        <v>2002</v>
      </c>
      <c r="AN27" s="9">
        <f t="shared" si="16"/>
        <v>2003</v>
      </c>
      <c r="AO27" s="9">
        <f t="shared" si="16"/>
        <v>2004</v>
      </c>
      <c r="AP27" s="9">
        <f t="shared" si="16"/>
        <v>2005</v>
      </c>
      <c r="AQ27" s="9">
        <f t="shared" si="16"/>
        <v>2006</v>
      </c>
      <c r="AR27" s="9">
        <f t="shared" si="16"/>
        <v>2007</v>
      </c>
      <c r="AS27" s="9">
        <f t="shared" si="16"/>
        <v>2008</v>
      </c>
      <c r="AT27" s="9">
        <f t="shared" si="16"/>
        <v>2009</v>
      </c>
      <c r="AU27" s="9">
        <f t="shared" si="16"/>
        <v>2010</v>
      </c>
      <c r="AV27" s="9">
        <f t="shared" si="16"/>
        <v>2011</v>
      </c>
      <c r="AW27" s="9">
        <f t="shared" si="16"/>
        <v>2012</v>
      </c>
      <c r="AX27" s="9">
        <f t="shared" si="16"/>
        <v>2013</v>
      </c>
      <c r="AY27" s="9">
        <f t="shared" si="16"/>
        <v>2014</v>
      </c>
      <c r="AZ27" s="9">
        <f t="shared" si="16"/>
        <v>2015</v>
      </c>
      <c r="BA27" s="9">
        <f t="shared" si="16"/>
        <v>2016</v>
      </c>
      <c r="BB27" s="9">
        <f>BA27+1</f>
        <v>2017</v>
      </c>
      <c r="BC27" s="9">
        <f>BB27+1</f>
        <v>2018</v>
      </c>
      <c r="BD27" s="9">
        <f>BC27+1</f>
        <v>2019</v>
      </c>
      <c r="BE27" s="9">
        <f>BD27+1</f>
        <v>2020</v>
      </c>
      <c r="BF27" s="9">
        <f>BE27+1</f>
        <v>2021</v>
      </c>
    </row>
    <row r="28" spans="1:59" s="1" customFormat="1" ht="15.75" customHeight="1">
      <c r="A28" s="141"/>
      <c r="R28" s="1458" t="s">
        <v>1225</v>
      </c>
      <c r="S28" s="1466"/>
      <c r="T28" s="141"/>
      <c r="U28" s="1468"/>
      <c r="W28" s="1458" t="s">
        <v>1226</v>
      </c>
      <c r="X28" s="1466"/>
      <c r="Y28" s="1471"/>
      <c r="Z28" s="141"/>
      <c r="AA28" s="172"/>
      <c r="AB28" s="172"/>
      <c r="AC28" s="172"/>
      <c r="AD28" s="172"/>
      <c r="AE28" s="172"/>
      <c r="AF28" s="172"/>
      <c r="AG28" s="172"/>
      <c r="AH28" s="172"/>
      <c r="AI28" s="172"/>
      <c r="AJ28" s="172"/>
      <c r="AK28" s="172"/>
      <c r="AL28" s="172"/>
      <c r="AM28" s="172"/>
      <c r="AN28" s="172"/>
      <c r="AO28" s="172"/>
      <c r="AP28" s="172"/>
      <c r="AQ28" s="172"/>
      <c r="AR28" s="172"/>
      <c r="AS28" s="172"/>
      <c r="AT28" s="172"/>
      <c r="AU28" s="172"/>
      <c r="AV28" s="172"/>
      <c r="AW28" s="172"/>
      <c r="AX28" s="172"/>
      <c r="AY28" s="14">
        <f>AY5/$AX5-1</f>
        <v>-3.4746667749122606E-2</v>
      </c>
      <c r="AZ28" s="14">
        <f t="shared" ref="AZ28:BE28" si="17">AZ5/$AX5-1</f>
        <v>-6.2238106789327174E-2</v>
      </c>
      <c r="BA28" s="14">
        <f t="shared" si="17"/>
        <v>-7.4831815133134749E-2</v>
      </c>
      <c r="BB28" s="14">
        <f t="shared" si="17"/>
        <v>-8.4384331641221499E-2</v>
      </c>
      <c r="BC28" s="14">
        <f t="shared" si="17"/>
        <v>-0.1156914209739609</v>
      </c>
      <c r="BD28" s="14">
        <f t="shared" si="17"/>
        <v>-0.14057727357031014</v>
      </c>
      <c r="BE28" s="14">
        <f t="shared" si="17"/>
        <v>-0.1852975500570424</v>
      </c>
      <c r="BF28" s="14">
        <f t="shared" ref="BF28:BF34" si="18">BF5/$AX5-1</f>
        <v>-0.16883941593581064</v>
      </c>
      <c r="BG28" s="53"/>
    </row>
    <row r="29" spans="1:59" s="1" customFormat="1" ht="15.75" customHeight="1">
      <c r="A29" s="141"/>
      <c r="R29" s="456"/>
      <c r="S29" s="1461" t="s">
        <v>1228</v>
      </c>
      <c r="T29" s="1467"/>
      <c r="U29" s="1464"/>
      <c r="W29" s="456"/>
      <c r="X29" s="1461" t="s">
        <v>1227</v>
      </c>
      <c r="Y29" s="1472"/>
      <c r="Z29" s="1464"/>
      <c r="AA29" s="172"/>
      <c r="AB29" s="172"/>
      <c r="AC29" s="172"/>
      <c r="AD29" s="172"/>
      <c r="AE29" s="172"/>
      <c r="AF29" s="172"/>
      <c r="AG29" s="172"/>
      <c r="AH29" s="172"/>
      <c r="AI29" s="172"/>
      <c r="AJ29" s="172"/>
      <c r="AK29" s="172"/>
      <c r="AL29" s="172"/>
      <c r="AM29" s="172"/>
      <c r="AN29" s="172"/>
      <c r="AO29" s="172"/>
      <c r="AP29" s="172"/>
      <c r="AQ29" s="172"/>
      <c r="AR29" s="172"/>
      <c r="AS29" s="172"/>
      <c r="AT29" s="172"/>
      <c r="AU29" s="172"/>
      <c r="AV29" s="172"/>
      <c r="AW29" s="172"/>
      <c r="AX29" s="172"/>
      <c r="AY29" s="14">
        <f t="shared" ref="AY29:BE29" si="19">AY6/$AX6-1</f>
        <v>-3.8855614041569897E-2</v>
      </c>
      <c r="AZ29" s="14">
        <f t="shared" si="19"/>
        <v>-6.9919766629160995E-2</v>
      </c>
      <c r="BA29" s="14">
        <f t="shared" si="19"/>
        <v>-8.5671155457794246E-2</v>
      </c>
      <c r="BB29" s="14">
        <f t="shared" si="19"/>
        <v>-9.7578970262857001E-2</v>
      </c>
      <c r="BC29" s="14">
        <f t="shared" si="19"/>
        <v>-0.13187316335573018</v>
      </c>
      <c r="BD29" s="14">
        <f t="shared" si="19"/>
        <v>-0.16009832160876392</v>
      </c>
      <c r="BE29" s="14">
        <f t="shared" si="19"/>
        <v>-0.20934690479351958</v>
      </c>
      <c r="BF29" s="14">
        <f t="shared" si="18"/>
        <v>-0.19239144764916072</v>
      </c>
      <c r="BG29" s="53"/>
    </row>
    <row r="30" spans="1:59" s="141" customFormat="1" ht="15.75" customHeight="1">
      <c r="R30" s="35"/>
      <c r="S30" s="425"/>
      <c r="T30" s="1461" t="s">
        <v>117</v>
      </c>
      <c r="U30" s="1464"/>
      <c r="W30" s="35"/>
      <c r="X30" s="456"/>
      <c r="Y30" s="1458" t="s">
        <v>1217</v>
      </c>
      <c r="Z30" s="1464"/>
      <c r="AA30" s="172"/>
      <c r="AB30" s="172"/>
      <c r="AC30" s="172"/>
      <c r="AD30" s="172"/>
      <c r="AE30" s="172"/>
      <c r="AF30" s="172"/>
      <c r="AG30" s="172"/>
      <c r="AH30" s="172"/>
      <c r="AI30" s="172"/>
      <c r="AJ30" s="172"/>
      <c r="AK30" s="172"/>
      <c r="AL30" s="172"/>
      <c r="AM30" s="172"/>
      <c r="AN30" s="172"/>
      <c r="AO30" s="172"/>
      <c r="AP30" s="172"/>
      <c r="AQ30" s="172"/>
      <c r="AR30" s="172"/>
      <c r="AS30" s="172"/>
      <c r="AT30" s="172"/>
      <c r="AU30" s="172"/>
      <c r="AV30" s="172"/>
      <c r="AW30" s="172"/>
      <c r="AX30" s="172"/>
      <c r="AY30" s="213">
        <f t="shared" ref="AY30:BE30" si="20">AY7/$AX7-1</f>
        <v>-4.0287226831578038E-2</v>
      </c>
      <c r="AZ30" s="213">
        <f t="shared" si="20"/>
        <v>-7.2431194334312887E-2</v>
      </c>
      <c r="BA30" s="213">
        <f t="shared" si="20"/>
        <v>-8.8985078327375011E-2</v>
      </c>
      <c r="BB30" s="213">
        <f t="shared" si="20"/>
        <v>-0.10244590861026504</v>
      </c>
      <c r="BC30" s="213">
        <f t="shared" si="20"/>
        <v>-0.13889405018308487</v>
      </c>
      <c r="BD30" s="213">
        <f t="shared" si="20"/>
        <v>-0.16802023004585109</v>
      </c>
      <c r="BE30" s="213">
        <f t="shared" si="20"/>
        <v>-0.21690068881920022</v>
      </c>
      <c r="BF30" s="213">
        <f t="shared" si="18"/>
        <v>-0.20007996687818508</v>
      </c>
      <c r="BG30" s="744"/>
    </row>
    <row r="31" spans="1:59" s="1" customFormat="1" ht="15.75" customHeight="1">
      <c r="A31" s="141"/>
      <c r="R31" s="1458" t="s">
        <v>942</v>
      </c>
      <c r="S31" s="1232"/>
      <c r="T31" s="1465"/>
      <c r="U31" s="1460"/>
      <c r="W31" s="1458" t="s">
        <v>1229</v>
      </c>
      <c r="X31" s="1466"/>
      <c r="Y31" s="1459"/>
      <c r="Z31" s="1463"/>
      <c r="AA31" s="172"/>
      <c r="AB31" s="172"/>
      <c r="AC31" s="172"/>
      <c r="AD31" s="172"/>
      <c r="AE31" s="172"/>
      <c r="AF31" s="172"/>
      <c r="AG31" s="172"/>
      <c r="AH31" s="172"/>
      <c r="AI31" s="172"/>
      <c r="AJ31" s="172"/>
      <c r="AK31" s="172"/>
      <c r="AL31" s="172"/>
      <c r="AM31" s="172"/>
      <c r="AN31" s="172"/>
      <c r="AO31" s="172"/>
      <c r="AP31" s="172"/>
      <c r="AQ31" s="172"/>
      <c r="AR31" s="172"/>
      <c r="AS31" s="172"/>
      <c r="AT31" s="172"/>
      <c r="AU31" s="172"/>
      <c r="AV31" s="172"/>
      <c r="AW31" s="172"/>
      <c r="AX31" s="172"/>
      <c r="AY31" s="14">
        <f>AY8/$AX8-1</f>
        <v>-3.3405888397845307E-2</v>
      </c>
      <c r="AZ31" s="14">
        <f t="shared" ref="AZ31:BE31" si="21">AZ8/$AX8-1</f>
        <v>-5.9883326944692783E-2</v>
      </c>
      <c r="BA31" s="14">
        <f t="shared" si="21"/>
        <v>-7.1325130378543378E-2</v>
      </c>
      <c r="BB31" s="14">
        <f t="shared" si="21"/>
        <v>-7.927044602383293E-2</v>
      </c>
      <c r="BC31" s="14">
        <f t="shared" si="21"/>
        <v>-0.10890255808606752</v>
      </c>
      <c r="BD31" s="14">
        <f t="shared" si="21"/>
        <v>-0.13208338042727985</v>
      </c>
      <c r="BE31" s="14">
        <f t="shared" si="21"/>
        <v>-0.17710965671354129</v>
      </c>
      <c r="BF31" s="14">
        <f t="shared" si="18"/>
        <v>-0.15617952813475156</v>
      </c>
      <c r="BG31" s="53"/>
    </row>
    <row r="32" spans="1:59" s="1" customFormat="1" ht="15.75" customHeight="1">
      <c r="A32" s="141"/>
      <c r="R32" s="456"/>
      <c r="S32" s="1824" t="s">
        <v>1242</v>
      </c>
      <c r="T32" s="1467"/>
      <c r="U32" s="1464"/>
      <c r="W32" s="456"/>
      <c r="X32" s="1461" t="s">
        <v>1230</v>
      </c>
      <c r="Y32" s="1469"/>
      <c r="Z32" s="1464"/>
      <c r="AA32" s="172"/>
      <c r="AB32" s="172"/>
      <c r="AC32" s="172"/>
      <c r="AD32" s="172"/>
      <c r="AE32" s="172"/>
      <c r="AF32" s="172"/>
      <c r="AG32" s="172"/>
      <c r="AH32" s="172"/>
      <c r="AI32" s="172"/>
      <c r="AJ32" s="172"/>
      <c r="AK32" s="172"/>
      <c r="AL32" s="172"/>
      <c r="AM32" s="172"/>
      <c r="AN32" s="172"/>
      <c r="AO32" s="172"/>
      <c r="AP32" s="172"/>
      <c r="AQ32" s="172"/>
      <c r="AR32" s="172"/>
      <c r="AS32" s="172"/>
      <c r="AT32" s="172"/>
      <c r="AU32" s="172"/>
      <c r="AV32" s="172"/>
      <c r="AW32" s="172"/>
      <c r="AX32" s="172"/>
      <c r="AY32" s="14">
        <f t="shared" ref="AY32:BE32" si="22">AY9/$AX9-1</f>
        <v>-3.7520542197493678E-2</v>
      </c>
      <c r="AZ32" s="14">
        <f t="shared" si="22"/>
        <v>-6.7584275921668158E-2</v>
      </c>
      <c r="BA32" s="14">
        <f t="shared" si="22"/>
        <v>-8.2205555286620546E-2</v>
      </c>
      <c r="BB32" s="14">
        <f t="shared" si="22"/>
        <v>-9.2538779182385733E-2</v>
      </c>
      <c r="BC32" s="14">
        <f t="shared" si="22"/>
        <v>-0.12520852817852812</v>
      </c>
      <c r="BD32" s="14">
        <f t="shared" si="22"/>
        <v>-0.15179735994285148</v>
      </c>
      <c r="BE32" s="14">
        <f t="shared" si="22"/>
        <v>-0.2014007114124724</v>
      </c>
      <c r="BF32" s="14">
        <f t="shared" si="18"/>
        <v>-0.18009029447134395</v>
      </c>
      <c r="BG32" s="53"/>
    </row>
    <row r="33" spans="1:59" s="141" customFormat="1" ht="15.75" customHeight="1">
      <c r="R33" s="35"/>
      <c r="S33" s="38"/>
      <c r="T33" s="1824" t="s">
        <v>1246</v>
      </c>
      <c r="U33" s="1464"/>
      <c r="W33" s="35"/>
      <c r="X33" s="425"/>
      <c r="Y33" s="870" t="s">
        <v>1211</v>
      </c>
      <c r="Z33" s="1453"/>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213">
        <f t="shared" ref="AY33:BE33" si="23">AY10/$AX10-1</f>
        <v>-3.8954143560660515E-2</v>
      </c>
      <c r="AZ33" s="213">
        <f t="shared" si="23"/>
        <v>-7.010200998175331E-2</v>
      </c>
      <c r="BA33" s="213">
        <f t="shared" si="23"/>
        <v>-8.553203898891748E-2</v>
      </c>
      <c r="BB33" s="213">
        <f t="shared" si="23"/>
        <v>-9.7432900295309488E-2</v>
      </c>
      <c r="BC33" s="213">
        <f t="shared" si="23"/>
        <v>-0.13228331455989917</v>
      </c>
      <c r="BD33" s="213">
        <f t="shared" si="23"/>
        <v>-0.15979756261359601</v>
      </c>
      <c r="BE33" s="213">
        <f t="shared" si="23"/>
        <v>-0.20903041220745489</v>
      </c>
      <c r="BF33" s="213">
        <f t="shared" si="18"/>
        <v>-0.18789592198565286</v>
      </c>
      <c r="BG33" s="744"/>
    </row>
    <row r="34" spans="1:59" s="1" customFormat="1" ht="15.75" customHeight="1">
      <c r="A34" s="141"/>
      <c r="R34" s="870" t="s">
        <v>120</v>
      </c>
      <c r="S34" s="1474"/>
      <c r="T34" s="1469"/>
      <c r="U34" s="1453"/>
      <c r="W34" s="870" t="s">
        <v>409</v>
      </c>
      <c r="X34" s="1232"/>
      <c r="Y34" s="1470"/>
      <c r="Z34" s="1453"/>
      <c r="AA34" s="172"/>
      <c r="AB34" s="172"/>
      <c r="AC34" s="172"/>
      <c r="AD34" s="172"/>
      <c r="AE34" s="172"/>
      <c r="AF34" s="172"/>
      <c r="AG34" s="172"/>
      <c r="AH34" s="172"/>
      <c r="AI34" s="172"/>
      <c r="AJ34" s="172"/>
      <c r="AK34" s="172"/>
      <c r="AL34" s="172"/>
      <c r="AM34" s="172"/>
      <c r="AN34" s="172"/>
      <c r="AO34" s="172"/>
      <c r="AP34" s="172"/>
      <c r="AQ34" s="172"/>
      <c r="AR34" s="172"/>
      <c r="AS34" s="172"/>
      <c r="AT34" s="172"/>
      <c r="AU34" s="172"/>
      <c r="AV34" s="172"/>
      <c r="AW34" s="172"/>
      <c r="AX34" s="172"/>
      <c r="AY34" s="14">
        <f t="shared" ref="AY34:BE34" si="24">AY11/$AX11-1</f>
        <v>-1.3871172348183247E-3</v>
      </c>
      <c r="AZ34" s="14">
        <f t="shared" si="24"/>
        <v>-2.5047740478653102E-3</v>
      </c>
      <c r="BA34" s="14">
        <f t="shared" si="24"/>
        <v>-3.7760090956490133E-3</v>
      </c>
      <c r="BB34" s="14">
        <f t="shared" si="24"/>
        <v>-5.554166905259339E-3</v>
      </c>
      <c r="BC34" s="14">
        <f t="shared" si="24"/>
        <v>-7.6185415517656674E-3</v>
      </c>
      <c r="BD34" s="14">
        <f t="shared" si="24"/>
        <v>-9.7865312767162482E-3</v>
      </c>
      <c r="BE34" s="14">
        <f t="shared" si="24"/>
        <v>-9.9501633605280082E-3</v>
      </c>
      <c r="BF34" s="14">
        <f t="shared" si="18"/>
        <v>-1.5003058379319034E-2</v>
      </c>
      <c r="BG34" s="53"/>
    </row>
    <row r="35" spans="1:59" s="1" customFormat="1" ht="18.75" customHeight="1">
      <c r="A35" s="141"/>
      <c r="S35" s="148"/>
      <c r="X35" s="829"/>
      <c r="Y35" s="148"/>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row>
  </sheetData>
  <mergeCells count="5">
    <mergeCell ref="W11:Y11"/>
    <mergeCell ref="W12:Z12"/>
    <mergeCell ref="W4:Y4"/>
    <mergeCell ref="R4:T4"/>
    <mergeCell ref="R12:U12"/>
  </mergeCells>
  <phoneticPr fontId="9"/>
  <pageMargins left="0.28000000000000003" right="0.32" top="0.71" bottom="0.24" header="0.51181102362204722" footer="0.26"/>
  <pageSetup paperSize="9" scale="41"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8F5DC-65A2-48A0-8633-284D314DEC81}">
  <sheetPr>
    <pageSetUpPr fitToPage="1"/>
  </sheetPr>
  <dimension ref="A1:BG36"/>
  <sheetViews>
    <sheetView zoomScaleNormal="100" workbookViewId="0">
      <pane xSplit="26" ySplit="4" topLeftCell="AX5" activePane="bottomRight" state="frozen"/>
      <selection pane="topRight" activeCell="AA1" sqref="AA1"/>
      <selection pane="bottomLeft" activeCell="A5" sqref="A5"/>
      <selection pane="bottomRight"/>
    </sheetView>
  </sheetViews>
  <sheetFormatPr defaultColWidth="9" defaultRowHeight="14.25"/>
  <cols>
    <col min="1" max="1" width="1.125" style="140" customWidth="1"/>
    <col min="2" max="17" width="1.625" style="31" hidden="1" customWidth="1"/>
    <col min="18" max="19" width="2.125" style="31" customWidth="1"/>
    <col min="20" max="20" width="37.875" style="31" customWidth="1"/>
    <col min="21" max="21" width="17" style="31" customWidth="1"/>
    <col min="22" max="22" width="1.625" style="146" customWidth="1"/>
    <col min="23" max="23" width="2.125" style="140" customWidth="1"/>
    <col min="24" max="24" width="2.125" style="31" customWidth="1"/>
    <col min="25" max="25" width="39.875" style="146" customWidth="1"/>
    <col min="26" max="26" width="19.375" style="31" customWidth="1"/>
    <col min="27" max="58" width="7.875" style="31" customWidth="1"/>
    <col min="59" max="59" width="8.875" style="31" customWidth="1"/>
    <col min="60" max="16384" width="9" style="31"/>
  </cols>
  <sheetData>
    <row r="1" spans="1:59" ht="53.25" customHeight="1">
      <c r="R1" s="1114" t="s">
        <v>943</v>
      </c>
      <c r="W1" s="1114" t="s">
        <v>934</v>
      </c>
      <c r="Y1" s="432"/>
      <c r="Z1" s="432"/>
    </row>
    <row r="2" spans="1:59" ht="14.25" customHeight="1">
      <c r="R2" s="1006" t="str">
        <f>'0.Contents'!$C$2</f>
        <v>＜確報値＞</v>
      </c>
      <c r="U2" s="1006"/>
      <c r="V2" s="140"/>
      <c r="W2" s="1046" t="str">
        <f>'0.Contents'!$E$2</f>
        <v>&lt;Final Figures&gt;</v>
      </c>
      <c r="Y2" s="31"/>
    </row>
    <row r="3" spans="1:59" s="1" customFormat="1" ht="18.75" customHeight="1">
      <c r="A3" s="141"/>
      <c r="R3" s="1" t="s">
        <v>595</v>
      </c>
      <c r="V3" s="141"/>
      <c r="W3" s="1" t="s">
        <v>944</v>
      </c>
    </row>
    <row r="4" spans="1:59" s="1" customFormat="1">
      <c r="A4" s="141"/>
      <c r="R4" s="697"/>
      <c r="S4" s="698"/>
      <c r="T4" s="33"/>
      <c r="U4" s="9" t="s">
        <v>113</v>
      </c>
      <c r="W4" s="1928"/>
      <c r="X4" s="1929"/>
      <c r="Y4" s="1930"/>
      <c r="Z4" s="138" t="s">
        <v>412</v>
      </c>
      <c r="AA4" s="9">
        <v>1990</v>
      </c>
      <c r="AB4" s="9">
        <f t="shared" ref="AB4:BA4" si="0">AA4+1</f>
        <v>1991</v>
      </c>
      <c r="AC4" s="9">
        <f t="shared" si="0"/>
        <v>1992</v>
      </c>
      <c r="AD4" s="9">
        <f t="shared" si="0"/>
        <v>1993</v>
      </c>
      <c r="AE4" s="9">
        <f t="shared" si="0"/>
        <v>1994</v>
      </c>
      <c r="AF4" s="9">
        <f t="shared" si="0"/>
        <v>1995</v>
      </c>
      <c r="AG4" s="9">
        <f t="shared" si="0"/>
        <v>1996</v>
      </c>
      <c r="AH4" s="9">
        <f t="shared" si="0"/>
        <v>1997</v>
      </c>
      <c r="AI4" s="9">
        <f t="shared" si="0"/>
        <v>1998</v>
      </c>
      <c r="AJ4" s="9">
        <f t="shared" si="0"/>
        <v>1999</v>
      </c>
      <c r="AK4" s="9">
        <f t="shared" si="0"/>
        <v>2000</v>
      </c>
      <c r="AL4" s="9">
        <f t="shared" si="0"/>
        <v>2001</v>
      </c>
      <c r="AM4" s="9">
        <f t="shared" si="0"/>
        <v>2002</v>
      </c>
      <c r="AN4" s="9">
        <f t="shared" si="0"/>
        <v>2003</v>
      </c>
      <c r="AO4" s="9">
        <f t="shared" si="0"/>
        <v>2004</v>
      </c>
      <c r="AP4" s="9">
        <f t="shared" si="0"/>
        <v>2005</v>
      </c>
      <c r="AQ4" s="9">
        <f t="shared" si="0"/>
        <v>2006</v>
      </c>
      <c r="AR4" s="9">
        <f t="shared" si="0"/>
        <v>2007</v>
      </c>
      <c r="AS4" s="9">
        <f t="shared" si="0"/>
        <v>2008</v>
      </c>
      <c r="AT4" s="9">
        <f t="shared" si="0"/>
        <v>2009</v>
      </c>
      <c r="AU4" s="9">
        <f>AT4+1</f>
        <v>2010</v>
      </c>
      <c r="AV4" s="9">
        <f>AU4+1</f>
        <v>2011</v>
      </c>
      <c r="AW4" s="9">
        <f>AV4+1</f>
        <v>2012</v>
      </c>
      <c r="AX4" s="9">
        <f>AW4+1</f>
        <v>2013</v>
      </c>
      <c r="AY4" s="9">
        <f t="shared" si="0"/>
        <v>2014</v>
      </c>
      <c r="AZ4" s="9">
        <f t="shared" si="0"/>
        <v>2015</v>
      </c>
      <c r="BA4" s="9">
        <f t="shared" si="0"/>
        <v>2016</v>
      </c>
      <c r="BB4" s="9">
        <f>BA4+1</f>
        <v>2017</v>
      </c>
      <c r="BC4" s="9">
        <f>BB4+1</f>
        <v>2018</v>
      </c>
      <c r="BD4" s="9">
        <f>BC4+1</f>
        <v>2019</v>
      </c>
      <c r="BE4" s="9">
        <f>BD4+1</f>
        <v>2020</v>
      </c>
      <c r="BF4" s="9">
        <f>BE4+1</f>
        <v>2021</v>
      </c>
      <c r="BG4" s="1252"/>
    </row>
    <row r="5" spans="1:59" s="141" customFormat="1" ht="15.75" customHeight="1">
      <c r="R5" s="1458" t="s">
        <v>1225</v>
      </c>
      <c r="S5" s="1462"/>
      <c r="T5" s="1463"/>
      <c r="U5" s="144" t="s">
        <v>938</v>
      </c>
      <c r="W5" s="1458" t="s">
        <v>1226</v>
      </c>
      <c r="X5" s="1459"/>
      <c r="Y5" s="1460"/>
      <c r="Z5" s="144" t="s">
        <v>930</v>
      </c>
      <c r="AA5" s="1454">
        <f>'1.Summary'!AA15</f>
        <v>1274.8155420266751</v>
      </c>
      <c r="AB5" s="1454">
        <f>'1.Summary'!AB15</f>
        <v>1289.0978629083741</v>
      </c>
      <c r="AC5" s="1454">
        <f>'1.Summary'!AC15</f>
        <v>1300.6366250149476</v>
      </c>
      <c r="AD5" s="1454">
        <f>'1.Summary'!AD15</f>
        <v>1296.1834668002405</v>
      </c>
      <c r="AE5" s="1454">
        <f>'1.Summary'!AE15</f>
        <v>1357.2116250088623</v>
      </c>
      <c r="AF5" s="1454">
        <f>'1.Summary'!AF15</f>
        <v>1378.5016800998835</v>
      </c>
      <c r="AG5" s="1454">
        <f>'1.Summary'!AG15</f>
        <v>1391.4654758906545</v>
      </c>
      <c r="AH5" s="1454">
        <f>'1.Summary'!AH15</f>
        <v>1383.3569263753625</v>
      </c>
      <c r="AI5" s="1454">
        <f>'1.Summary'!AI15</f>
        <v>1334.4710506537313</v>
      </c>
      <c r="AJ5" s="1454">
        <f>'1.Summary'!AJ15</f>
        <v>1357.824090600966</v>
      </c>
      <c r="AK5" s="1454">
        <f>'1.Summary'!AK15</f>
        <v>1377.53617131445</v>
      </c>
      <c r="AL5" s="1454">
        <f>'1.Summary'!AL15</f>
        <v>1351.3557897589001</v>
      </c>
      <c r="AM5" s="1454">
        <f>'1.Summary'!AM15</f>
        <v>1375.1664228988013</v>
      </c>
      <c r="AN5" s="1454">
        <f>'1.Summary'!AN15</f>
        <v>1381.8643112355728</v>
      </c>
      <c r="AO5" s="1454">
        <f>'1.Summary'!AO15</f>
        <v>1373.1653168690218</v>
      </c>
      <c r="AP5" s="1454">
        <f>'1.Summary'!AP15</f>
        <v>1380.7038824932517</v>
      </c>
      <c r="AQ5" s="1454">
        <f>'1.Summary'!AQ15</f>
        <v>1359.2418383979425</v>
      </c>
      <c r="AR5" s="1454">
        <f>'1.Summary'!AR15</f>
        <v>1394.3094221672193</v>
      </c>
      <c r="AS5" s="1454">
        <f>'1.Summary'!AS15</f>
        <v>1321.2183425455621</v>
      </c>
      <c r="AT5" s="1454">
        <f>'1.Summary'!AT15</f>
        <v>1249.0509702360857</v>
      </c>
      <c r="AU5" s="1454">
        <f>'1.Summary'!AU15</f>
        <v>1302.4767850385736</v>
      </c>
      <c r="AV5" s="1454">
        <f>'1.Summary'!AV15</f>
        <v>1353.0838791660999</v>
      </c>
      <c r="AW5" s="1454">
        <f>'1.Summary'!AW15</f>
        <v>1395.8664183596134</v>
      </c>
      <c r="AX5" s="1454">
        <f>'1.Summary'!AX15</f>
        <v>1407.6294722993941</v>
      </c>
      <c r="AY5" s="1454">
        <f>'1.Summary'!AY15</f>
        <v>1358.7190387115343</v>
      </c>
      <c r="AZ5" s="1454">
        <f>'1.Summary'!AZ15</f>
        <v>1320.0212788826202</v>
      </c>
      <c r="BA5" s="1454">
        <f>'1.Summary'!BA15</f>
        <v>1302.2940038523338</v>
      </c>
      <c r="BB5" s="1454">
        <f>'1.Summary'!BB15</f>
        <v>1288.8476000809244</v>
      </c>
      <c r="BC5" s="1454">
        <f>'1.Summary'!BC15</f>
        <v>1244.7788184442504</v>
      </c>
      <c r="BD5" s="1454">
        <f>'1.Summary'!BD15</f>
        <v>1209.748758886331</v>
      </c>
      <c r="BE5" s="1454">
        <f>'1.Summary'!BE15</f>
        <v>1146.799179694229</v>
      </c>
      <c r="BF5" s="1454">
        <f>'1.Summary'!BF15</f>
        <v>1169.9661343423311</v>
      </c>
      <c r="BG5" s="1448"/>
    </row>
    <row r="6" spans="1:59" s="1" customFormat="1" ht="15.75" customHeight="1">
      <c r="A6" s="141"/>
      <c r="R6" s="835"/>
      <c r="S6" s="1458" t="s">
        <v>1228</v>
      </c>
      <c r="T6" s="1463"/>
      <c r="U6" s="144" t="s">
        <v>19</v>
      </c>
      <c r="W6" s="835"/>
      <c r="X6" s="1458" t="s">
        <v>1227</v>
      </c>
      <c r="Y6" s="1460"/>
      <c r="Z6" s="826" t="s">
        <v>19</v>
      </c>
      <c r="AA6" s="136">
        <f>'1.Summary'!AA5</f>
        <v>1162.6771089918518</v>
      </c>
      <c r="AB6" s="136">
        <f>'1.Summary'!AB5</f>
        <v>1174.1988442625984</v>
      </c>
      <c r="AC6" s="136">
        <f>'1.Summary'!AC5</f>
        <v>1183.699366512948</v>
      </c>
      <c r="AD6" s="136">
        <f>'1.Summary'!AD5</f>
        <v>1176.4780226980197</v>
      </c>
      <c r="AE6" s="136">
        <f>'1.Summary'!AE5</f>
        <v>1231.4840894472909</v>
      </c>
      <c r="AF6" s="136">
        <f>'1.Summary'!AF5</f>
        <v>1243.7314931079059</v>
      </c>
      <c r="AG6" s="136">
        <f>'1.Summary'!AG5</f>
        <v>1256.263589764015</v>
      </c>
      <c r="AH6" s="136">
        <f>'1.Summary'!AH5</f>
        <v>1248.7977271864518</v>
      </c>
      <c r="AI6" s="136">
        <f>'1.Summary'!AI5</f>
        <v>1208.5694022099726</v>
      </c>
      <c r="AJ6" s="136">
        <f>'1.Summary'!AJ5</f>
        <v>1245.1981759316639</v>
      </c>
      <c r="AK6" s="136">
        <f>'1.Summary'!AK5</f>
        <v>1267.9875519936274</v>
      </c>
      <c r="AL6" s="136">
        <f>'1.Summary'!AL5</f>
        <v>1252.9564908163813</v>
      </c>
      <c r="AM6" s="136">
        <f>'1.Summary'!AM5</f>
        <v>1282.3396954605837</v>
      </c>
      <c r="AN6" s="136">
        <f>'1.Summary'!AN5</f>
        <v>1290.7048221561408</v>
      </c>
      <c r="AO6" s="136">
        <f>'1.Summary'!AO5</f>
        <v>1286.0218705882789</v>
      </c>
      <c r="AP6" s="136">
        <f>'1.Summary'!AP5</f>
        <v>1293.3846522432998</v>
      </c>
      <c r="AQ6" s="136">
        <f>'1.Summary'!AQ5</f>
        <v>1270.2799795844708</v>
      </c>
      <c r="AR6" s="136">
        <f>'1.Summary'!AR5</f>
        <v>1305.845951811006</v>
      </c>
      <c r="AS6" s="136">
        <f>'1.Summary'!AS5</f>
        <v>1234.7251454237264</v>
      </c>
      <c r="AT6" s="136">
        <f>'1.Summary'!AT5</f>
        <v>1165.5585409086111</v>
      </c>
      <c r="AU6" s="136">
        <f>'1.Summary'!AU5</f>
        <v>1217.1375750993589</v>
      </c>
      <c r="AV6" s="136">
        <f>'1.Summary'!AV5</f>
        <v>1266.9739070711857</v>
      </c>
      <c r="AW6" s="136">
        <f>'1.Summary'!AW5</f>
        <v>1308.1558652811696</v>
      </c>
      <c r="AX6" s="136">
        <f>'1.Summary'!AX5</f>
        <v>1317.4710704033189</v>
      </c>
      <c r="AY6" s="136">
        <f>'1.Summary'!AY5</f>
        <v>1266.2799229807936</v>
      </c>
      <c r="AZ6" s="136">
        <f>'1.Summary'!AZ5</f>
        <v>1225.3538006200479</v>
      </c>
      <c r="BA6" s="136">
        <f>'1.Summary'!BA5</f>
        <v>1204.6018015196496</v>
      </c>
      <c r="BB6" s="136">
        <f>'1.Summary'!BB5</f>
        <v>1188.913600002259</v>
      </c>
      <c r="BC6" s="136">
        <f>'1.Summary'!BC5</f>
        <v>1143.7319927195733</v>
      </c>
      <c r="BD6" s="136">
        <f>'1.Summary'!BD5</f>
        <v>1106.5461632636459</v>
      </c>
      <c r="BE6" s="136">
        <f>'1.Summary'!BE5</f>
        <v>1041.6625796593789</v>
      </c>
      <c r="BF6" s="136">
        <f>'1.Summary'!BF5</f>
        <v>1064.000903932535</v>
      </c>
      <c r="BG6" s="1245"/>
    </row>
    <row r="7" spans="1:59" s="1" customFormat="1" ht="15.75" customHeight="1">
      <c r="A7" s="141"/>
      <c r="R7" s="1455"/>
      <c r="S7" s="837"/>
      <c r="T7" s="1452" t="s">
        <v>117</v>
      </c>
      <c r="U7" s="144" t="s">
        <v>19</v>
      </c>
      <c r="W7" s="835"/>
      <c r="X7" s="835"/>
      <c r="Y7" s="1457" t="s">
        <v>1217</v>
      </c>
      <c r="Z7" s="826" t="s">
        <v>19</v>
      </c>
      <c r="AA7" s="136">
        <f>'2.CO2-Sector'!AA5/1000</f>
        <v>1067.5618983855411</v>
      </c>
      <c r="AB7" s="136">
        <f>'2.CO2-Sector'!AB5/1000</f>
        <v>1077.8112664300413</v>
      </c>
      <c r="AC7" s="136">
        <f>'2.CO2-Sector'!AC5/1000</f>
        <v>1085.822118839797</v>
      </c>
      <c r="AD7" s="136">
        <f>'2.CO2-Sector'!AD5/1000</f>
        <v>1081.0016257430209</v>
      </c>
      <c r="AE7" s="136">
        <f>'2.CO2-Sector'!AE5/1000</f>
        <v>1130.9039129167625</v>
      </c>
      <c r="AF7" s="136">
        <f>'2.CO2-Sector'!AF5/1000</f>
        <v>1142.1411813057227</v>
      </c>
      <c r="AG7" s="136">
        <f>'2.CO2-Sector'!AG5/1000</f>
        <v>1153.5496329822022</v>
      </c>
      <c r="AH7" s="136">
        <f>'2.CO2-Sector'!AH5/1000</f>
        <v>1147.0967505250376</v>
      </c>
      <c r="AI7" s="136">
        <f>'2.CO2-Sector'!AI5/1000</f>
        <v>1113.1577684669046</v>
      </c>
      <c r="AJ7" s="136">
        <f>'2.CO2-Sector'!AJ5/1000</f>
        <v>1149.4786834938734</v>
      </c>
      <c r="AK7" s="136">
        <f>'2.CO2-Sector'!AK5/1000</f>
        <v>1170.3001609849173</v>
      </c>
      <c r="AL7" s="136">
        <f>'2.CO2-Sector'!AL5/1000</f>
        <v>1157.3601408356458</v>
      </c>
      <c r="AM7" s="136">
        <f>'2.CO2-Sector'!AM5/1000</f>
        <v>1188.9908054189971</v>
      </c>
      <c r="AN7" s="136">
        <f>'2.CO2-Sector'!AN5/1000</f>
        <v>1197.2982133972207</v>
      </c>
      <c r="AO7" s="136">
        <f>'2.CO2-Sector'!AO5/1000</f>
        <v>1193.4424110291955</v>
      </c>
      <c r="AP7" s="136">
        <f>'2.CO2-Sector'!AP5/1000</f>
        <v>1200.5211122516496</v>
      </c>
      <c r="AQ7" s="136">
        <f>'2.CO2-Sector'!AQ5/1000</f>
        <v>1178.7163480245581</v>
      </c>
      <c r="AR7" s="136">
        <f>'2.CO2-Sector'!AR5/1000</f>
        <v>1214.4893158623697</v>
      </c>
      <c r="AS7" s="136">
        <f>'2.CO2-Sector'!AS5/1000</f>
        <v>1146.9221417937933</v>
      </c>
      <c r="AT7" s="136">
        <f>'2.CO2-Sector'!AT5/1000</f>
        <v>1087.1315649887183</v>
      </c>
      <c r="AU7" s="136">
        <f>'2.CO2-Sector'!AU5/1000</f>
        <v>1137.0296587623225</v>
      </c>
      <c r="AV7" s="136">
        <f>'2.CO2-Sector'!AV5/1000</f>
        <v>1187.9850714465933</v>
      </c>
      <c r="AW7" s="136">
        <f>'2.CO2-Sector'!AW5/1000</f>
        <v>1227.315453541572</v>
      </c>
      <c r="AX7" s="136">
        <f>'2.CO2-Sector'!AX5/1000</f>
        <v>1235.3936393310541</v>
      </c>
      <c r="AY7" s="136">
        <f>'2.CO2-Sector'!AY5/1000</f>
        <v>1185.6230555570353</v>
      </c>
      <c r="AZ7" s="136">
        <f>'2.CO2-Sector'!AZ5/1000</f>
        <v>1145.9126025612925</v>
      </c>
      <c r="BA7" s="136">
        <f>'2.CO2-Sector'!BA5/1000</f>
        <v>1125.4620395700395</v>
      </c>
      <c r="BB7" s="136">
        <f>'2.CO2-Sector'!BB5/1000</f>
        <v>1108.8326154584422</v>
      </c>
      <c r="BC7" s="136">
        <f>'2.CO2-Sector'!BC5/1000</f>
        <v>1063.8048131939429</v>
      </c>
      <c r="BD7" s="136">
        <f>'2.CO2-Sector'!BD5/1000</f>
        <v>1027.8225158534692</v>
      </c>
      <c r="BE7" s="136">
        <f>'2.CO2-Sector'!BE5/1000</f>
        <v>967.43590799728997</v>
      </c>
      <c r="BF7" s="136">
        <f>'2.CO2-Sector'!BF5/1000</f>
        <v>988.21612089217638</v>
      </c>
      <c r="BG7" s="1245"/>
    </row>
    <row r="8" spans="1:59" s="141" customFormat="1" ht="15.75" customHeight="1">
      <c r="R8" s="1458" t="s">
        <v>945</v>
      </c>
      <c r="S8" s="1462"/>
      <c r="T8" s="1463"/>
      <c r="U8" s="144" t="s">
        <v>946</v>
      </c>
      <c r="W8" s="1458" t="s">
        <v>1231</v>
      </c>
      <c r="X8" s="1459"/>
      <c r="Y8" s="1460"/>
      <c r="Z8" s="144" t="s">
        <v>935</v>
      </c>
      <c r="AA8" s="1426"/>
      <c r="AB8" s="1426"/>
      <c r="AC8" s="1426"/>
      <c r="AD8" s="1426"/>
      <c r="AE8" s="1456">
        <f>AE5/AE11*10^3</f>
        <v>3.0299169927926504</v>
      </c>
      <c r="AF8" s="1456">
        <f t="shared" ref="AF8:BD8" si="1">AF5/AF11*10^3</f>
        <v>2.9826252394911728</v>
      </c>
      <c r="AG8" s="1456">
        <f t="shared" si="1"/>
        <v>2.924438076541378</v>
      </c>
      <c r="AH8" s="1456">
        <f t="shared" si="1"/>
        <v>2.910998666032071</v>
      </c>
      <c r="AI8" s="1456">
        <f t="shared" si="1"/>
        <v>2.8362381774521106</v>
      </c>
      <c r="AJ8" s="1456">
        <f t="shared" si="1"/>
        <v>2.8687226479521279</v>
      </c>
      <c r="AK8" s="1456">
        <f t="shared" si="1"/>
        <v>2.8366370030135517</v>
      </c>
      <c r="AL8" s="1456">
        <f t="shared" si="1"/>
        <v>2.8029826788897223</v>
      </c>
      <c r="AM8" s="1456">
        <f t="shared" si="1"/>
        <v>2.8263881238215158</v>
      </c>
      <c r="AN8" s="1456">
        <f t="shared" si="1"/>
        <v>2.7864504540536812</v>
      </c>
      <c r="AO8" s="1456">
        <f t="shared" si="1"/>
        <v>2.7230788084088022</v>
      </c>
      <c r="AP8" s="1456">
        <f t="shared" si="1"/>
        <v>2.6802804987929392</v>
      </c>
      <c r="AQ8" s="1456">
        <f t="shared" si="1"/>
        <v>2.6049864990226665</v>
      </c>
      <c r="AR8" s="1456">
        <f t="shared" si="1"/>
        <v>2.6443855921070267</v>
      </c>
      <c r="AS8" s="1456">
        <f t="shared" si="1"/>
        <v>2.5994828307950666</v>
      </c>
      <c r="AT8" s="1456">
        <f t="shared" si="1"/>
        <v>2.5188796751364371</v>
      </c>
      <c r="AU8" s="1456">
        <f t="shared" si="1"/>
        <v>2.5435785459114317</v>
      </c>
      <c r="AV8" s="1456">
        <f t="shared" si="1"/>
        <v>2.6289466566089623</v>
      </c>
      <c r="AW8" s="1456">
        <f t="shared" si="1"/>
        <v>2.6951426957049356</v>
      </c>
      <c r="AX8" s="1456">
        <f t="shared" si="1"/>
        <v>2.6455605230706314</v>
      </c>
      <c r="AY8" s="1456">
        <f t="shared" si="1"/>
        <v>2.562676505641476</v>
      </c>
      <c r="AZ8" s="1456">
        <f t="shared" si="1"/>
        <v>2.4471417175925709</v>
      </c>
      <c r="BA8" s="1456">
        <f t="shared" si="1"/>
        <v>2.3962172673288333</v>
      </c>
      <c r="BB8" s="1456">
        <f t="shared" si="1"/>
        <v>2.3299156595189832</v>
      </c>
      <c r="BC8" s="1456">
        <f t="shared" si="1"/>
        <v>2.2446796930107555</v>
      </c>
      <c r="BD8" s="1456">
        <f t="shared" si="1"/>
        <v>2.1989926501789121</v>
      </c>
      <c r="BE8" s="1456">
        <f>BE5/BE11*10^3</f>
        <v>2.1745850587889843</v>
      </c>
      <c r="BF8" s="1456">
        <f>BF5/BF11*10^3</f>
        <v>2.1629017855961195</v>
      </c>
      <c r="BG8" s="1450"/>
    </row>
    <row r="9" spans="1:59" s="1" customFormat="1" ht="15.75" customHeight="1">
      <c r="A9" s="141"/>
      <c r="R9" s="456"/>
      <c r="S9" s="1458" t="s">
        <v>1244</v>
      </c>
      <c r="T9" s="1463"/>
      <c r="U9" s="144" t="s">
        <v>596</v>
      </c>
      <c r="W9" s="456"/>
      <c r="X9" s="1461" t="s">
        <v>1232</v>
      </c>
      <c r="Y9" s="1453"/>
      <c r="Z9" s="827" t="s">
        <v>597</v>
      </c>
      <c r="AA9" s="1426"/>
      <c r="AB9" s="1426"/>
      <c r="AC9" s="1426"/>
      <c r="AD9" s="1426"/>
      <c r="AE9" s="137">
        <f t="shared" ref="AE9:BE9" si="2">AE6/AE11*10^3</f>
        <v>2.7492356388752319</v>
      </c>
      <c r="AF9" s="137">
        <f t="shared" si="2"/>
        <v>2.6910267836778354</v>
      </c>
      <c r="AG9" s="137">
        <f t="shared" si="2"/>
        <v>2.6402847499517454</v>
      </c>
      <c r="AH9" s="137">
        <f t="shared" si="2"/>
        <v>2.6278456764651703</v>
      </c>
      <c r="AI9" s="137">
        <f t="shared" si="2"/>
        <v>2.5686512097577481</v>
      </c>
      <c r="AJ9" s="137">
        <f t="shared" si="2"/>
        <v>2.6307739221969739</v>
      </c>
      <c r="AK9" s="137">
        <f t="shared" si="2"/>
        <v>2.6110533314806497</v>
      </c>
      <c r="AL9" s="137">
        <f t="shared" si="2"/>
        <v>2.5988828166321447</v>
      </c>
      <c r="AM9" s="137">
        <f t="shared" si="2"/>
        <v>2.6356007720975403</v>
      </c>
      <c r="AN9" s="137">
        <f t="shared" si="2"/>
        <v>2.6026325511876869</v>
      </c>
      <c r="AO9" s="137">
        <f t="shared" si="2"/>
        <v>2.5502675169032245</v>
      </c>
      <c r="AP9" s="137">
        <f t="shared" si="2"/>
        <v>2.510772733242276</v>
      </c>
      <c r="AQ9" s="137">
        <f t="shared" si="2"/>
        <v>2.4344911283017376</v>
      </c>
      <c r="AR9" s="137">
        <f t="shared" si="2"/>
        <v>2.4766096861864098</v>
      </c>
      <c r="AS9" s="137">
        <f t="shared" si="2"/>
        <v>2.429308398864614</v>
      </c>
      <c r="AT9" s="137">
        <f t="shared" si="2"/>
        <v>2.3505059351752964</v>
      </c>
      <c r="AU9" s="137">
        <f t="shared" si="2"/>
        <v>2.3769214614859391</v>
      </c>
      <c r="AV9" s="137">
        <f t="shared" si="2"/>
        <v>2.4616410470120669</v>
      </c>
      <c r="AW9" s="137">
        <f t="shared" si="2"/>
        <v>2.5257909200934772</v>
      </c>
      <c r="AX9" s="137">
        <f t="shared" si="2"/>
        <v>2.4761128711329623</v>
      </c>
      <c r="AY9" s="137">
        <f t="shared" si="2"/>
        <v>2.3883273257624</v>
      </c>
      <c r="AZ9" s="137">
        <f t="shared" si="2"/>
        <v>2.2716409593383329</v>
      </c>
      <c r="BA9" s="137">
        <f t="shared" si="2"/>
        <v>2.2164638925759053</v>
      </c>
      <c r="BB9" s="137">
        <f t="shared" si="2"/>
        <v>2.1492598615122724</v>
      </c>
      <c r="BC9" s="137">
        <f t="shared" si="2"/>
        <v>2.0624643834420557</v>
      </c>
      <c r="BD9" s="137">
        <f t="shared" si="2"/>
        <v>2.0113985339736686</v>
      </c>
      <c r="BE9" s="137">
        <f t="shared" si="2"/>
        <v>1.9752227958785609</v>
      </c>
      <c r="BF9" s="137">
        <f t="shared" ref="BF9" si="3">BF6/BF11*10^3</f>
        <v>1.9670051871075769</v>
      </c>
      <c r="BG9" s="1246"/>
    </row>
    <row r="10" spans="1:59" s="1" customFormat="1" ht="15.75" customHeight="1">
      <c r="A10" s="141"/>
      <c r="R10" s="38"/>
      <c r="S10" s="837"/>
      <c r="T10" s="1452" t="s">
        <v>1245</v>
      </c>
      <c r="U10" s="144" t="s">
        <v>596</v>
      </c>
      <c r="W10" s="425"/>
      <c r="X10" s="425"/>
      <c r="Y10" s="423" t="s">
        <v>1212</v>
      </c>
      <c r="Z10" s="827" t="s">
        <v>597</v>
      </c>
      <c r="AA10" s="1426"/>
      <c r="AB10" s="1426"/>
      <c r="AC10" s="1426"/>
      <c r="AD10" s="1426"/>
      <c r="AE10" s="137">
        <f t="shared" ref="AE10:BE10" si="4">AE7/AE11*10^3</f>
        <v>2.5246946900707719</v>
      </c>
      <c r="AF10" s="137">
        <f t="shared" si="4"/>
        <v>2.4712186888142771</v>
      </c>
      <c r="AG10" s="137">
        <f t="shared" si="4"/>
        <v>2.4244111897308636</v>
      </c>
      <c r="AH10" s="137">
        <f t="shared" si="4"/>
        <v>2.413836260853798</v>
      </c>
      <c r="AI10" s="137">
        <f t="shared" si="4"/>
        <v>2.3658666547367893</v>
      </c>
      <c r="AJ10" s="137">
        <f t="shared" si="4"/>
        <v>2.4285439885056084</v>
      </c>
      <c r="AK10" s="137">
        <f t="shared" si="4"/>
        <v>2.4098944263037732</v>
      </c>
      <c r="AL10" s="137">
        <f t="shared" si="4"/>
        <v>2.4005968321477114</v>
      </c>
      <c r="AM10" s="137">
        <f t="shared" si="4"/>
        <v>2.4437402163189201</v>
      </c>
      <c r="AN10" s="137">
        <f t="shared" si="4"/>
        <v>2.4142834598393557</v>
      </c>
      <c r="AO10" s="137">
        <f t="shared" si="4"/>
        <v>2.3666762469211804</v>
      </c>
      <c r="AP10" s="137">
        <f t="shared" si="4"/>
        <v>2.3305021202278193</v>
      </c>
      <c r="AQ10" s="137">
        <f t="shared" si="4"/>
        <v>2.2590094610392071</v>
      </c>
      <c r="AR10" s="137">
        <f t="shared" si="4"/>
        <v>2.3033467303423318</v>
      </c>
      <c r="AS10" s="137">
        <f t="shared" si="4"/>
        <v>2.2565569367644902</v>
      </c>
      <c r="AT10" s="137">
        <f t="shared" si="4"/>
        <v>2.1923473649211984</v>
      </c>
      <c r="AU10" s="137">
        <f t="shared" si="4"/>
        <v>2.2204804563999874</v>
      </c>
      <c r="AV10" s="137">
        <f t="shared" si="4"/>
        <v>2.3081713039147767</v>
      </c>
      <c r="AW10" s="137">
        <f t="shared" si="4"/>
        <v>2.369704032156307</v>
      </c>
      <c r="AX10" s="137">
        <f t="shared" si="4"/>
        <v>2.3218529499300269</v>
      </c>
      <c r="AY10" s="137">
        <f t="shared" si="4"/>
        <v>2.2362006142963455</v>
      </c>
      <c r="AZ10" s="137">
        <f t="shared" si="4"/>
        <v>2.1243676744488087</v>
      </c>
      <c r="BA10" s="137">
        <f t="shared" si="4"/>
        <v>2.0708469554211737</v>
      </c>
      <c r="BB10" s="137">
        <f t="shared" si="4"/>
        <v>2.0044933740651749</v>
      </c>
      <c r="BC10" s="137">
        <f t="shared" si="4"/>
        <v>1.918333623709946</v>
      </c>
      <c r="BD10" s="137">
        <f t="shared" si="4"/>
        <v>1.8683004561466507</v>
      </c>
      <c r="BE10" s="137">
        <f t="shared" si="4"/>
        <v>1.8344725982693757</v>
      </c>
      <c r="BF10" s="137">
        <f t="shared" ref="BF10" si="5">BF7/BF11*10^3</f>
        <v>1.8269028048696947</v>
      </c>
      <c r="BG10" s="1246"/>
    </row>
    <row r="11" spans="1:59" s="1" customFormat="1" ht="45.75" customHeight="1">
      <c r="A11" s="141"/>
      <c r="R11" s="1932" t="s">
        <v>947</v>
      </c>
      <c r="S11" s="1933"/>
      <c r="T11" s="1934"/>
      <c r="U11" s="144" t="s">
        <v>114</v>
      </c>
      <c r="W11" s="1937" t="s">
        <v>844</v>
      </c>
      <c r="X11" s="1938"/>
      <c r="Y11" s="1939"/>
      <c r="Z11" s="828" t="s">
        <v>413</v>
      </c>
      <c r="AA11" s="1427"/>
      <c r="AB11" s="1427"/>
      <c r="AC11" s="1427"/>
      <c r="AD11" s="1427"/>
      <c r="AE11" s="139">
        <v>447936.9</v>
      </c>
      <c r="AF11" s="139">
        <v>462177.3</v>
      </c>
      <c r="AG11" s="139">
        <v>475806.1</v>
      </c>
      <c r="AH11" s="139">
        <v>475217.3</v>
      </c>
      <c r="AI11" s="139">
        <v>470507.4</v>
      </c>
      <c r="AJ11" s="139">
        <v>473320.1</v>
      </c>
      <c r="AK11" s="139">
        <v>485623</v>
      </c>
      <c r="AL11" s="139">
        <v>482113.5</v>
      </c>
      <c r="AM11" s="139">
        <v>486545.5</v>
      </c>
      <c r="AN11" s="139">
        <v>495922.8</v>
      </c>
      <c r="AO11" s="139">
        <v>504269.4</v>
      </c>
      <c r="AP11" s="139">
        <v>515134.1</v>
      </c>
      <c r="AQ11" s="139">
        <v>521784.6</v>
      </c>
      <c r="AR11" s="139">
        <v>527271.6</v>
      </c>
      <c r="AS11" s="139">
        <v>508262</v>
      </c>
      <c r="AT11" s="139">
        <v>495875.6</v>
      </c>
      <c r="AU11" s="139">
        <v>512064.7</v>
      </c>
      <c r="AV11" s="139">
        <v>514686.7</v>
      </c>
      <c r="AW11" s="139">
        <v>517919.3</v>
      </c>
      <c r="AX11" s="139">
        <v>532072.30000000005</v>
      </c>
      <c r="AY11" s="139">
        <v>530195.30000000005</v>
      </c>
      <c r="AZ11" s="139">
        <v>539413.5</v>
      </c>
      <c r="BA11" s="139">
        <v>543479.1</v>
      </c>
      <c r="BB11" s="139">
        <v>553173.5</v>
      </c>
      <c r="BC11" s="139">
        <v>554546.30000000005</v>
      </c>
      <c r="BD11" s="139">
        <v>550137.69999999995</v>
      </c>
      <c r="BE11" s="139">
        <v>527364.6</v>
      </c>
      <c r="BF11" s="139">
        <v>540924.30000000005</v>
      </c>
      <c r="BG11" s="1251"/>
    </row>
    <row r="12" spans="1:59" s="1010" customFormat="1" ht="33" customHeight="1">
      <c r="A12" s="141"/>
      <c r="R12" s="1935" t="s">
        <v>1037</v>
      </c>
      <c r="S12" s="1936"/>
      <c r="T12" s="1936"/>
      <c r="U12" s="1936"/>
      <c r="W12" s="1927" t="s">
        <v>847</v>
      </c>
      <c r="X12" s="1927"/>
      <c r="Y12" s="1927"/>
      <c r="Z12" s="1927"/>
      <c r="AA12" s="1253"/>
      <c r="AB12" s="1253"/>
      <c r="AC12" s="1253"/>
      <c r="AD12" s="1253"/>
      <c r="AE12" s="1253"/>
      <c r="AF12" s="1253"/>
      <c r="AG12" s="1253"/>
      <c r="AH12" s="1253"/>
      <c r="AI12" s="1253"/>
      <c r="AJ12" s="1253"/>
      <c r="AK12" s="1253"/>
      <c r="AL12" s="1253"/>
      <c r="AM12" s="1253"/>
      <c r="AN12" s="1253"/>
      <c r="AO12" s="1253"/>
      <c r="AP12" s="1253"/>
      <c r="AQ12" s="1253"/>
      <c r="AR12" s="1253"/>
      <c r="AS12" s="1253"/>
      <c r="AT12" s="1253"/>
      <c r="AU12" s="1253"/>
      <c r="AV12" s="1253"/>
      <c r="AW12" s="1253"/>
      <c r="AX12" s="1253"/>
      <c r="AY12" s="1253"/>
      <c r="AZ12" s="1253"/>
      <c r="BA12" s="1253"/>
      <c r="BB12" s="1253"/>
      <c r="BC12" s="1253"/>
      <c r="BD12" s="1253"/>
      <c r="BE12" s="1253"/>
      <c r="BF12" s="1253"/>
      <c r="BG12" s="1254"/>
    </row>
    <row r="13" spans="1:59" s="141" customFormat="1">
      <c r="U13" s="264"/>
      <c r="V13" s="167"/>
      <c r="X13" s="264"/>
      <c r="Y13" s="1248"/>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50"/>
    </row>
    <row r="14" spans="1:59" s="141" customFormat="1">
      <c r="U14" s="264"/>
      <c r="V14" s="167"/>
      <c r="X14" s="264"/>
      <c r="Y14" s="1248"/>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50"/>
    </row>
    <row r="15" spans="1:59" s="1" customFormat="1">
      <c r="A15" s="141"/>
      <c r="V15" s="141"/>
      <c r="W15" s="141"/>
      <c r="Y15" s="19"/>
      <c r="Z15" s="19"/>
      <c r="AA15" s="19"/>
      <c r="AB15" s="19"/>
      <c r="AC15" s="19"/>
      <c r="AD15" s="19"/>
      <c r="AE15" s="19"/>
      <c r="AF15" s="19"/>
      <c r="AG15" s="19"/>
      <c r="AH15" s="19"/>
      <c r="AI15" s="19"/>
      <c r="AJ15" s="19"/>
      <c r="AK15" s="19"/>
      <c r="AL15" s="19"/>
      <c r="AM15" s="19"/>
      <c r="AN15" s="19"/>
      <c r="AO15" s="19"/>
      <c r="AP15" s="19"/>
      <c r="AQ15" s="19"/>
      <c r="AR15" s="145"/>
      <c r="AS15" s="145"/>
      <c r="AT15" s="19"/>
      <c r="AU15" s="19"/>
      <c r="AV15" s="19"/>
      <c r="AW15" s="19"/>
      <c r="AX15" s="19"/>
      <c r="AY15" s="19"/>
      <c r="AZ15" s="19"/>
      <c r="BA15" s="19"/>
      <c r="BB15" s="19"/>
      <c r="BC15" s="19"/>
      <c r="BD15" s="19"/>
      <c r="BE15" s="19"/>
      <c r="BF15" s="19"/>
    </row>
    <row r="16" spans="1:59" s="1" customFormat="1">
      <c r="A16" s="141"/>
      <c r="R16" s="143" t="s">
        <v>73</v>
      </c>
      <c r="V16" s="141"/>
      <c r="W16" s="1" t="s">
        <v>442</v>
      </c>
    </row>
    <row r="17" spans="1:59" s="1" customFormat="1">
      <c r="A17" s="141"/>
      <c r="R17" s="697"/>
      <c r="S17" s="698"/>
      <c r="T17" s="698"/>
      <c r="U17" s="33"/>
      <c r="V17" s="141"/>
      <c r="W17" s="1928"/>
      <c r="X17" s="1929"/>
      <c r="Y17" s="1929"/>
      <c r="Z17" s="696"/>
      <c r="AA17" s="9">
        <v>1990</v>
      </c>
      <c r="AB17" s="9">
        <f t="shared" ref="AB17:BA17" si="6">AA17+1</f>
        <v>1991</v>
      </c>
      <c r="AC17" s="9">
        <f t="shared" si="6"/>
        <v>1992</v>
      </c>
      <c r="AD17" s="9">
        <f t="shared" si="6"/>
        <v>1993</v>
      </c>
      <c r="AE17" s="9">
        <f t="shared" si="6"/>
        <v>1994</v>
      </c>
      <c r="AF17" s="9">
        <f t="shared" si="6"/>
        <v>1995</v>
      </c>
      <c r="AG17" s="9">
        <f t="shared" si="6"/>
        <v>1996</v>
      </c>
      <c r="AH17" s="9">
        <f t="shared" si="6"/>
        <v>1997</v>
      </c>
      <c r="AI17" s="9">
        <f t="shared" si="6"/>
        <v>1998</v>
      </c>
      <c r="AJ17" s="9">
        <f t="shared" si="6"/>
        <v>1999</v>
      </c>
      <c r="AK17" s="9">
        <f t="shared" si="6"/>
        <v>2000</v>
      </c>
      <c r="AL17" s="9">
        <f t="shared" si="6"/>
        <v>2001</v>
      </c>
      <c r="AM17" s="9">
        <f t="shared" si="6"/>
        <v>2002</v>
      </c>
      <c r="AN17" s="9">
        <f t="shared" si="6"/>
        <v>2003</v>
      </c>
      <c r="AO17" s="9">
        <f t="shared" si="6"/>
        <v>2004</v>
      </c>
      <c r="AP17" s="9">
        <f t="shared" si="6"/>
        <v>2005</v>
      </c>
      <c r="AQ17" s="9">
        <f>AP17+1</f>
        <v>2006</v>
      </c>
      <c r="AR17" s="9">
        <f>AQ17+1</f>
        <v>2007</v>
      </c>
      <c r="AS17" s="9">
        <f>AR17+1</f>
        <v>2008</v>
      </c>
      <c r="AT17" s="9">
        <f t="shared" si="6"/>
        <v>2009</v>
      </c>
      <c r="AU17" s="9">
        <f>AT17+1</f>
        <v>2010</v>
      </c>
      <c r="AV17" s="9">
        <f>AU17+1</f>
        <v>2011</v>
      </c>
      <c r="AW17" s="9">
        <f>AV17+1</f>
        <v>2012</v>
      </c>
      <c r="AX17" s="9">
        <f>AW17+1</f>
        <v>2013</v>
      </c>
      <c r="AY17" s="9">
        <f t="shared" si="6"/>
        <v>2014</v>
      </c>
      <c r="AZ17" s="9">
        <f t="shared" si="6"/>
        <v>2015</v>
      </c>
      <c r="BA17" s="9">
        <f t="shared" si="6"/>
        <v>2016</v>
      </c>
      <c r="BB17" s="9">
        <f>BA17+1</f>
        <v>2017</v>
      </c>
      <c r="BC17" s="9">
        <f>BB17+1</f>
        <v>2018</v>
      </c>
      <c r="BD17" s="9">
        <f>BC17+1</f>
        <v>2019</v>
      </c>
      <c r="BE17" s="9">
        <f>BD17+1</f>
        <v>2020</v>
      </c>
      <c r="BF17" s="9">
        <f>BE17+1</f>
        <v>2021</v>
      </c>
    </row>
    <row r="18" spans="1:59" s="1" customFormat="1" ht="15.75" customHeight="1">
      <c r="A18" s="141"/>
      <c r="R18" s="1458" t="s">
        <v>1225</v>
      </c>
      <c r="S18" s="1462"/>
      <c r="T18" s="1462"/>
      <c r="U18" s="1453"/>
      <c r="V18" s="1027"/>
      <c r="W18" s="1458" t="s">
        <v>1226</v>
      </c>
      <c r="X18" s="1459"/>
      <c r="Y18" s="1459"/>
      <c r="Z18" s="1233"/>
      <c r="AA18" s="172"/>
      <c r="AB18" s="172"/>
      <c r="AC18" s="172"/>
      <c r="AD18" s="172"/>
      <c r="AE18" s="172"/>
      <c r="AF18" s="163">
        <f t="shared" ref="AF18:BF18" si="7">AF5/AE5-1</f>
        <v>1.5686614157082612E-2</v>
      </c>
      <c r="AG18" s="163">
        <f t="shared" si="7"/>
        <v>9.4042654992132491E-3</v>
      </c>
      <c r="AH18" s="163">
        <f t="shared" si="7"/>
        <v>-5.8273450946397798E-3</v>
      </c>
      <c r="AI18" s="163">
        <f t="shared" si="7"/>
        <v>-3.5338584561629194E-2</v>
      </c>
      <c r="AJ18" s="163">
        <f t="shared" si="7"/>
        <v>1.7499847550678904E-2</v>
      </c>
      <c r="AK18" s="163">
        <f t="shared" si="7"/>
        <v>1.4517403874282131E-2</v>
      </c>
      <c r="AL18" s="163">
        <f t="shared" si="7"/>
        <v>-1.9005222585602666E-2</v>
      </c>
      <c r="AM18" s="163">
        <f t="shared" si="7"/>
        <v>1.76198106526404E-2</v>
      </c>
      <c r="AN18" s="163">
        <f t="shared" si="7"/>
        <v>4.8706020051394461E-3</v>
      </c>
      <c r="AO18" s="163">
        <f t="shared" si="7"/>
        <v>-6.2951147198909707E-3</v>
      </c>
      <c r="AP18" s="163">
        <f t="shared" si="7"/>
        <v>5.4899184618344421E-3</v>
      </c>
      <c r="AQ18" s="163">
        <f t="shared" si="7"/>
        <v>-1.5544277355513336E-2</v>
      </c>
      <c r="AR18" s="163">
        <f t="shared" si="7"/>
        <v>2.5799370486277118E-2</v>
      </c>
      <c r="AS18" s="163">
        <f t="shared" si="7"/>
        <v>-5.2420989530465478E-2</v>
      </c>
      <c r="AT18" s="163">
        <f t="shared" si="7"/>
        <v>-5.4621836516766109E-2</v>
      </c>
      <c r="AU18" s="163">
        <f t="shared" si="7"/>
        <v>4.2773126217891422E-2</v>
      </c>
      <c r="AV18" s="163">
        <f t="shared" si="7"/>
        <v>3.8854507588039322E-2</v>
      </c>
      <c r="AW18" s="163">
        <f t="shared" si="7"/>
        <v>3.1618541800882305E-2</v>
      </c>
      <c r="AX18" s="163">
        <f t="shared" si="7"/>
        <v>8.4270627798357367E-3</v>
      </c>
      <c r="AY18" s="163">
        <f t="shared" si="7"/>
        <v>-3.4746667749122606E-2</v>
      </c>
      <c r="AZ18" s="163">
        <f t="shared" si="7"/>
        <v>-2.8481061004054897E-2</v>
      </c>
      <c r="BA18" s="163">
        <f t="shared" si="7"/>
        <v>-1.3429537321771212E-2</v>
      </c>
      <c r="BB18" s="163">
        <f t="shared" si="7"/>
        <v>-1.0325167536388458E-2</v>
      </c>
      <c r="BC18" s="163">
        <f t="shared" si="7"/>
        <v>-3.4192391430846403E-2</v>
      </c>
      <c r="BD18" s="163">
        <f t="shared" si="7"/>
        <v>-2.8141593541654797E-2</v>
      </c>
      <c r="BE18" s="163">
        <f t="shared" si="7"/>
        <v>-5.2035250071305716E-2</v>
      </c>
      <c r="BF18" s="163">
        <f t="shared" si="7"/>
        <v>2.0201404969856229E-2</v>
      </c>
      <c r="BG18" s="53"/>
    </row>
    <row r="19" spans="1:59" s="1" customFormat="1" ht="15.75" customHeight="1">
      <c r="A19" s="141"/>
      <c r="R19" s="835"/>
      <c r="S19" s="1458" t="s">
        <v>1228</v>
      </c>
      <c r="T19" s="1462"/>
      <c r="U19" s="1453"/>
      <c r="V19" s="829"/>
      <c r="W19" s="835"/>
      <c r="X19" s="1458" t="s">
        <v>1227</v>
      </c>
      <c r="Y19" s="1459"/>
      <c r="Z19" s="1233"/>
      <c r="AA19" s="172"/>
      <c r="AB19" s="172"/>
      <c r="AC19" s="172"/>
      <c r="AD19" s="172"/>
      <c r="AE19" s="172"/>
      <c r="AF19" s="163">
        <f t="shared" ref="AF19:BF19" si="8">AF6/AE6-1</f>
        <v>9.9452390538896651E-3</v>
      </c>
      <c r="AG19" s="163">
        <f t="shared" si="8"/>
        <v>1.0076207546046101E-2</v>
      </c>
      <c r="AH19" s="163">
        <f t="shared" si="8"/>
        <v>-5.9429108973584333E-3</v>
      </c>
      <c r="AI19" s="163">
        <f t="shared" si="8"/>
        <v>-3.221364365157342E-2</v>
      </c>
      <c r="AJ19" s="163">
        <f t="shared" si="8"/>
        <v>3.0307546802618379E-2</v>
      </c>
      <c r="AK19" s="163">
        <f t="shared" si="8"/>
        <v>1.8301806493502548E-2</v>
      </c>
      <c r="AL19" s="163">
        <f t="shared" si="8"/>
        <v>-1.18542655672077E-2</v>
      </c>
      <c r="AM19" s="163">
        <f t="shared" si="8"/>
        <v>2.3451097352197303E-2</v>
      </c>
      <c r="AN19" s="163">
        <f t="shared" si="8"/>
        <v>6.5233313178787444E-3</v>
      </c>
      <c r="AO19" s="163">
        <f t="shared" si="8"/>
        <v>-3.6282126536406611E-3</v>
      </c>
      <c r="AP19" s="163">
        <f t="shared" si="8"/>
        <v>5.7252382898067555E-3</v>
      </c>
      <c r="AQ19" s="163">
        <f t="shared" si="8"/>
        <v>-1.7863728797736456E-2</v>
      </c>
      <c r="AR19" s="163">
        <f t="shared" si="8"/>
        <v>2.7998530086390527E-2</v>
      </c>
      <c r="AS19" s="163">
        <f t="shared" si="8"/>
        <v>-5.4463396918025486E-2</v>
      </c>
      <c r="AT19" s="163">
        <f t="shared" si="8"/>
        <v>-5.6017814791792464E-2</v>
      </c>
      <c r="AU19" s="163">
        <f t="shared" si="8"/>
        <v>4.4252632862644026E-2</v>
      </c>
      <c r="AV19" s="163">
        <f t="shared" si="8"/>
        <v>4.0945520860908857E-2</v>
      </c>
      <c r="AW19" s="163">
        <f t="shared" si="8"/>
        <v>3.2504188113220422E-2</v>
      </c>
      <c r="AX19" s="163">
        <f t="shared" si="8"/>
        <v>7.1208679098397898E-3</v>
      </c>
      <c r="AY19" s="163">
        <f t="shared" si="8"/>
        <v>-3.8855614041569897E-2</v>
      </c>
      <c r="AZ19" s="163">
        <f t="shared" si="8"/>
        <v>-3.2319964660267653E-2</v>
      </c>
      <c r="BA19" s="163">
        <f t="shared" si="8"/>
        <v>-1.6935516166757258E-2</v>
      </c>
      <c r="BB19" s="163">
        <f t="shared" si="8"/>
        <v>-1.302355807338107E-2</v>
      </c>
      <c r="BC19" s="163">
        <f t="shared" si="8"/>
        <v>-3.800243119651403E-2</v>
      </c>
      <c r="BD19" s="163">
        <f t="shared" si="8"/>
        <v>-3.2512712499636165E-2</v>
      </c>
      <c r="BE19" s="163">
        <f t="shared" si="8"/>
        <v>-5.8636129027730188E-2</v>
      </c>
      <c r="BF19" s="163">
        <f t="shared" si="8"/>
        <v>2.1444875441777533E-2</v>
      </c>
      <c r="BG19" s="53"/>
    </row>
    <row r="20" spans="1:59" s="1" customFormat="1" ht="15.75" customHeight="1">
      <c r="A20" s="141"/>
      <c r="R20" s="1455"/>
      <c r="S20" s="837"/>
      <c r="T20" s="1465" t="s">
        <v>117</v>
      </c>
      <c r="U20" s="1453"/>
      <c r="V20" s="829"/>
      <c r="W20" s="835"/>
      <c r="X20" s="835"/>
      <c r="Y20" s="1458" t="s">
        <v>1217</v>
      </c>
      <c r="Z20" s="1233"/>
      <c r="AA20" s="172"/>
      <c r="AB20" s="172"/>
      <c r="AC20" s="172"/>
      <c r="AD20" s="172"/>
      <c r="AE20" s="172"/>
      <c r="AF20" s="163">
        <f t="shared" ref="AF20:BF20" si="9">AF7/AE7-1</f>
        <v>9.9365368362531736E-3</v>
      </c>
      <c r="AG20" s="163">
        <f t="shared" si="9"/>
        <v>9.9886527718378026E-3</v>
      </c>
      <c r="AH20" s="163">
        <f t="shared" si="9"/>
        <v>-5.593935685699436E-3</v>
      </c>
      <c r="AI20" s="163">
        <f t="shared" si="9"/>
        <v>-2.9586852235959027E-2</v>
      </c>
      <c r="AJ20" s="163">
        <f t="shared" si="9"/>
        <v>3.2628721692336438E-2</v>
      </c>
      <c r="AK20" s="163">
        <f t="shared" si="9"/>
        <v>1.8113843945114727E-2</v>
      </c>
      <c r="AL20" s="163">
        <f t="shared" si="9"/>
        <v>-1.1057009629376835E-2</v>
      </c>
      <c r="AM20" s="163">
        <f t="shared" si="9"/>
        <v>2.7330010311667596E-2</v>
      </c>
      <c r="AN20" s="163">
        <f t="shared" si="9"/>
        <v>6.9869404711637717E-3</v>
      </c>
      <c r="AO20" s="163">
        <f t="shared" si="9"/>
        <v>-3.2204193782974233E-3</v>
      </c>
      <c r="AP20" s="163">
        <f t="shared" si="9"/>
        <v>5.9313303742487555E-3</v>
      </c>
      <c r="AQ20" s="163">
        <f t="shared" si="9"/>
        <v>-1.8162749496504316E-2</v>
      </c>
      <c r="AR20" s="163">
        <f t="shared" si="9"/>
        <v>3.0349089412193608E-2</v>
      </c>
      <c r="AS20" s="163">
        <f t="shared" si="9"/>
        <v>-5.5634226819524679E-2</v>
      </c>
      <c r="AT20" s="163">
        <f t="shared" si="9"/>
        <v>-5.2131330128095899E-2</v>
      </c>
      <c r="AU20" s="163">
        <f t="shared" si="9"/>
        <v>4.589885472980626E-2</v>
      </c>
      <c r="AV20" s="163">
        <f t="shared" si="9"/>
        <v>4.4814497398191655E-2</v>
      </c>
      <c r="AW20" s="163">
        <f t="shared" si="9"/>
        <v>3.3106798258909498E-2</v>
      </c>
      <c r="AX20" s="163">
        <f t="shared" si="9"/>
        <v>6.5819963124977843E-3</v>
      </c>
      <c r="AY20" s="163">
        <f t="shared" si="9"/>
        <v>-4.0287226831578038E-2</v>
      </c>
      <c r="AZ20" s="163">
        <f t="shared" si="9"/>
        <v>-3.349332050318965E-2</v>
      </c>
      <c r="BA20" s="163">
        <f t="shared" si="9"/>
        <v>-1.7846529434742964E-2</v>
      </c>
      <c r="BB20" s="163">
        <f t="shared" si="9"/>
        <v>-1.4775641938088113E-2</v>
      </c>
      <c r="BC20" s="163">
        <f t="shared" si="9"/>
        <v>-4.060829527988119E-2</v>
      </c>
      <c r="BD20" s="163">
        <f t="shared" si="9"/>
        <v>-3.38241535422662E-2</v>
      </c>
      <c r="BE20" s="163">
        <f t="shared" si="9"/>
        <v>-5.8751979962256673E-2</v>
      </c>
      <c r="BF20" s="163">
        <f t="shared" si="9"/>
        <v>2.1479679142677233E-2</v>
      </c>
      <c r="BG20" s="53"/>
    </row>
    <row r="21" spans="1:59" s="1" customFormat="1" ht="15.75" customHeight="1">
      <c r="A21" s="141"/>
      <c r="R21" s="1458" t="s">
        <v>945</v>
      </c>
      <c r="S21" s="1462"/>
      <c r="T21" s="1462"/>
      <c r="U21" s="1453"/>
      <c r="V21" s="829"/>
      <c r="W21" s="1458" t="s">
        <v>1231</v>
      </c>
      <c r="X21" s="1459"/>
      <c r="Y21" s="1459"/>
      <c r="Z21" s="1233"/>
      <c r="AA21" s="172"/>
      <c r="AB21" s="172"/>
      <c r="AC21" s="172"/>
      <c r="AD21" s="172"/>
      <c r="AE21" s="172"/>
      <c r="AF21" s="163">
        <f t="shared" ref="AF21:BF21" si="10">AF8/AE8-1</f>
        <v>-1.5608266963739181E-2</v>
      </c>
      <c r="AG21" s="163">
        <f t="shared" si="10"/>
        <v>-1.9508707355980537E-2</v>
      </c>
      <c r="AH21" s="163">
        <f t="shared" si="10"/>
        <v>-4.5955531139852956E-3</v>
      </c>
      <c r="AI21" s="163">
        <f t="shared" si="10"/>
        <v>-2.5682075863629694E-2</v>
      </c>
      <c r="AJ21" s="163">
        <f t="shared" si="10"/>
        <v>1.1453364797874288E-2</v>
      </c>
      <c r="AK21" s="163">
        <f t="shared" si="10"/>
        <v>-1.1184645180488562E-2</v>
      </c>
      <c r="AL21" s="163">
        <f t="shared" si="10"/>
        <v>-1.1864163122766946E-2</v>
      </c>
      <c r="AM21" s="163">
        <f t="shared" si="10"/>
        <v>8.3501924960394103E-3</v>
      </c>
      <c r="AN21" s="163">
        <f t="shared" si="10"/>
        <v>-1.4130285020386935E-2</v>
      </c>
      <c r="AO21" s="163">
        <f t="shared" si="10"/>
        <v>-2.2742785737563387E-2</v>
      </c>
      <c r="AP21" s="163">
        <f t="shared" si="10"/>
        <v>-1.5716882480118821E-2</v>
      </c>
      <c r="AQ21" s="163">
        <f t="shared" si="10"/>
        <v>-2.8091835837398826E-2</v>
      </c>
      <c r="AR21" s="163">
        <f t="shared" si="10"/>
        <v>1.5124490318526362E-2</v>
      </c>
      <c r="AS21" s="163">
        <f t="shared" si="10"/>
        <v>-1.6980413690796836E-2</v>
      </c>
      <c r="AT21" s="163">
        <f t="shared" si="10"/>
        <v>-3.1007381431319758E-2</v>
      </c>
      <c r="AU21" s="163">
        <f t="shared" si="10"/>
        <v>9.8054984598090478E-3</v>
      </c>
      <c r="AV21" s="163">
        <f t="shared" si="10"/>
        <v>3.3562207400574362E-2</v>
      </c>
      <c r="AW21" s="163">
        <f t="shared" si="10"/>
        <v>2.517968134863513E-2</v>
      </c>
      <c r="AX21" s="163">
        <f t="shared" si="10"/>
        <v>-1.8396863629269067E-2</v>
      </c>
      <c r="AY21" s="163">
        <f t="shared" si="10"/>
        <v>-3.1329473170757072E-2</v>
      </c>
      <c r="AZ21" s="163">
        <f t="shared" si="10"/>
        <v>-4.5083641183179646E-2</v>
      </c>
      <c r="BA21" s="163">
        <f t="shared" si="10"/>
        <v>-2.0809767533134793E-2</v>
      </c>
      <c r="BB21" s="163">
        <f t="shared" si="10"/>
        <v>-2.7669280542227059E-2</v>
      </c>
      <c r="BC21" s="163">
        <f t="shared" si="10"/>
        <v>-3.658328410300693E-2</v>
      </c>
      <c r="BD21" s="163">
        <f t="shared" si="10"/>
        <v>-2.0353479819013365E-2</v>
      </c>
      <c r="BE21" s="163">
        <f t="shared" si="10"/>
        <v>-1.1099442004929849E-2</v>
      </c>
      <c r="BF21" s="163">
        <f t="shared" si="10"/>
        <v>-5.3726448389060932E-3</v>
      </c>
      <c r="BG21" s="53"/>
    </row>
    <row r="22" spans="1:59" s="1" customFormat="1" ht="15.75" customHeight="1">
      <c r="A22" s="141"/>
      <c r="R22" s="456"/>
      <c r="S22" s="1458" t="s">
        <v>1244</v>
      </c>
      <c r="T22" s="1462"/>
      <c r="U22" s="1453"/>
      <c r="V22" s="829"/>
      <c r="W22" s="456"/>
      <c r="X22" s="1461" t="s">
        <v>1232</v>
      </c>
      <c r="Y22" s="1469"/>
      <c r="Z22" s="1233"/>
      <c r="AA22" s="172"/>
      <c r="AB22" s="1428"/>
      <c r="AC22" s="1428"/>
      <c r="AD22" s="1428"/>
      <c r="AE22" s="1428"/>
      <c r="AF22" s="163">
        <f t="shared" ref="AF22:BF22" si="11">AF9/AE9-1</f>
        <v>-2.1172741388297611E-2</v>
      </c>
      <c r="AG22" s="163">
        <f t="shared" si="11"/>
        <v>-1.8856012148916856E-2</v>
      </c>
      <c r="AH22" s="163">
        <f t="shared" si="11"/>
        <v>-4.7112621041357494E-3</v>
      </c>
      <c r="AI22" s="163">
        <f t="shared" si="11"/>
        <v>-2.2525853491917158E-2</v>
      </c>
      <c r="AJ22" s="163">
        <f t="shared" si="11"/>
        <v>2.4184954424032012E-2</v>
      </c>
      <c r="AK22" s="163">
        <f t="shared" si="11"/>
        <v>-7.4961176062804391E-3</v>
      </c>
      <c r="AL22" s="163">
        <f t="shared" si="11"/>
        <v>-4.6611513835312923E-3</v>
      </c>
      <c r="AM22" s="163">
        <f t="shared" si="11"/>
        <v>1.4128361321414928E-2</v>
      </c>
      <c r="AN22" s="163">
        <f t="shared" si="11"/>
        <v>-1.2508806818877893E-2</v>
      </c>
      <c r="AO22" s="163">
        <f t="shared" si="11"/>
        <v>-2.0120025879398984E-2</v>
      </c>
      <c r="AP22" s="163">
        <f t="shared" si="11"/>
        <v>-1.5486525785697536E-2</v>
      </c>
      <c r="AQ22" s="163">
        <f t="shared" si="11"/>
        <v>-3.0381724291721257E-2</v>
      </c>
      <c r="AR22" s="163">
        <f t="shared" si="11"/>
        <v>1.7300764580749695E-2</v>
      </c>
      <c r="AS22" s="163">
        <f t="shared" si="11"/>
        <v>-1.9099209530522465E-2</v>
      </c>
      <c r="AT22" s="163">
        <f t="shared" si="11"/>
        <v>-3.2438229632000382E-2</v>
      </c>
      <c r="AU22" s="163">
        <f t="shared" si="11"/>
        <v>1.1238229997778237E-2</v>
      </c>
      <c r="AV22" s="163">
        <f t="shared" si="11"/>
        <v>3.5642568296373245E-2</v>
      </c>
      <c r="AW22" s="163">
        <f t="shared" si="11"/>
        <v>2.6059799888076718E-2</v>
      </c>
      <c r="AX22" s="163">
        <f t="shared" si="11"/>
        <v>-1.9668314018120081E-2</v>
      </c>
      <c r="AY22" s="163">
        <f t="shared" si="11"/>
        <v>-3.5452965975010464E-2</v>
      </c>
      <c r="AZ22" s="163">
        <f t="shared" si="11"/>
        <v>-4.8856940656917147E-2</v>
      </c>
      <c r="BA22" s="163">
        <f t="shared" si="11"/>
        <v>-2.4289519228645751E-2</v>
      </c>
      <c r="BB22" s="163">
        <f t="shared" si="11"/>
        <v>-3.0320381617194081E-2</v>
      </c>
      <c r="BC22" s="163">
        <f t="shared" si="11"/>
        <v>-4.0383891973465369E-2</v>
      </c>
      <c r="BD22" s="163">
        <f t="shared" si="11"/>
        <v>-2.4759627307194054E-2</v>
      </c>
      <c r="BE22" s="163">
        <f t="shared" si="11"/>
        <v>-1.7985365646876472E-2</v>
      </c>
      <c r="BF22" s="163">
        <f t="shared" si="11"/>
        <v>-4.1603452471946634E-3</v>
      </c>
      <c r="BG22" s="53"/>
    </row>
    <row r="23" spans="1:59" s="1" customFormat="1" ht="15.75" customHeight="1">
      <c r="A23" s="141"/>
      <c r="R23" s="38"/>
      <c r="S23" s="837"/>
      <c r="T23" s="1465" t="s">
        <v>1245</v>
      </c>
      <c r="U23" s="1453"/>
      <c r="V23" s="829"/>
      <c r="W23" s="425"/>
      <c r="X23" s="425"/>
      <c r="Y23" s="870" t="s">
        <v>1212</v>
      </c>
      <c r="Z23" s="1233"/>
      <c r="AA23" s="172"/>
      <c r="AB23" s="1428"/>
      <c r="AC23" s="1428"/>
      <c r="AD23" s="1428"/>
      <c r="AE23" s="1428"/>
      <c r="AF23" s="163">
        <f t="shared" ref="AF23:BF23" si="12">AF10/AE10-1</f>
        <v>-2.1181175477101299E-2</v>
      </c>
      <c r="AG23" s="163">
        <f t="shared" si="12"/>
        <v>-1.8941059039122243E-2</v>
      </c>
      <c r="AH23" s="163">
        <f t="shared" si="12"/>
        <v>-4.3618545079555648E-3</v>
      </c>
      <c r="AI23" s="163">
        <f t="shared" si="12"/>
        <v>-1.9872767219115905E-2</v>
      </c>
      <c r="AJ23" s="163">
        <f t="shared" si="12"/>
        <v>2.6492335754988883E-2</v>
      </c>
      <c r="AK23" s="163">
        <f t="shared" si="12"/>
        <v>-7.6793182623433598E-3</v>
      </c>
      <c r="AL23" s="163">
        <f t="shared" si="12"/>
        <v>-3.8580918958853738E-3</v>
      </c>
      <c r="AM23" s="163">
        <f t="shared" si="12"/>
        <v>1.7971940807990805E-2</v>
      </c>
      <c r="AN23" s="163">
        <f t="shared" si="12"/>
        <v>-1.2053963953638225E-2</v>
      </c>
      <c r="AO23" s="163">
        <f t="shared" si="12"/>
        <v>-1.9718982344079428E-2</v>
      </c>
      <c r="AP23" s="163">
        <f t="shared" si="12"/>
        <v>-1.5284780392087916E-2</v>
      </c>
      <c r="AQ23" s="163">
        <f t="shared" si="12"/>
        <v>-3.0676933768085779E-2</v>
      </c>
      <c r="AR23" s="163">
        <f t="shared" si="12"/>
        <v>1.9626863042321308E-2</v>
      </c>
      <c r="AS23" s="163">
        <f t="shared" si="12"/>
        <v>-2.0313829855259202E-2</v>
      </c>
      <c r="AT23" s="163">
        <f t="shared" si="12"/>
        <v>-2.8454665068348373E-2</v>
      </c>
      <c r="AU23" s="163">
        <f t="shared" si="12"/>
        <v>1.2832405999585017E-2</v>
      </c>
      <c r="AV23" s="163">
        <f t="shared" si="12"/>
        <v>3.9491834869360032E-2</v>
      </c>
      <c r="AW23" s="163">
        <f t="shared" si="12"/>
        <v>2.6658648834758436E-2</v>
      </c>
      <c r="AX23" s="163">
        <f t="shared" si="12"/>
        <v>-2.0192851755726715E-2</v>
      </c>
      <c r="AY23" s="163">
        <f t="shared" si="12"/>
        <v>-3.6889646967635303E-2</v>
      </c>
      <c r="AZ23" s="163">
        <f t="shared" si="12"/>
        <v>-5.0010244667930581E-2</v>
      </c>
      <c r="BA23" s="163">
        <f t="shared" si="12"/>
        <v>-2.5193717486555856E-2</v>
      </c>
      <c r="BB23" s="163">
        <f t="shared" si="12"/>
        <v>-3.2041760103176498E-2</v>
      </c>
      <c r="BC23" s="163">
        <f t="shared" si="12"/>
        <v>-4.2983305143331152E-2</v>
      </c>
      <c r="BD23" s="163">
        <f t="shared" si="12"/>
        <v>-2.6081577753161667E-2</v>
      </c>
      <c r="BE23" s="163">
        <f t="shared" si="12"/>
        <v>-1.8106219353521191E-2</v>
      </c>
      <c r="BF23" s="163">
        <f t="shared" si="12"/>
        <v>-4.1264139932220001E-3</v>
      </c>
      <c r="BG23" s="53"/>
    </row>
    <row r="24" spans="1:59" s="1" customFormat="1" ht="15.75" customHeight="1">
      <c r="A24" s="141"/>
      <c r="R24" s="870" t="s">
        <v>598</v>
      </c>
      <c r="S24" s="1469"/>
      <c r="T24" s="1469"/>
      <c r="U24" s="1453"/>
      <c r="V24" s="829"/>
      <c r="W24" s="870" t="s">
        <v>414</v>
      </c>
      <c r="X24" s="1473"/>
      <c r="Y24" s="1469"/>
      <c r="Z24" s="1233"/>
      <c r="AA24" s="172"/>
      <c r="AB24" s="1428"/>
      <c r="AC24" s="1428"/>
      <c r="AD24" s="1428"/>
      <c r="AE24" s="1428"/>
      <c r="AF24" s="163">
        <f t="shared" ref="AF24:BF24" si="13">AF11/AE11-1</f>
        <v>3.1791084860389951E-2</v>
      </c>
      <c r="AG24" s="163">
        <f t="shared" si="13"/>
        <v>2.9488250504730473E-2</v>
      </c>
      <c r="AH24" s="163">
        <f t="shared" si="13"/>
        <v>-1.2374788805775694E-3</v>
      </c>
      <c r="AI24" s="163">
        <f t="shared" si="13"/>
        <v>-9.9110449051411642E-3</v>
      </c>
      <c r="AJ24" s="163">
        <f t="shared" si="13"/>
        <v>5.9780143734189384E-3</v>
      </c>
      <c r="AK24" s="163">
        <f t="shared" si="13"/>
        <v>2.5992768952765921E-2</v>
      </c>
      <c r="AL24" s="163">
        <f t="shared" si="13"/>
        <v>-7.2267993896499849E-3</v>
      </c>
      <c r="AM24" s="163">
        <f t="shared" si="13"/>
        <v>9.1928560390861502E-3</v>
      </c>
      <c r="AN24" s="163">
        <f t="shared" si="13"/>
        <v>1.9273223162068032E-2</v>
      </c>
      <c r="AO24" s="163">
        <f t="shared" si="13"/>
        <v>1.6830442157529379E-2</v>
      </c>
      <c r="AP24" s="163">
        <f t="shared" si="13"/>
        <v>2.1545427900245384E-2</v>
      </c>
      <c r="AQ24" s="163">
        <f t="shared" si="13"/>
        <v>1.2910230559382452E-2</v>
      </c>
      <c r="AR24" s="163">
        <f t="shared" si="13"/>
        <v>1.0515833545106545E-2</v>
      </c>
      <c r="AS24" s="163">
        <f t="shared" si="13"/>
        <v>-3.6052766733501218E-2</v>
      </c>
      <c r="AT24" s="163">
        <f t="shared" si="13"/>
        <v>-2.4370108329955897E-2</v>
      </c>
      <c r="AU24" s="163">
        <f t="shared" si="13"/>
        <v>3.264750272044048E-2</v>
      </c>
      <c r="AV24" s="163">
        <f t="shared" si="13"/>
        <v>5.120446693552605E-3</v>
      </c>
      <c r="AW24" s="163">
        <f t="shared" si="13"/>
        <v>6.2807140732410449E-3</v>
      </c>
      <c r="AX24" s="163">
        <f t="shared" si="13"/>
        <v>2.7326651082514308E-2</v>
      </c>
      <c r="AY24" s="163">
        <f t="shared" si="13"/>
        <v>-3.527716064151476E-3</v>
      </c>
      <c r="AZ24" s="163">
        <f t="shared" si="13"/>
        <v>1.7386423455658662E-2</v>
      </c>
      <c r="BA24" s="163">
        <f t="shared" si="13"/>
        <v>7.5370749897805123E-3</v>
      </c>
      <c r="BB24" s="163">
        <f t="shared" si="13"/>
        <v>1.7837668458639877E-2</v>
      </c>
      <c r="BC24" s="163">
        <f t="shared" si="13"/>
        <v>2.4816807023475551E-3</v>
      </c>
      <c r="BD24" s="163">
        <f t="shared" si="13"/>
        <v>-7.9499223058563384E-3</v>
      </c>
      <c r="BE24" s="163">
        <f t="shared" si="13"/>
        <v>-4.1395272492686819E-2</v>
      </c>
      <c r="BF24" s="163">
        <f t="shared" si="13"/>
        <v>2.5712192285944235E-2</v>
      </c>
      <c r="BG24" s="53"/>
    </row>
    <row r="25" spans="1:59" s="1" customFormat="1">
      <c r="A25" s="141"/>
      <c r="V25" s="146"/>
      <c r="W25" s="141"/>
    </row>
    <row r="26" spans="1:59" s="1" customFormat="1">
      <c r="A26" s="141"/>
      <c r="R26" s="1" t="s">
        <v>115</v>
      </c>
      <c r="V26" s="141"/>
      <c r="W26" s="1" t="s">
        <v>655</v>
      </c>
      <c r="Y26" s="141"/>
    </row>
    <row r="27" spans="1:59" s="1" customFormat="1">
      <c r="A27" s="141"/>
      <c r="R27" s="697"/>
      <c r="S27" s="698"/>
      <c r="T27" s="698"/>
      <c r="U27" s="33"/>
      <c r="V27" s="141"/>
      <c r="W27" s="1928"/>
      <c r="X27" s="1929"/>
      <c r="Y27" s="1929"/>
      <c r="Z27" s="696"/>
      <c r="AA27" s="9">
        <v>1990</v>
      </c>
      <c r="AB27" s="9">
        <f t="shared" ref="AB27:BA27" si="14">AA27+1</f>
        <v>1991</v>
      </c>
      <c r="AC27" s="9">
        <f t="shared" si="14"/>
        <v>1992</v>
      </c>
      <c r="AD27" s="9">
        <f t="shared" si="14"/>
        <v>1993</v>
      </c>
      <c r="AE27" s="9">
        <f t="shared" si="14"/>
        <v>1994</v>
      </c>
      <c r="AF27" s="9">
        <f t="shared" si="14"/>
        <v>1995</v>
      </c>
      <c r="AG27" s="9">
        <f t="shared" si="14"/>
        <v>1996</v>
      </c>
      <c r="AH27" s="9">
        <f t="shared" si="14"/>
        <v>1997</v>
      </c>
      <c r="AI27" s="9">
        <f t="shared" si="14"/>
        <v>1998</v>
      </c>
      <c r="AJ27" s="9">
        <f t="shared" si="14"/>
        <v>1999</v>
      </c>
      <c r="AK27" s="9">
        <f t="shared" si="14"/>
        <v>2000</v>
      </c>
      <c r="AL27" s="9">
        <f t="shared" si="14"/>
        <v>2001</v>
      </c>
      <c r="AM27" s="9">
        <f t="shared" si="14"/>
        <v>2002</v>
      </c>
      <c r="AN27" s="9">
        <f t="shared" si="14"/>
        <v>2003</v>
      </c>
      <c r="AO27" s="9">
        <f t="shared" si="14"/>
        <v>2004</v>
      </c>
      <c r="AP27" s="9">
        <f t="shared" si="14"/>
        <v>2005</v>
      </c>
      <c r="AQ27" s="9">
        <f t="shared" si="14"/>
        <v>2006</v>
      </c>
      <c r="AR27" s="9">
        <f t="shared" si="14"/>
        <v>2007</v>
      </c>
      <c r="AS27" s="9">
        <f t="shared" si="14"/>
        <v>2008</v>
      </c>
      <c r="AT27" s="9">
        <f t="shared" si="14"/>
        <v>2009</v>
      </c>
      <c r="AU27" s="9">
        <f t="shared" si="14"/>
        <v>2010</v>
      </c>
      <c r="AV27" s="9">
        <f t="shared" si="14"/>
        <v>2011</v>
      </c>
      <c r="AW27" s="9">
        <f t="shared" si="14"/>
        <v>2012</v>
      </c>
      <c r="AX27" s="9">
        <f t="shared" si="14"/>
        <v>2013</v>
      </c>
      <c r="AY27" s="9">
        <f t="shared" si="14"/>
        <v>2014</v>
      </c>
      <c r="AZ27" s="9">
        <f t="shared" si="14"/>
        <v>2015</v>
      </c>
      <c r="BA27" s="9">
        <f t="shared" si="14"/>
        <v>2016</v>
      </c>
      <c r="BB27" s="9">
        <f>BA27+1</f>
        <v>2017</v>
      </c>
      <c r="BC27" s="9">
        <f>BB27+1</f>
        <v>2018</v>
      </c>
      <c r="BD27" s="9">
        <f>BC27+1</f>
        <v>2019</v>
      </c>
      <c r="BE27" s="9">
        <f>BD27+1</f>
        <v>2020</v>
      </c>
      <c r="BF27" s="9">
        <f>BE27+1</f>
        <v>2021</v>
      </c>
    </row>
    <row r="28" spans="1:59" s="1" customFormat="1" ht="15.75" customHeight="1">
      <c r="A28" s="141"/>
      <c r="R28" s="1458" t="s">
        <v>1225</v>
      </c>
      <c r="S28" s="1462"/>
      <c r="T28" s="1462"/>
      <c r="U28" s="1453"/>
      <c r="V28" s="1027"/>
      <c r="W28" s="1458" t="s">
        <v>1226</v>
      </c>
      <c r="X28" s="1459"/>
      <c r="Y28" s="1459"/>
      <c r="Z28" s="1233"/>
      <c r="AA28" s="172"/>
      <c r="AB28" s="172"/>
      <c r="AC28" s="172"/>
      <c r="AD28" s="172"/>
      <c r="AE28" s="172"/>
      <c r="AF28" s="172"/>
      <c r="AG28" s="172"/>
      <c r="AH28" s="172"/>
      <c r="AI28" s="172"/>
      <c r="AJ28" s="172"/>
      <c r="AK28" s="172"/>
      <c r="AL28" s="172"/>
      <c r="AM28" s="172"/>
      <c r="AN28" s="172"/>
      <c r="AO28" s="172"/>
      <c r="AP28" s="172"/>
      <c r="AQ28" s="172"/>
      <c r="AR28" s="172"/>
      <c r="AS28" s="172"/>
      <c r="AT28" s="172"/>
      <c r="AU28" s="172"/>
      <c r="AV28" s="172"/>
      <c r="AW28" s="172"/>
      <c r="AX28" s="172"/>
      <c r="AY28" s="14">
        <f t="shared" ref="AY28:BE34" si="15">AY5/$AX5-1</f>
        <v>-3.4746667749122606E-2</v>
      </c>
      <c r="AZ28" s="14">
        <f t="shared" si="15"/>
        <v>-6.2238106789327174E-2</v>
      </c>
      <c r="BA28" s="14">
        <f t="shared" si="15"/>
        <v>-7.4831815133134749E-2</v>
      </c>
      <c r="BB28" s="14">
        <f t="shared" si="15"/>
        <v>-8.4384331641221499E-2</v>
      </c>
      <c r="BC28" s="14">
        <f t="shared" si="15"/>
        <v>-0.1156914209739609</v>
      </c>
      <c r="BD28" s="14">
        <f t="shared" si="15"/>
        <v>-0.14057727357031014</v>
      </c>
      <c r="BE28" s="14">
        <f t="shared" si="15"/>
        <v>-0.1852975500570424</v>
      </c>
      <c r="BF28" s="14">
        <f t="shared" ref="BF28" si="16">BF5/$AX5-1</f>
        <v>-0.16883941593581064</v>
      </c>
      <c r="BG28" s="53"/>
    </row>
    <row r="29" spans="1:59" s="1" customFormat="1" ht="15.75" customHeight="1">
      <c r="A29" s="141"/>
      <c r="R29" s="835"/>
      <c r="S29" s="1458" t="s">
        <v>1228</v>
      </c>
      <c r="T29" s="1462"/>
      <c r="U29" s="1453"/>
      <c r="V29" s="829"/>
      <c r="W29" s="835"/>
      <c r="X29" s="1458" t="s">
        <v>1227</v>
      </c>
      <c r="Y29" s="1459"/>
      <c r="Z29" s="1233"/>
      <c r="AA29" s="172"/>
      <c r="AB29" s="172"/>
      <c r="AC29" s="172"/>
      <c r="AD29" s="172"/>
      <c r="AE29" s="172"/>
      <c r="AF29" s="172"/>
      <c r="AG29" s="172"/>
      <c r="AH29" s="172"/>
      <c r="AI29" s="172"/>
      <c r="AJ29" s="172"/>
      <c r="AK29" s="172"/>
      <c r="AL29" s="172"/>
      <c r="AM29" s="172"/>
      <c r="AN29" s="172"/>
      <c r="AO29" s="172"/>
      <c r="AP29" s="172"/>
      <c r="AQ29" s="172"/>
      <c r="AR29" s="172"/>
      <c r="AS29" s="172"/>
      <c r="AT29" s="172"/>
      <c r="AU29" s="172"/>
      <c r="AV29" s="172"/>
      <c r="AW29" s="172"/>
      <c r="AX29" s="172"/>
      <c r="AY29" s="14">
        <f t="shared" si="15"/>
        <v>-3.8855614041569897E-2</v>
      </c>
      <c r="AZ29" s="14">
        <f t="shared" si="15"/>
        <v>-6.9919766629160995E-2</v>
      </c>
      <c r="BA29" s="14">
        <f t="shared" si="15"/>
        <v>-8.5671155457794246E-2</v>
      </c>
      <c r="BB29" s="14">
        <f t="shared" si="15"/>
        <v>-9.7578970262857001E-2</v>
      </c>
      <c r="BC29" s="14">
        <f t="shared" si="15"/>
        <v>-0.13187316335573018</v>
      </c>
      <c r="BD29" s="14">
        <f t="shared" si="15"/>
        <v>-0.16009832160876392</v>
      </c>
      <c r="BE29" s="14">
        <f t="shared" si="15"/>
        <v>-0.20934690479351958</v>
      </c>
      <c r="BF29" s="14">
        <f t="shared" ref="BF29" si="17">BF6/$AX6-1</f>
        <v>-0.19239144764916072</v>
      </c>
      <c r="BG29" s="53"/>
    </row>
    <row r="30" spans="1:59" s="1" customFormat="1" ht="15.75" customHeight="1">
      <c r="A30" s="141"/>
      <c r="R30" s="1455"/>
      <c r="S30" s="837"/>
      <c r="T30" s="1465" t="s">
        <v>117</v>
      </c>
      <c r="U30" s="1453"/>
      <c r="V30" s="829"/>
      <c r="W30" s="835"/>
      <c r="X30" s="835"/>
      <c r="Y30" s="1458" t="s">
        <v>1217</v>
      </c>
      <c r="Z30" s="1233"/>
      <c r="AA30" s="172"/>
      <c r="AB30" s="172"/>
      <c r="AC30" s="172"/>
      <c r="AD30" s="172"/>
      <c r="AE30" s="172"/>
      <c r="AF30" s="172"/>
      <c r="AG30" s="172"/>
      <c r="AH30" s="172"/>
      <c r="AI30" s="172"/>
      <c r="AJ30" s="172"/>
      <c r="AK30" s="172"/>
      <c r="AL30" s="172"/>
      <c r="AM30" s="172"/>
      <c r="AN30" s="172"/>
      <c r="AO30" s="172"/>
      <c r="AP30" s="172"/>
      <c r="AQ30" s="172"/>
      <c r="AR30" s="172"/>
      <c r="AS30" s="172"/>
      <c r="AT30" s="172"/>
      <c r="AU30" s="172"/>
      <c r="AV30" s="172"/>
      <c r="AW30" s="172"/>
      <c r="AX30" s="172"/>
      <c r="AY30" s="14">
        <f t="shared" si="15"/>
        <v>-4.0287226831578038E-2</v>
      </c>
      <c r="AZ30" s="14">
        <f t="shared" si="15"/>
        <v>-7.2431194334312887E-2</v>
      </c>
      <c r="BA30" s="14">
        <f t="shared" si="15"/>
        <v>-8.8985078327375011E-2</v>
      </c>
      <c r="BB30" s="14">
        <f t="shared" si="15"/>
        <v>-0.10244590861026504</v>
      </c>
      <c r="BC30" s="14">
        <f t="shared" si="15"/>
        <v>-0.13889405018308487</v>
      </c>
      <c r="BD30" s="14">
        <f t="shared" si="15"/>
        <v>-0.16802023004585109</v>
      </c>
      <c r="BE30" s="14">
        <f t="shared" si="15"/>
        <v>-0.21690068881920022</v>
      </c>
      <c r="BF30" s="14">
        <f t="shared" ref="BF30" si="18">BF7/$AX7-1</f>
        <v>-0.20007996687818508</v>
      </c>
      <c r="BG30" s="53"/>
    </row>
    <row r="31" spans="1:59" s="1" customFormat="1" ht="15.75" customHeight="1">
      <c r="A31" s="141"/>
      <c r="R31" s="1458" t="s">
        <v>945</v>
      </c>
      <c r="S31" s="1462"/>
      <c r="T31" s="1462"/>
      <c r="U31" s="1453"/>
      <c r="V31" s="829"/>
      <c r="W31" s="1458" t="s">
        <v>1231</v>
      </c>
      <c r="X31" s="1459"/>
      <c r="Y31" s="1459"/>
      <c r="Z31" s="1233"/>
      <c r="AA31" s="172"/>
      <c r="AB31" s="172"/>
      <c r="AC31" s="172"/>
      <c r="AD31" s="172"/>
      <c r="AE31" s="172"/>
      <c r="AF31" s="172"/>
      <c r="AG31" s="172"/>
      <c r="AH31" s="172"/>
      <c r="AI31" s="172"/>
      <c r="AJ31" s="172"/>
      <c r="AK31" s="172"/>
      <c r="AL31" s="172"/>
      <c r="AM31" s="172"/>
      <c r="AN31" s="172"/>
      <c r="AO31" s="172"/>
      <c r="AP31" s="172"/>
      <c r="AQ31" s="172"/>
      <c r="AR31" s="172"/>
      <c r="AS31" s="172"/>
      <c r="AT31" s="172"/>
      <c r="AU31" s="172"/>
      <c r="AV31" s="172"/>
      <c r="AW31" s="172"/>
      <c r="AX31" s="172"/>
      <c r="AY31" s="14">
        <f t="shared" si="15"/>
        <v>-3.1329473170757072E-2</v>
      </c>
      <c r="AZ31" s="14">
        <f t="shared" si="15"/>
        <v>-7.5000667627048268E-2</v>
      </c>
      <c r="BA31" s="14">
        <f t="shared" si="15"/>
        <v>-9.4249688702034318E-2</v>
      </c>
      <c r="BB31" s="14">
        <f t="shared" si="15"/>
        <v>-0.1193111481665472</v>
      </c>
      <c r="BC31" s="14">
        <f t="shared" si="15"/>
        <v>-0.15152963863952129</v>
      </c>
      <c r="BD31" s="14">
        <f t="shared" si="15"/>
        <v>-0.16879896301650277</v>
      </c>
      <c r="BE31" s="14">
        <f t="shared" si="15"/>
        <v>-0.17802483072093866</v>
      </c>
      <c r="BF31" s="14">
        <f t="shared" ref="BF31" si="19">BF8/$AX8-1</f>
        <v>-0.18244101137187474</v>
      </c>
      <c r="BG31" s="53"/>
    </row>
    <row r="32" spans="1:59" s="1" customFormat="1" ht="15.75" customHeight="1">
      <c r="A32" s="141"/>
      <c r="R32" s="456"/>
      <c r="S32" s="1458" t="s">
        <v>1244</v>
      </c>
      <c r="T32" s="1462"/>
      <c r="U32" s="1453"/>
      <c r="V32" s="829"/>
      <c r="W32" s="456"/>
      <c r="X32" s="1461" t="s">
        <v>1232</v>
      </c>
      <c r="Y32" s="1469"/>
      <c r="Z32" s="1233"/>
      <c r="AA32" s="172"/>
      <c r="AB32" s="172"/>
      <c r="AC32" s="172"/>
      <c r="AD32" s="172"/>
      <c r="AE32" s="172"/>
      <c r="AF32" s="172"/>
      <c r="AG32" s="172"/>
      <c r="AH32" s="172"/>
      <c r="AI32" s="172"/>
      <c r="AJ32" s="172"/>
      <c r="AK32" s="172"/>
      <c r="AL32" s="172"/>
      <c r="AM32" s="172"/>
      <c r="AN32" s="172"/>
      <c r="AO32" s="172"/>
      <c r="AP32" s="172"/>
      <c r="AQ32" s="172"/>
      <c r="AR32" s="172"/>
      <c r="AS32" s="172"/>
      <c r="AT32" s="172"/>
      <c r="AU32" s="172"/>
      <c r="AV32" s="172"/>
      <c r="AW32" s="172"/>
      <c r="AX32" s="172"/>
      <c r="AY32" s="14">
        <f t="shared" si="15"/>
        <v>-3.5452965975010464E-2</v>
      </c>
      <c r="AZ32" s="14">
        <f t="shared" si="15"/>
        <v>-8.2577783177174791E-2</v>
      </c>
      <c r="BA32" s="14">
        <f t="shared" si="15"/>
        <v>-0.10486152775347957</v>
      </c>
      <c r="BB32" s="14">
        <f t="shared" si="15"/>
        <v>-0.13200246783222613</v>
      </c>
      <c r="BC32" s="14">
        <f t="shared" si="15"/>
        <v>-0.167055586404524</v>
      </c>
      <c r="BD32" s="14">
        <f t="shared" si="15"/>
        <v>-0.18767897965275726</v>
      </c>
      <c r="BE32" s="14">
        <f t="shared" si="15"/>
        <v>-0.20228887022634623</v>
      </c>
      <c r="BF32" s="14">
        <f t="shared" ref="BF32" si="20">BF9/$AX9-1</f>
        <v>-0.20560762393373433</v>
      </c>
      <c r="BG32" s="53"/>
    </row>
    <row r="33" spans="1:59" s="1" customFormat="1" ht="15.75" customHeight="1">
      <c r="A33" s="141"/>
      <c r="R33" s="38"/>
      <c r="S33" s="837"/>
      <c r="T33" s="1465" t="s">
        <v>1245</v>
      </c>
      <c r="U33" s="1453"/>
      <c r="V33" s="829"/>
      <c r="W33" s="425"/>
      <c r="X33" s="425"/>
      <c r="Y33" s="870" t="s">
        <v>1212</v>
      </c>
      <c r="Z33" s="1233"/>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4">
        <f t="shared" si="15"/>
        <v>-3.6889646967635303E-2</v>
      </c>
      <c r="AZ33" s="14">
        <f t="shared" si="15"/>
        <v>-8.5055031365000811E-2</v>
      </c>
      <c r="BA33" s="14">
        <f t="shared" si="15"/>
        <v>-0.10810589642053681</v>
      </c>
      <c r="BB33" s="14">
        <f t="shared" si="15"/>
        <v>-0.1366837533248676</v>
      </c>
      <c r="BC33" s="14">
        <f t="shared" si="15"/>
        <v>-0.17379193899090017</v>
      </c>
      <c r="BD33" s="14">
        <f t="shared" si="15"/>
        <v>-0.19534074877439789</v>
      </c>
      <c r="BE33" s="14">
        <f t="shared" si="15"/>
        <v>-0.20991008568192882</v>
      </c>
      <c r="BF33" s="14">
        <f t="shared" ref="BF33" si="21">BF10/$AX10-1</f>
        <v>-0.21317032376027445</v>
      </c>
      <c r="BG33" s="53"/>
    </row>
    <row r="34" spans="1:59" s="1" customFormat="1" ht="15.75" customHeight="1">
      <c r="A34" s="141"/>
      <c r="R34" s="870" t="s">
        <v>598</v>
      </c>
      <c r="S34" s="1469"/>
      <c r="T34" s="1469"/>
      <c r="U34" s="1453"/>
      <c r="V34" s="829"/>
      <c r="W34" s="870" t="s">
        <v>414</v>
      </c>
      <c r="X34" s="1473"/>
      <c r="Y34" s="1469"/>
      <c r="Z34" s="1233"/>
      <c r="AA34" s="172"/>
      <c r="AB34" s="172"/>
      <c r="AC34" s="172"/>
      <c r="AD34" s="172"/>
      <c r="AE34" s="172"/>
      <c r="AF34" s="172"/>
      <c r="AG34" s="172"/>
      <c r="AH34" s="172"/>
      <c r="AI34" s="172"/>
      <c r="AJ34" s="172"/>
      <c r="AK34" s="172"/>
      <c r="AL34" s="172"/>
      <c r="AM34" s="172"/>
      <c r="AN34" s="172"/>
      <c r="AO34" s="172"/>
      <c r="AP34" s="172"/>
      <c r="AQ34" s="172"/>
      <c r="AR34" s="172"/>
      <c r="AS34" s="172"/>
      <c r="AT34" s="172"/>
      <c r="AU34" s="172"/>
      <c r="AV34" s="172"/>
      <c r="AW34" s="172"/>
      <c r="AX34" s="172"/>
      <c r="AY34" s="14">
        <f t="shared" si="15"/>
        <v>-3.527716064151476E-3</v>
      </c>
      <c r="AZ34" s="1126">
        <f t="shared" si="15"/>
        <v>1.3797373026184445E-2</v>
      </c>
      <c r="BA34" s="14">
        <f t="shared" si="15"/>
        <v>2.1438439851125368E-2</v>
      </c>
      <c r="BB34" s="14">
        <f t="shared" si="15"/>
        <v>3.9658520092100247E-2</v>
      </c>
      <c r="BC34" s="14">
        <f t="shared" si="15"/>
        <v>4.2238620578443964E-2</v>
      </c>
      <c r="BD34" s="14">
        <f t="shared" si="15"/>
        <v>3.3952904520682337E-2</v>
      </c>
      <c r="BE34" s="14">
        <f t="shared" si="15"/>
        <v>-8.8478577065561614E-3</v>
      </c>
      <c r="BF34" s="14">
        <f t="shared" ref="BF34" si="22">BF11/$AX11-1</f>
        <v>1.6636836760718365E-2</v>
      </c>
      <c r="BG34" s="53"/>
    </row>
    <row r="35" spans="1:59" s="1" customFormat="1">
      <c r="A35" s="141"/>
      <c r="V35" s="146"/>
      <c r="W35" s="141"/>
    </row>
    <row r="36" spans="1:59">
      <c r="A36" s="141"/>
    </row>
  </sheetData>
  <mergeCells count="7">
    <mergeCell ref="W27:Y27"/>
    <mergeCell ref="W17:Y17"/>
    <mergeCell ref="R11:T11"/>
    <mergeCell ref="R12:U12"/>
    <mergeCell ref="W4:Y4"/>
    <mergeCell ref="W11:Y11"/>
    <mergeCell ref="W12:Z12"/>
  </mergeCells>
  <phoneticPr fontId="9"/>
  <pageMargins left="0.28000000000000003" right="0.32" top="0.72" bottom="0.45" header="0.51181102362204722" footer="0.51181102362204722"/>
  <pageSetup paperSize="9" scale="41"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pageSetUpPr fitToPage="1"/>
  </sheetPr>
  <dimension ref="A1:BG64"/>
  <sheetViews>
    <sheetView zoomScaleNormal="100" workbookViewId="0">
      <pane xSplit="26" ySplit="5" topLeftCell="AW6" activePane="bottomRight" state="frozen"/>
      <selection pane="topRight" activeCell="AA1" sqref="AA1"/>
      <selection pane="bottomLeft" activeCell="A6" sqref="A6"/>
      <selection pane="bottomRight"/>
    </sheetView>
  </sheetViews>
  <sheetFormatPr defaultColWidth="9" defaultRowHeight="14.25"/>
  <cols>
    <col min="1" max="1" width="1.625" style="196" customWidth="1"/>
    <col min="2" max="20" width="9" style="61" hidden="1" customWidth="1"/>
    <col min="21" max="21" width="1.625" style="61" customWidth="1"/>
    <col min="22" max="22" width="1.5" style="61" customWidth="1"/>
    <col min="23" max="23" width="29.875" style="61" customWidth="1"/>
    <col min="24" max="24" width="2" style="196" customWidth="1"/>
    <col min="25" max="25" width="1.5" style="61" customWidth="1"/>
    <col min="26" max="26" width="38" style="61" customWidth="1"/>
    <col min="27" max="54" width="7.875" style="61" customWidth="1"/>
    <col min="55" max="56" width="9" style="61" bestFit="1" customWidth="1"/>
    <col min="57" max="58" width="9" style="61" customWidth="1"/>
    <col min="59" max="16384" width="9" style="61"/>
  </cols>
  <sheetData>
    <row r="1" spans="1:58" ht="52.5" customHeight="1">
      <c r="V1" s="1940" t="s">
        <v>874</v>
      </c>
      <c r="W1" s="1940"/>
      <c r="Y1" s="1941" t="s">
        <v>827</v>
      </c>
      <c r="Z1" s="1941"/>
      <c r="AA1" s="1009"/>
      <c r="AB1" s="1009"/>
      <c r="AY1" s="62"/>
      <c r="AZ1" s="62"/>
      <c r="BE1" s="62"/>
      <c r="BF1" s="62"/>
    </row>
    <row r="2" spans="1:58" ht="15.75">
      <c r="V2" s="1006"/>
      <c r="Y2" s="1941"/>
      <c r="Z2" s="1941"/>
    </row>
    <row r="3" spans="1:58" ht="20.25">
      <c r="V3" s="1006" t="str">
        <f>'0.Contents'!$C$2</f>
        <v>＜確報値＞</v>
      </c>
      <c r="Y3" s="1046" t="str">
        <f>'0.Contents'!$E$2</f>
        <v>&lt;Final Figures&gt;</v>
      </c>
      <c r="Z3" s="1662"/>
    </row>
    <row r="4" spans="1:58" ht="16.5">
      <c r="V4" s="61" t="s">
        <v>822</v>
      </c>
      <c r="Y4" s="61" t="s">
        <v>588</v>
      </c>
    </row>
    <row r="5" spans="1:58">
      <c r="V5" s="564" t="s">
        <v>207</v>
      </c>
      <c r="W5" s="565"/>
      <c r="Y5" s="564" t="s">
        <v>519</v>
      </c>
      <c r="Z5" s="565"/>
      <c r="AA5" s="80">
        <v>1990</v>
      </c>
      <c r="AB5" s="80">
        <v>1991</v>
      </c>
      <c r="AC5" s="80">
        <v>1992</v>
      </c>
      <c r="AD5" s="80">
        <v>1993</v>
      </c>
      <c r="AE5" s="80">
        <v>1994</v>
      </c>
      <c r="AF5" s="80">
        <v>1995</v>
      </c>
      <c r="AG5" s="80">
        <v>1996</v>
      </c>
      <c r="AH5" s="80">
        <v>1997</v>
      </c>
      <c r="AI5" s="80">
        <v>1998</v>
      </c>
      <c r="AJ5" s="80">
        <v>1999</v>
      </c>
      <c r="AK5" s="80">
        <v>2000</v>
      </c>
      <c r="AL5" s="80">
        <v>2001</v>
      </c>
      <c r="AM5" s="80">
        <v>2002</v>
      </c>
      <c r="AN5" s="80">
        <v>2003</v>
      </c>
      <c r="AO5" s="80">
        <v>2004</v>
      </c>
      <c r="AP5" s="80">
        <v>2005</v>
      </c>
      <c r="AQ5" s="80">
        <v>2006</v>
      </c>
      <c r="AR5" s="80">
        <v>2007</v>
      </c>
      <c r="AS5" s="80">
        <v>2008</v>
      </c>
      <c r="AT5" s="80">
        <v>2009</v>
      </c>
      <c r="AU5" s="80">
        <f t="shared" ref="AU5:BB5" si="0">AT5+1</f>
        <v>2010</v>
      </c>
      <c r="AV5" s="80">
        <f t="shared" si="0"/>
        <v>2011</v>
      </c>
      <c r="AW5" s="80">
        <f t="shared" si="0"/>
        <v>2012</v>
      </c>
      <c r="AX5" s="80">
        <f t="shared" si="0"/>
        <v>2013</v>
      </c>
      <c r="AY5" s="80">
        <f t="shared" si="0"/>
        <v>2014</v>
      </c>
      <c r="AZ5" s="80">
        <f t="shared" si="0"/>
        <v>2015</v>
      </c>
      <c r="BA5" s="80">
        <f t="shared" si="0"/>
        <v>2016</v>
      </c>
      <c r="BB5" s="80">
        <f t="shared" si="0"/>
        <v>2017</v>
      </c>
      <c r="BC5" s="80">
        <f>BB5+1</f>
        <v>2018</v>
      </c>
      <c r="BD5" s="80">
        <f>BC5+1</f>
        <v>2019</v>
      </c>
      <c r="BE5" s="80">
        <f>BD5+1</f>
        <v>2020</v>
      </c>
      <c r="BF5" s="80">
        <f>BE5+1</f>
        <v>2021</v>
      </c>
    </row>
    <row r="6" spans="1:58" ht="15" customHeight="1">
      <c r="V6" s="566" t="s">
        <v>208</v>
      </c>
      <c r="W6" s="567"/>
      <c r="Y6" s="566" t="s">
        <v>518</v>
      </c>
      <c r="Z6" s="567"/>
      <c r="AA6" s="79">
        <v>41797.445</v>
      </c>
      <c r="AB6" s="79">
        <v>42457.974999999999</v>
      </c>
      <c r="AC6" s="79">
        <v>43077.125999999997</v>
      </c>
      <c r="AD6" s="79">
        <v>43665.843000000008</v>
      </c>
      <c r="AE6" s="79">
        <v>44235.735000000008</v>
      </c>
      <c r="AF6" s="79">
        <v>44830.961000000003</v>
      </c>
      <c r="AG6" s="79">
        <v>45498.173000000003</v>
      </c>
      <c r="AH6" s="79">
        <v>46156.796000000009</v>
      </c>
      <c r="AI6" s="79">
        <v>46811.712</v>
      </c>
      <c r="AJ6" s="79">
        <v>47419.904999999999</v>
      </c>
      <c r="AK6" s="79">
        <v>48015.250999999997</v>
      </c>
      <c r="AL6" s="79">
        <v>48637.788999999997</v>
      </c>
      <c r="AM6" s="79">
        <v>49260.790999999997</v>
      </c>
      <c r="AN6" s="79">
        <v>49837.731</v>
      </c>
      <c r="AO6" s="79">
        <v>50382.080999999998</v>
      </c>
      <c r="AP6" s="79">
        <v>51102.004999999997</v>
      </c>
      <c r="AQ6" s="79">
        <v>51713.048000000003</v>
      </c>
      <c r="AR6" s="79">
        <v>52324.877</v>
      </c>
      <c r="AS6" s="79">
        <v>52877.802000000003</v>
      </c>
      <c r="AT6" s="79">
        <v>53362.800999999999</v>
      </c>
      <c r="AU6" s="79">
        <v>53783.434999999998</v>
      </c>
      <c r="AV6" s="79">
        <v>54171.474999999999</v>
      </c>
      <c r="AW6" s="79">
        <v>55549.281999999999</v>
      </c>
      <c r="AX6" s="79">
        <v>55952.258000000002</v>
      </c>
      <c r="AY6" s="79">
        <v>56412.14</v>
      </c>
      <c r="AZ6" s="79">
        <v>56950.756999999998</v>
      </c>
      <c r="BA6" s="79">
        <v>57477.036999999997</v>
      </c>
      <c r="BB6" s="79">
        <v>58007.536</v>
      </c>
      <c r="BC6" s="79">
        <v>58527.116999999998</v>
      </c>
      <c r="BD6" s="79">
        <v>59071.519</v>
      </c>
      <c r="BE6" s="79">
        <v>59497.356</v>
      </c>
      <c r="BF6" s="79">
        <v>59761.065000000002</v>
      </c>
    </row>
    <row r="7" spans="1:58" ht="27.75" customHeight="1">
      <c r="V7" s="1942" t="s">
        <v>1038</v>
      </c>
      <c r="W7" s="1942"/>
      <c r="Y7" s="1943" t="s">
        <v>1216</v>
      </c>
      <c r="Z7" s="1943"/>
    </row>
    <row r="8" spans="1:58" ht="46.5" customHeight="1">
      <c r="V8" s="1483"/>
      <c r="W8" s="1483"/>
      <c r="Y8" s="1944"/>
      <c r="Z8" s="1944"/>
    </row>
    <row r="10" spans="1:58" ht="18.75">
      <c r="V10" s="951" t="s">
        <v>615</v>
      </c>
      <c r="Y10" s="925" t="s">
        <v>589</v>
      </c>
      <c r="Z10" s="925"/>
    </row>
    <row r="11" spans="1:58">
      <c r="V11" s="564" t="s">
        <v>207</v>
      </c>
      <c r="W11" s="565"/>
      <c r="Y11" s="564" t="s">
        <v>519</v>
      </c>
      <c r="Z11" s="565"/>
      <c r="AA11" s="80">
        <v>1990</v>
      </c>
      <c r="AB11" s="80">
        <v>1991</v>
      </c>
      <c r="AC11" s="80">
        <v>1992</v>
      </c>
      <c r="AD11" s="80">
        <v>1993</v>
      </c>
      <c r="AE11" s="80">
        <v>1994</v>
      </c>
      <c r="AF11" s="80">
        <v>1995</v>
      </c>
      <c r="AG11" s="80">
        <v>1996</v>
      </c>
      <c r="AH11" s="80">
        <v>1997</v>
      </c>
      <c r="AI11" s="80">
        <v>1998</v>
      </c>
      <c r="AJ11" s="80">
        <v>1999</v>
      </c>
      <c r="AK11" s="80">
        <v>2000</v>
      </c>
      <c r="AL11" s="80">
        <v>2001</v>
      </c>
      <c r="AM11" s="80">
        <v>2002</v>
      </c>
      <c r="AN11" s="80">
        <v>2003</v>
      </c>
      <c r="AO11" s="80">
        <v>2004</v>
      </c>
      <c r="AP11" s="80">
        <v>2005</v>
      </c>
      <c r="AQ11" s="80">
        <v>2006</v>
      </c>
      <c r="AR11" s="80">
        <v>2007</v>
      </c>
      <c r="AS11" s="80">
        <v>2008</v>
      </c>
      <c r="AT11" s="80">
        <v>2009</v>
      </c>
      <c r="AU11" s="80">
        <f t="shared" ref="AU11:BB11" si="1">AT11+1</f>
        <v>2010</v>
      </c>
      <c r="AV11" s="80">
        <f t="shared" si="1"/>
        <v>2011</v>
      </c>
      <c r="AW11" s="80">
        <f t="shared" si="1"/>
        <v>2012</v>
      </c>
      <c r="AX11" s="80">
        <f t="shared" si="1"/>
        <v>2013</v>
      </c>
      <c r="AY11" s="80">
        <f t="shared" si="1"/>
        <v>2014</v>
      </c>
      <c r="AZ11" s="80">
        <f t="shared" si="1"/>
        <v>2015</v>
      </c>
      <c r="BA11" s="80">
        <f t="shared" si="1"/>
        <v>2016</v>
      </c>
      <c r="BB11" s="80">
        <f t="shared" si="1"/>
        <v>2017</v>
      </c>
      <c r="BC11" s="80">
        <f>BB11+1</f>
        <v>2018</v>
      </c>
      <c r="BD11" s="80">
        <f>BC11+1</f>
        <v>2019</v>
      </c>
      <c r="BE11" s="80">
        <f>BD11+1</f>
        <v>2020</v>
      </c>
      <c r="BF11" s="80">
        <f>BE11+1</f>
        <v>2021</v>
      </c>
    </row>
    <row r="12" spans="1:58" s="153" customFormat="1" ht="15" customHeight="1">
      <c r="A12" s="292"/>
      <c r="V12" s="568" t="s">
        <v>209</v>
      </c>
      <c r="W12" s="882"/>
      <c r="X12" s="881"/>
      <c r="Y12" s="926" t="s">
        <v>0</v>
      </c>
      <c r="Z12" s="927"/>
      <c r="AA12" s="154">
        <f t="shared" ref="AA12:AQ12" si="2">SUM(AA13:AA22)</f>
        <v>4585.771218448418</v>
      </c>
      <c r="AB12" s="154">
        <f t="shared" si="2"/>
        <v>4609.1796892770199</v>
      </c>
      <c r="AC12" s="154">
        <f t="shared" si="2"/>
        <v>4879.8228429040519</v>
      </c>
      <c r="AD12" s="154">
        <f t="shared" si="2"/>
        <v>4928.3816787447258</v>
      </c>
      <c r="AE12" s="154">
        <f t="shared" si="2"/>
        <v>5259.9845146312537</v>
      </c>
      <c r="AF12" s="154">
        <f t="shared" si="2"/>
        <v>5249.8248282105642</v>
      </c>
      <c r="AG12" s="154">
        <f t="shared" si="2"/>
        <v>5317.708303815235</v>
      </c>
      <c r="AH12" s="154">
        <f t="shared" si="2"/>
        <v>4981.2360174151409</v>
      </c>
      <c r="AI12" s="154">
        <f t="shared" si="2"/>
        <v>4980.9197495439857</v>
      </c>
      <c r="AJ12" s="154">
        <f t="shared" si="2"/>
        <v>5172.0583482944085</v>
      </c>
      <c r="AK12" s="154">
        <f t="shared" si="2"/>
        <v>5233.4201081815727</v>
      </c>
      <c r="AL12" s="154">
        <f t="shared" si="2"/>
        <v>5085.3227447225208</v>
      </c>
      <c r="AM12" s="154">
        <f t="shared" si="2"/>
        <v>5275.9193359423034</v>
      </c>
      <c r="AN12" s="154">
        <f t="shared" si="2"/>
        <v>5298.6669089238721</v>
      </c>
      <c r="AO12" s="154">
        <f t="shared" si="2"/>
        <v>5161.3608276877876</v>
      </c>
      <c r="AP12" s="154">
        <f t="shared" si="2"/>
        <v>5151.6827108149309</v>
      </c>
      <c r="AQ12" s="154">
        <f t="shared" si="2"/>
        <v>4864.424604989028</v>
      </c>
      <c r="AR12" s="154">
        <f t="shared" ref="AR12:AY12" si="3">SUM(AR13:AR22)</f>
        <v>4990.2209316249482</v>
      </c>
      <c r="AS12" s="154">
        <f t="shared" si="3"/>
        <v>4858.3332691750602</v>
      </c>
      <c r="AT12" s="154">
        <f t="shared" si="3"/>
        <v>4592.329848636522</v>
      </c>
      <c r="AU12" s="154">
        <f t="shared" si="3"/>
        <v>4856.7516729108065</v>
      </c>
      <c r="AV12" s="154">
        <f t="shared" si="3"/>
        <v>5082.4764965955319</v>
      </c>
      <c r="AW12" s="154">
        <f t="shared" si="3"/>
        <v>5342.0545983302891</v>
      </c>
      <c r="AX12" s="154">
        <f t="shared" si="3"/>
        <v>5162.2473323248096</v>
      </c>
      <c r="AY12" s="154">
        <f t="shared" si="3"/>
        <v>4779.5043411777106</v>
      </c>
      <c r="AZ12" s="154">
        <f t="shared" ref="AZ12:BE12" si="4">SUM(AZ13:AZ22)</f>
        <v>4603.2716899634115</v>
      </c>
      <c r="BA12" s="154">
        <f t="shared" si="4"/>
        <v>4469.2628312583674</v>
      </c>
      <c r="BB12" s="154">
        <f t="shared" si="4"/>
        <v>4486.8727864810453</v>
      </c>
      <c r="BC12" s="154">
        <f t="shared" si="4"/>
        <v>4121.0550066217538</v>
      </c>
      <c r="BD12" s="154">
        <f t="shared" si="4"/>
        <v>3971.003408548625</v>
      </c>
      <c r="BE12" s="154">
        <f t="shared" si="4"/>
        <v>3922.3713263900163</v>
      </c>
      <c r="BF12" s="154">
        <f t="shared" ref="BF12" si="5">SUM(BF13:BF22)</f>
        <v>3733.45021249296</v>
      </c>
    </row>
    <row r="13" spans="1:58" s="153" customFormat="1" ht="15" customHeight="1">
      <c r="A13" s="292"/>
      <c r="V13" s="569"/>
      <c r="W13" s="570" t="s">
        <v>210</v>
      </c>
      <c r="X13" s="880"/>
      <c r="Y13" s="928"/>
      <c r="Z13" s="929" t="s">
        <v>504</v>
      </c>
      <c r="AA13" s="1142">
        <v>7.4215025951195326</v>
      </c>
      <c r="AB13" s="1142">
        <v>6.4867826013252987</v>
      </c>
      <c r="AC13" s="1142">
        <v>8.5648537586258531</v>
      </c>
      <c r="AD13" s="1142">
        <v>7.0403777308557718</v>
      </c>
      <c r="AE13" s="1142">
        <v>5.0876338718438836</v>
      </c>
      <c r="AF13" s="1142">
        <v>3.9327702244142171</v>
      </c>
      <c r="AG13" s="1142">
        <v>5.5919947812981414</v>
      </c>
      <c r="AH13" s="1142">
        <v>4.5068595214685283</v>
      </c>
      <c r="AI13" s="1142">
        <v>2.8571129947106075</v>
      </c>
      <c r="AJ13" s="1142">
        <v>0</v>
      </c>
      <c r="AK13" s="1142">
        <v>0</v>
      </c>
      <c r="AL13" s="1142">
        <v>0</v>
      </c>
      <c r="AM13" s="1142">
        <v>0</v>
      </c>
      <c r="AN13" s="1142">
        <v>0</v>
      </c>
      <c r="AO13" s="1142">
        <v>0</v>
      </c>
      <c r="AP13" s="1142">
        <v>0</v>
      </c>
      <c r="AQ13" s="1142">
        <v>0</v>
      </c>
      <c r="AR13" s="1142">
        <v>0</v>
      </c>
      <c r="AS13" s="1142">
        <v>0</v>
      </c>
      <c r="AT13" s="1142">
        <v>0</v>
      </c>
      <c r="AU13" s="1142">
        <v>0</v>
      </c>
      <c r="AV13" s="1142">
        <v>0</v>
      </c>
      <c r="AW13" s="1142">
        <v>0</v>
      </c>
      <c r="AX13" s="1142">
        <v>0</v>
      </c>
      <c r="AY13" s="1142">
        <v>0</v>
      </c>
      <c r="AZ13" s="1143">
        <v>0</v>
      </c>
      <c r="BA13" s="1142">
        <v>0</v>
      </c>
      <c r="BB13" s="1142">
        <v>0</v>
      </c>
      <c r="BC13" s="1142">
        <v>0</v>
      </c>
      <c r="BD13" s="1142">
        <v>0</v>
      </c>
      <c r="BE13" s="1142">
        <v>0</v>
      </c>
      <c r="BF13" s="1142">
        <v>0</v>
      </c>
    </row>
    <row r="14" spans="1:58" s="153" customFormat="1" ht="15" customHeight="1">
      <c r="A14" s="292"/>
      <c r="V14" s="569"/>
      <c r="W14" s="571" t="s">
        <v>211</v>
      </c>
      <c r="X14" s="880"/>
      <c r="Y14" s="928"/>
      <c r="Z14" s="930" t="s">
        <v>505</v>
      </c>
      <c r="AA14" s="155">
        <v>632.60012463533508</v>
      </c>
      <c r="AB14" s="155">
        <v>618.06473518248697</v>
      </c>
      <c r="AC14" s="155">
        <v>651.95738494853174</v>
      </c>
      <c r="AD14" s="155">
        <v>678.68955935372628</v>
      </c>
      <c r="AE14" s="155">
        <v>653.18013531545284</v>
      </c>
      <c r="AF14" s="155">
        <v>686.65074607221163</v>
      </c>
      <c r="AG14" s="155">
        <v>714.96689479257452</v>
      </c>
      <c r="AH14" s="155">
        <v>656.15705197218733</v>
      </c>
      <c r="AI14" s="155">
        <v>639.58513459988376</v>
      </c>
      <c r="AJ14" s="155">
        <v>659.01598636522147</v>
      </c>
      <c r="AK14" s="155">
        <v>715.95949535352747</v>
      </c>
      <c r="AL14" s="155">
        <v>650.61301907032532</v>
      </c>
      <c r="AM14" s="155">
        <v>683.85440872538595</v>
      </c>
      <c r="AN14" s="155">
        <v>590.98227680714979</v>
      </c>
      <c r="AO14" s="155">
        <v>623.81841580062962</v>
      </c>
      <c r="AP14" s="155">
        <v>651.06546993469431</v>
      </c>
      <c r="AQ14" s="155">
        <v>571.32530822564161</v>
      </c>
      <c r="AR14" s="155">
        <v>542.4973675938993</v>
      </c>
      <c r="AS14" s="155">
        <v>492.98578212473086</v>
      </c>
      <c r="AT14" s="155">
        <v>489.09127258266062</v>
      </c>
      <c r="AU14" s="155">
        <v>519.11099713210297</v>
      </c>
      <c r="AV14" s="155">
        <v>506.23968473026241</v>
      </c>
      <c r="AW14" s="155">
        <v>481.72306441495033</v>
      </c>
      <c r="AX14" s="155">
        <v>451.96854451214244</v>
      </c>
      <c r="AY14" s="155">
        <v>421.39003963939791</v>
      </c>
      <c r="AZ14" s="159">
        <v>391.66522436231355</v>
      </c>
      <c r="BA14" s="155">
        <v>397.6037589927904</v>
      </c>
      <c r="BB14" s="155">
        <v>423.44282286311483</v>
      </c>
      <c r="BC14" s="155">
        <v>346.65117509344554</v>
      </c>
      <c r="BD14" s="155">
        <v>341.70971121603242</v>
      </c>
      <c r="BE14" s="155">
        <v>355.87592817817176</v>
      </c>
      <c r="BF14" s="155">
        <v>304.37461110586281</v>
      </c>
    </row>
    <row r="15" spans="1:58" s="153" customFormat="1" ht="15" customHeight="1">
      <c r="A15" s="292"/>
      <c r="V15" s="569"/>
      <c r="W15" s="571" t="s">
        <v>3</v>
      </c>
      <c r="X15" s="880"/>
      <c r="Y15" s="928"/>
      <c r="Z15" s="930" t="s">
        <v>3</v>
      </c>
      <c r="AA15" s="155">
        <v>314.57778813977933</v>
      </c>
      <c r="AB15" s="155">
        <v>319.49115691302018</v>
      </c>
      <c r="AC15" s="155">
        <v>319.83841143587875</v>
      </c>
      <c r="AD15" s="155">
        <v>334.43704148264675</v>
      </c>
      <c r="AE15" s="155">
        <v>338.69645784553057</v>
      </c>
      <c r="AF15" s="155">
        <v>341.49384603647803</v>
      </c>
      <c r="AG15" s="155">
        <v>343.22213376721021</v>
      </c>
      <c r="AH15" s="155">
        <v>326.9303718705695</v>
      </c>
      <c r="AI15" s="155">
        <v>334.87351206238776</v>
      </c>
      <c r="AJ15" s="155">
        <v>332.46410127736351</v>
      </c>
      <c r="AK15" s="155">
        <v>330.24471869523967</v>
      </c>
      <c r="AL15" s="155">
        <v>313.86781794307069</v>
      </c>
      <c r="AM15" s="155">
        <v>311.48366804613471</v>
      </c>
      <c r="AN15" s="155">
        <v>323.52476477507412</v>
      </c>
      <c r="AO15" s="155">
        <v>294.8421452045099</v>
      </c>
      <c r="AP15" s="155">
        <v>282.36731554000295</v>
      </c>
      <c r="AQ15" s="155">
        <v>277.81841497961847</v>
      </c>
      <c r="AR15" s="155">
        <v>279.35810999153</v>
      </c>
      <c r="AS15" s="155">
        <v>260.52038104014304</v>
      </c>
      <c r="AT15" s="155">
        <v>252.1383072491341</v>
      </c>
      <c r="AU15" s="155">
        <v>263.89258515671185</v>
      </c>
      <c r="AV15" s="155">
        <v>240.50325799927572</v>
      </c>
      <c r="AW15" s="155">
        <v>248.07237296564918</v>
      </c>
      <c r="AX15" s="155">
        <v>240.61140668582433</v>
      </c>
      <c r="AY15" s="155">
        <v>224.00809399838801</v>
      </c>
      <c r="AZ15" s="159">
        <v>217.35825947004636</v>
      </c>
      <c r="BA15" s="155">
        <v>204.01366713705991</v>
      </c>
      <c r="BB15" s="155">
        <v>215.78438688716096</v>
      </c>
      <c r="BC15" s="155">
        <v>191.80126675358201</v>
      </c>
      <c r="BD15" s="155">
        <v>207.56401939699148</v>
      </c>
      <c r="BE15" s="155">
        <v>207.26178791102095</v>
      </c>
      <c r="BF15" s="155">
        <v>189.07287134362483</v>
      </c>
    </row>
    <row r="16" spans="1:58" s="153" customFormat="1" ht="15" customHeight="1">
      <c r="A16" s="292"/>
      <c r="V16" s="569"/>
      <c r="W16" s="572" t="s">
        <v>212</v>
      </c>
      <c r="X16" s="880"/>
      <c r="Y16" s="928"/>
      <c r="Z16" s="931" t="s">
        <v>840</v>
      </c>
      <c r="AA16" s="155">
        <v>437.04467934665786</v>
      </c>
      <c r="AB16" s="155">
        <v>452.66388990236766</v>
      </c>
      <c r="AC16" s="155">
        <v>463.98021202806979</v>
      </c>
      <c r="AD16" s="155">
        <v>483.14190602241177</v>
      </c>
      <c r="AE16" s="155">
        <v>446.06397906272463</v>
      </c>
      <c r="AF16" s="155">
        <v>473.07055844650245</v>
      </c>
      <c r="AG16" s="155">
        <v>472.1128895382073</v>
      </c>
      <c r="AH16" s="155">
        <v>458.13442624515312</v>
      </c>
      <c r="AI16" s="155">
        <v>449.14914430268408</v>
      </c>
      <c r="AJ16" s="155">
        <v>454.93433987159818</v>
      </c>
      <c r="AK16" s="155">
        <v>458.03122161023396</v>
      </c>
      <c r="AL16" s="155">
        <v>444.98158198857885</v>
      </c>
      <c r="AM16" s="155">
        <v>452.76886065132823</v>
      </c>
      <c r="AN16" s="155">
        <v>448.21274466784416</v>
      </c>
      <c r="AO16" s="155">
        <v>431.15287433108409</v>
      </c>
      <c r="AP16" s="155">
        <v>444.11548391482052</v>
      </c>
      <c r="AQ16" s="155">
        <v>429.50978527442084</v>
      </c>
      <c r="AR16" s="155">
        <v>428.1025878035806</v>
      </c>
      <c r="AS16" s="155">
        <v>413.4132279255478</v>
      </c>
      <c r="AT16" s="155">
        <v>408.46451513898222</v>
      </c>
      <c r="AU16" s="155">
        <v>410.98750274086336</v>
      </c>
      <c r="AV16" s="155">
        <v>407.75633144928247</v>
      </c>
      <c r="AW16" s="155">
        <v>397.60776141392438</v>
      </c>
      <c r="AX16" s="155">
        <v>385.46902531669372</v>
      </c>
      <c r="AY16" s="155">
        <v>382.99319370492515</v>
      </c>
      <c r="AZ16" s="159">
        <v>363.59763561265697</v>
      </c>
      <c r="BA16" s="155">
        <v>367.66950421899031</v>
      </c>
      <c r="BB16" s="155">
        <v>382.36329453419711</v>
      </c>
      <c r="BC16" s="155">
        <v>352.69524738409802</v>
      </c>
      <c r="BD16" s="155">
        <v>354.05031984912046</v>
      </c>
      <c r="BE16" s="155">
        <v>374.83718530440979</v>
      </c>
      <c r="BF16" s="155">
        <v>369.53883710999855</v>
      </c>
    </row>
    <row r="17" spans="1:59" s="153" customFormat="1" ht="15" customHeight="1">
      <c r="A17" s="292"/>
      <c r="V17" s="569"/>
      <c r="W17" s="571" t="s">
        <v>213</v>
      </c>
      <c r="X17" s="880"/>
      <c r="Y17" s="928"/>
      <c r="Z17" s="930" t="s">
        <v>506</v>
      </c>
      <c r="AA17" s="155">
        <v>1685.686822210303</v>
      </c>
      <c r="AB17" s="155">
        <v>1712.036469657108</v>
      </c>
      <c r="AC17" s="155">
        <v>1761.405193793687</v>
      </c>
      <c r="AD17" s="155">
        <v>1672.3864284320609</v>
      </c>
      <c r="AE17" s="155">
        <v>1911.7639053671496</v>
      </c>
      <c r="AF17" s="155">
        <v>1846.2677367099316</v>
      </c>
      <c r="AG17" s="155">
        <v>1786.3052927254187</v>
      </c>
      <c r="AH17" s="155">
        <v>1704.2062012932493</v>
      </c>
      <c r="AI17" s="155">
        <v>1654.4155253302342</v>
      </c>
      <c r="AJ17" s="155">
        <v>1763.7421373556476</v>
      </c>
      <c r="AK17" s="155">
        <v>1739.0256621198075</v>
      </c>
      <c r="AL17" s="155">
        <v>1724.4749409201195</v>
      </c>
      <c r="AM17" s="155">
        <v>1867.3436266954805</v>
      </c>
      <c r="AN17" s="155">
        <v>1963.8421643805116</v>
      </c>
      <c r="AO17" s="155">
        <v>1907.4051740631778</v>
      </c>
      <c r="AP17" s="155">
        <v>1957.9555842293178</v>
      </c>
      <c r="AQ17" s="155">
        <v>1851.5289255755335</v>
      </c>
      <c r="AR17" s="155">
        <v>2048.9961420753566</v>
      </c>
      <c r="AS17" s="155">
        <v>2005.4324997736958</v>
      </c>
      <c r="AT17" s="155">
        <v>1877.233501660698</v>
      </c>
      <c r="AU17" s="155">
        <v>2122.0150984215238</v>
      </c>
      <c r="AV17" s="155">
        <v>2412.886052079366</v>
      </c>
      <c r="AW17" s="155">
        <v>2678.0664102145993</v>
      </c>
      <c r="AX17" s="155">
        <v>2630.8165036015644</v>
      </c>
      <c r="AY17" s="155">
        <v>2399.8669315652373</v>
      </c>
      <c r="AZ17" s="159">
        <v>2304.8819597078491</v>
      </c>
      <c r="BA17" s="155">
        <v>2238.8995716009258</v>
      </c>
      <c r="BB17" s="155">
        <v>2187.0934116454087</v>
      </c>
      <c r="BC17" s="155">
        <v>1932.9205499992811</v>
      </c>
      <c r="BD17" s="155">
        <v>1783.9228569969537</v>
      </c>
      <c r="BE17" s="155">
        <v>1862.2889384749021</v>
      </c>
      <c r="BF17" s="155">
        <v>1748.8225488040753</v>
      </c>
    </row>
    <row r="18" spans="1:59" s="153" customFormat="1" ht="15" customHeight="1">
      <c r="A18" s="292"/>
      <c r="V18" s="569"/>
      <c r="W18" s="571" t="s">
        <v>214</v>
      </c>
      <c r="X18" s="880"/>
      <c r="Y18" s="928"/>
      <c r="Z18" s="930" t="s">
        <v>507</v>
      </c>
      <c r="AA18" s="1142">
        <v>2.6189383583524193</v>
      </c>
      <c r="AB18" s="1142">
        <v>2.3165995541475599</v>
      </c>
      <c r="AC18" s="1142">
        <v>2.3487898821670443</v>
      </c>
      <c r="AD18" s="1142">
        <v>2.2116722218692395</v>
      </c>
      <c r="AE18" s="1142">
        <v>2.0588999027871813</v>
      </c>
      <c r="AF18" s="1142">
        <v>1.9486866927203004</v>
      </c>
      <c r="AG18" s="1142">
        <v>1.8374556755259834</v>
      </c>
      <c r="AH18" s="1142">
        <v>1.6704443943223213</v>
      </c>
      <c r="AI18" s="1142">
        <v>1.6062915180603154</v>
      </c>
      <c r="AJ18" s="1142">
        <v>1.6238890732229871</v>
      </c>
      <c r="AK18" s="1142">
        <v>1.5614287659507562</v>
      </c>
      <c r="AL18" s="1142">
        <v>1.4513014097838022</v>
      </c>
      <c r="AM18" s="1142">
        <v>1.4981446569098826</v>
      </c>
      <c r="AN18" s="1142">
        <v>1.5105244995241065</v>
      </c>
      <c r="AO18" s="1142">
        <v>1.4454961670470567</v>
      </c>
      <c r="AP18" s="1142">
        <v>1.53056477212225</v>
      </c>
      <c r="AQ18" s="1142">
        <v>1.4322614768609574</v>
      </c>
      <c r="AR18" s="1142">
        <v>1.5197245498918153</v>
      </c>
      <c r="AS18" s="1142">
        <v>1.442796212759524</v>
      </c>
      <c r="AT18" s="1142">
        <v>1.3504827990944281</v>
      </c>
      <c r="AU18" s="1142">
        <v>1.3395513049101329</v>
      </c>
      <c r="AV18" s="1142">
        <v>1.3688946758324343</v>
      </c>
      <c r="AW18" s="1142">
        <v>1.3336981740594112</v>
      </c>
      <c r="AX18" s="1142">
        <v>1.2894216357503181</v>
      </c>
      <c r="AY18" s="1142">
        <v>1.1853745355307128</v>
      </c>
      <c r="AZ18" s="1143">
        <v>1.1239146004339193</v>
      </c>
      <c r="BA18" s="1142">
        <v>1.1189033227053096</v>
      </c>
      <c r="BB18" s="1142">
        <v>1.1028585152790105</v>
      </c>
      <c r="BC18" s="1142">
        <v>0.99591955753206751</v>
      </c>
      <c r="BD18" s="1142">
        <v>0.9125894037505734</v>
      </c>
      <c r="BE18" s="1142">
        <v>0.90709198529096613</v>
      </c>
      <c r="BF18" s="1142">
        <v>0.87235531549031486</v>
      </c>
    </row>
    <row r="19" spans="1:59" s="153" customFormat="1" ht="15" customHeight="1">
      <c r="A19" s="292"/>
      <c r="V19" s="569"/>
      <c r="W19" s="571" t="s">
        <v>215</v>
      </c>
      <c r="X19" s="880"/>
      <c r="Y19" s="928"/>
      <c r="Z19" s="930" t="s">
        <v>508</v>
      </c>
      <c r="AA19" s="155">
        <v>1020.5644409728579</v>
      </c>
      <c r="AB19" s="155">
        <v>986.32560441920577</v>
      </c>
      <c r="AC19" s="155">
        <v>1109.7453190960061</v>
      </c>
      <c r="AD19" s="155">
        <v>1155.3971475046883</v>
      </c>
      <c r="AE19" s="155">
        <v>1239.4066514344099</v>
      </c>
      <c r="AF19" s="155">
        <v>1219.3567530829996</v>
      </c>
      <c r="AG19" s="155">
        <v>1297.8863378938338</v>
      </c>
      <c r="AH19" s="155">
        <v>1179.533386731048</v>
      </c>
      <c r="AI19" s="155">
        <v>1256.0094026690199</v>
      </c>
      <c r="AJ19" s="155">
        <v>1323.3030331615601</v>
      </c>
      <c r="AK19" s="155">
        <v>1371.0330206842468</v>
      </c>
      <c r="AL19" s="155">
        <v>1353.9345569192278</v>
      </c>
      <c r="AM19" s="155">
        <v>1385.514931739873</v>
      </c>
      <c r="AN19" s="155">
        <v>1417.3056482371567</v>
      </c>
      <c r="AO19" s="155">
        <v>1387.1265665482244</v>
      </c>
      <c r="AP19" s="155">
        <v>1351.873563900931</v>
      </c>
      <c r="AQ19" s="155">
        <v>1326.6805146240724</v>
      </c>
      <c r="AR19" s="155">
        <v>1304.5821812973277</v>
      </c>
      <c r="AS19" s="155">
        <v>1310.9692223524617</v>
      </c>
      <c r="AT19" s="155">
        <v>1240.5446675003518</v>
      </c>
      <c r="AU19" s="155">
        <v>1228.8578547612135</v>
      </c>
      <c r="AV19" s="155">
        <v>1184.8330113592467</v>
      </c>
      <c r="AW19" s="155">
        <v>1185.8727144332468</v>
      </c>
      <c r="AX19" s="155">
        <v>1131.8163676166719</v>
      </c>
      <c r="AY19" s="155">
        <v>1052.9226948699609</v>
      </c>
      <c r="AZ19" s="159">
        <v>1044.5428663717653</v>
      </c>
      <c r="BA19" s="155">
        <v>991.06735619157826</v>
      </c>
      <c r="BB19" s="155">
        <v>1000.1123490808659</v>
      </c>
      <c r="BC19" s="155">
        <v>1013.3589223116165</v>
      </c>
      <c r="BD19" s="155">
        <v>996.85877471490357</v>
      </c>
      <c r="BE19" s="155">
        <v>847.38704798101514</v>
      </c>
      <c r="BF19" s="155">
        <v>860.38361050496735</v>
      </c>
    </row>
    <row r="20" spans="1:59" s="153" customFormat="1" ht="15" customHeight="1">
      <c r="A20" s="292"/>
      <c r="V20" s="569"/>
      <c r="W20" s="571" t="s">
        <v>216</v>
      </c>
      <c r="X20" s="880"/>
      <c r="Y20" s="928"/>
      <c r="Z20" s="566" t="s">
        <v>509</v>
      </c>
      <c r="AA20" s="155">
        <v>163.80696643851672</v>
      </c>
      <c r="AB20" s="155">
        <v>176.13519902197851</v>
      </c>
      <c r="AC20" s="155">
        <v>213.76164875074565</v>
      </c>
      <c r="AD20" s="155">
        <v>244.9911163968103</v>
      </c>
      <c r="AE20" s="155">
        <v>286.77621469619606</v>
      </c>
      <c r="AF20" s="155">
        <v>293.13769131982218</v>
      </c>
      <c r="AG20" s="155">
        <v>314.00963286931426</v>
      </c>
      <c r="AH20" s="155">
        <v>274.76360948943824</v>
      </c>
      <c r="AI20" s="155">
        <v>276.08577579729069</v>
      </c>
      <c r="AJ20" s="155">
        <v>270.71042594198212</v>
      </c>
      <c r="AK20" s="155">
        <v>247.58094856549849</v>
      </c>
      <c r="AL20" s="155">
        <v>228.26502433993889</v>
      </c>
      <c r="AM20" s="155">
        <v>202.28727098355256</v>
      </c>
      <c r="AN20" s="155">
        <v>181.82607351357746</v>
      </c>
      <c r="AO20" s="155">
        <v>165.40951982132211</v>
      </c>
      <c r="AP20" s="155">
        <v>140.58127597717834</v>
      </c>
      <c r="AQ20" s="155">
        <v>111.36758411511759</v>
      </c>
      <c r="AR20" s="1142">
        <v>91.99963507426645</v>
      </c>
      <c r="AS20" s="1142">
        <v>76.85136400040227</v>
      </c>
      <c r="AT20" s="1142">
        <v>59.084478777585339</v>
      </c>
      <c r="AU20" s="1142">
        <v>53.987724271647792</v>
      </c>
      <c r="AV20" s="1142">
        <v>50.756937302529671</v>
      </c>
      <c r="AW20" s="1142">
        <v>46.423040795896569</v>
      </c>
      <c r="AX20" s="1142">
        <v>46.370211593157684</v>
      </c>
      <c r="AY20" s="1142">
        <v>43.688240620863738</v>
      </c>
      <c r="AZ20" s="1143">
        <v>45.739512838820907</v>
      </c>
      <c r="BA20" s="1142">
        <v>43.833411955450629</v>
      </c>
      <c r="BB20" s="1142">
        <v>46.325391192072772</v>
      </c>
      <c r="BC20" s="1142">
        <v>49.649149108354464</v>
      </c>
      <c r="BD20" s="1142">
        <v>52.576323126864629</v>
      </c>
      <c r="BE20" s="155">
        <v>42.477434185519655</v>
      </c>
      <c r="BF20" s="155">
        <v>46.894732503213191</v>
      </c>
      <c r="BG20" s="156"/>
    </row>
    <row r="21" spans="1:59" s="153" customFormat="1" ht="15" customHeight="1">
      <c r="A21" s="292"/>
      <c r="V21" s="569"/>
      <c r="W21" s="1669" t="s">
        <v>981</v>
      </c>
      <c r="X21" s="880"/>
      <c r="Y21" s="928"/>
      <c r="Z21" s="931" t="s">
        <v>510</v>
      </c>
      <c r="AA21" s="155">
        <v>270.61856402501428</v>
      </c>
      <c r="AB21" s="155">
        <v>272.90528348189775</v>
      </c>
      <c r="AC21" s="155">
        <v>273.12281358163716</v>
      </c>
      <c r="AD21" s="155">
        <v>270.20731302173363</v>
      </c>
      <c r="AE21" s="155">
        <v>277.44447678102807</v>
      </c>
      <c r="AF21" s="155">
        <v>280.14921640919164</v>
      </c>
      <c r="AG21" s="155">
        <v>285.35325937103948</v>
      </c>
      <c r="AH21" s="155">
        <v>287.70749176052539</v>
      </c>
      <c r="AI21" s="155">
        <v>286.02831729837249</v>
      </c>
      <c r="AJ21" s="155">
        <v>289.52455238333283</v>
      </c>
      <c r="AK21" s="155">
        <v>296.65173956541446</v>
      </c>
      <c r="AL21" s="155">
        <v>298.93299482323698</v>
      </c>
      <c r="AM21" s="155">
        <v>301.15983440765706</v>
      </c>
      <c r="AN21" s="155">
        <v>301.65170195537985</v>
      </c>
      <c r="AO21" s="155">
        <v>283.84531600600963</v>
      </c>
      <c r="AP21" s="155">
        <v>259.12621248907635</v>
      </c>
      <c r="AQ21" s="155">
        <v>233.93747318459046</v>
      </c>
      <c r="AR21" s="155">
        <v>225.94425512368548</v>
      </c>
      <c r="AS21" s="155">
        <v>218.32218985179622</v>
      </c>
      <c r="AT21" s="155">
        <v>180.34312486066241</v>
      </c>
      <c r="AU21" s="155">
        <v>173.60930114615942</v>
      </c>
      <c r="AV21" s="155">
        <v>188.34449623252237</v>
      </c>
      <c r="AW21" s="155">
        <v>187.33779174490385</v>
      </c>
      <c r="AX21" s="155">
        <v>173.94180066368273</v>
      </c>
      <c r="AY21" s="155">
        <v>153.42947229601745</v>
      </c>
      <c r="AZ21" s="159">
        <v>148.10030376438266</v>
      </c>
      <c r="BA21" s="155">
        <v>146.78434157120168</v>
      </c>
      <c r="BB21" s="155">
        <v>151.05647729762006</v>
      </c>
      <c r="BC21" s="155">
        <v>150.48040979299935</v>
      </c>
      <c r="BD21" s="155">
        <v>156.19905780485144</v>
      </c>
      <c r="BE21" s="155">
        <v>160.15483704284665</v>
      </c>
      <c r="BF21" s="155">
        <v>149.32207548852335</v>
      </c>
    </row>
    <row r="22" spans="1:59" s="153" customFormat="1" ht="15" customHeight="1">
      <c r="A22" s="292"/>
      <c r="V22" s="573"/>
      <c r="W22" s="574" t="s">
        <v>217</v>
      </c>
      <c r="X22" s="578"/>
      <c r="Y22" s="932"/>
      <c r="Z22" s="930" t="s">
        <v>511</v>
      </c>
      <c r="AA22" s="1142">
        <v>50.831391726482387</v>
      </c>
      <c r="AB22" s="1142">
        <v>62.753968543481967</v>
      </c>
      <c r="AC22" s="1142">
        <v>75.098215628703016</v>
      </c>
      <c r="AD22" s="1142">
        <v>79.879116577922687</v>
      </c>
      <c r="AE22" s="1142">
        <v>99.506160354130358</v>
      </c>
      <c r="AF22" s="155">
        <v>103.81682321629353</v>
      </c>
      <c r="AG22" s="1142">
        <v>96.422412400812831</v>
      </c>
      <c r="AH22" s="1142">
        <v>87.62617413718003</v>
      </c>
      <c r="AI22" s="1142">
        <v>80.309532971341909</v>
      </c>
      <c r="AJ22" s="1142">
        <v>76.739882864479924</v>
      </c>
      <c r="AK22" s="1142">
        <v>73.331872821653377</v>
      </c>
      <c r="AL22" s="1142">
        <v>68.801507308239607</v>
      </c>
      <c r="AM22" s="1142">
        <v>70.008590035981214</v>
      </c>
      <c r="AN22" s="1142">
        <v>69.811010087655362</v>
      </c>
      <c r="AO22" s="1142">
        <v>66.315319745783356</v>
      </c>
      <c r="AP22" s="1142">
        <v>63.067240056787924</v>
      </c>
      <c r="AQ22" s="1142">
        <v>60.824337533172105</v>
      </c>
      <c r="AR22" s="1142">
        <v>67.220928115410103</v>
      </c>
      <c r="AS22" s="1142">
        <v>78.395805893523189</v>
      </c>
      <c r="AT22" s="1142">
        <v>84.079498067353455</v>
      </c>
      <c r="AU22" s="1142">
        <v>82.951057975673066</v>
      </c>
      <c r="AV22" s="1142">
        <v>89.787830767214302</v>
      </c>
      <c r="AW22" s="155">
        <v>115.61774417305838</v>
      </c>
      <c r="AX22" s="1142">
        <v>99.964050699322911</v>
      </c>
      <c r="AY22" s="1142">
        <v>100.02029994738929</v>
      </c>
      <c r="AZ22" s="1143">
        <v>86.262013235143314</v>
      </c>
      <c r="BA22" s="1142">
        <v>78.272316267664962</v>
      </c>
      <c r="BB22" s="1142">
        <v>79.591794465325265</v>
      </c>
      <c r="BC22" s="1142">
        <v>82.502366620845706</v>
      </c>
      <c r="BD22" s="1142">
        <v>77.209756039156801</v>
      </c>
      <c r="BE22" s="1142">
        <v>71.181075326838751</v>
      </c>
      <c r="BF22" s="1142">
        <v>64.168570317204143</v>
      </c>
    </row>
    <row r="23" spans="1:59">
      <c r="AZ23" s="296"/>
      <c r="BE23" s="296"/>
      <c r="BF23" s="296"/>
    </row>
    <row r="24" spans="1:59" ht="18.75" customHeight="1">
      <c r="V24" s="61" t="s">
        <v>823</v>
      </c>
      <c r="Y24" s="925" t="s">
        <v>590</v>
      </c>
    </row>
    <row r="25" spans="1:59">
      <c r="V25" s="564" t="s">
        <v>207</v>
      </c>
      <c r="W25" s="565"/>
      <c r="Y25" s="564" t="s">
        <v>519</v>
      </c>
      <c r="Z25" s="565"/>
      <c r="AA25" s="80">
        <v>1990</v>
      </c>
      <c r="AB25" s="80">
        <v>1991</v>
      </c>
      <c r="AC25" s="80">
        <v>1992</v>
      </c>
      <c r="AD25" s="80">
        <v>1993</v>
      </c>
      <c r="AE25" s="80">
        <v>1994</v>
      </c>
      <c r="AF25" s="80">
        <v>1995</v>
      </c>
      <c r="AG25" s="80">
        <v>1996</v>
      </c>
      <c r="AH25" s="80">
        <v>1997</v>
      </c>
      <c r="AI25" s="80">
        <v>1998</v>
      </c>
      <c r="AJ25" s="80">
        <v>1999</v>
      </c>
      <c r="AK25" s="80">
        <v>2000</v>
      </c>
      <c r="AL25" s="80">
        <v>2001</v>
      </c>
      <c r="AM25" s="80">
        <v>2002</v>
      </c>
      <c r="AN25" s="80">
        <v>2003</v>
      </c>
      <c r="AO25" s="80">
        <v>2004</v>
      </c>
      <c r="AP25" s="80">
        <v>2005</v>
      </c>
      <c r="AQ25" s="80">
        <v>2006</v>
      </c>
      <c r="AR25" s="80">
        <v>2007</v>
      </c>
      <c r="AS25" s="80">
        <v>2008</v>
      </c>
      <c r="AT25" s="80">
        <v>2009</v>
      </c>
      <c r="AU25" s="80">
        <f t="shared" ref="AU25:BB25" si="6">AT25+1</f>
        <v>2010</v>
      </c>
      <c r="AV25" s="80">
        <f t="shared" si="6"/>
        <v>2011</v>
      </c>
      <c r="AW25" s="80">
        <f t="shared" si="6"/>
        <v>2012</v>
      </c>
      <c r="AX25" s="80">
        <f t="shared" si="6"/>
        <v>2013</v>
      </c>
      <c r="AY25" s="80">
        <f t="shared" si="6"/>
        <v>2014</v>
      </c>
      <c r="AZ25" s="80">
        <f t="shared" si="6"/>
        <v>2015</v>
      </c>
      <c r="BA25" s="80">
        <f t="shared" si="6"/>
        <v>2016</v>
      </c>
      <c r="BB25" s="80">
        <f t="shared" si="6"/>
        <v>2017</v>
      </c>
      <c r="BC25" s="80">
        <f>BB25+1</f>
        <v>2018</v>
      </c>
      <c r="BD25" s="80">
        <f>BC25+1</f>
        <v>2019</v>
      </c>
      <c r="BE25" s="80">
        <f>BD25+1</f>
        <v>2020</v>
      </c>
      <c r="BF25" s="80">
        <f>BE25+1</f>
        <v>2021</v>
      </c>
    </row>
    <row r="26" spans="1:59" s="153" customFormat="1" ht="15" customHeight="1">
      <c r="A26" s="292"/>
      <c r="V26" s="568" t="s">
        <v>209</v>
      </c>
      <c r="W26" s="883"/>
      <c r="X26" s="292"/>
      <c r="Y26" s="926" t="s">
        <v>0</v>
      </c>
      <c r="Z26" s="927"/>
      <c r="AA26" s="1144">
        <f t="shared" ref="AA26:AQ26" si="7">SUM(AA27:AA36)</f>
        <v>1.0000000000000002</v>
      </c>
      <c r="AB26" s="1144">
        <f t="shared" si="7"/>
        <v>0.99999999999999989</v>
      </c>
      <c r="AC26" s="1144">
        <f t="shared" si="7"/>
        <v>1</v>
      </c>
      <c r="AD26" s="1144">
        <f t="shared" si="7"/>
        <v>0.99999999999999989</v>
      </c>
      <c r="AE26" s="1144">
        <f t="shared" si="7"/>
        <v>1</v>
      </c>
      <c r="AF26" s="1144">
        <f t="shared" si="7"/>
        <v>1.0000000000000002</v>
      </c>
      <c r="AG26" s="1144">
        <f t="shared" si="7"/>
        <v>1</v>
      </c>
      <c r="AH26" s="1144">
        <f t="shared" si="7"/>
        <v>1</v>
      </c>
      <c r="AI26" s="1144">
        <f t="shared" si="7"/>
        <v>1</v>
      </c>
      <c r="AJ26" s="1144">
        <f t="shared" si="7"/>
        <v>1</v>
      </c>
      <c r="AK26" s="1144">
        <f t="shared" si="7"/>
        <v>1</v>
      </c>
      <c r="AL26" s="1144">
        <f t="shared" si="7"/>
        <v>1</v>
      </c>
      <c r="AM26" s="1144">
        <f t="shared" si="7"/>
        <v>1</v>
      </c>
      <c r="AN26" s="1144">
        <f t="shared" si="7"/>
        <v>1.0000000000000002</v>
      </c>
      <c r="AO26" s="1144">
        <f t="shared" si="7"/>
        <v>1.0000000000000002</v>
      </c>
      <c r="AP26" s="1144">
        <f t="shared" si="7"/>
        <v>1.0000000000000002</v>
      </c>
      <c r="AQ26" s="1144">
        <f t="shared" si="7"/>
        <v>1</v>
      </c>
      <c r="AR26" s="1144">
        <f t="shared" ref="AR26:AW26" si="8">SUM(AR27:AR36)</f>
        <v>1</v>
      </c>
      <c r="AS26" s="1144">
        <f t="shared" si="8"/>
        <v>1.0000000000000002</v>
      </c>
      <c r="AT26" s="1144">
        <f t="shared" si="8"/>
        <v>1</v>
      </c>
      <c r="AU26" s="1144">
        <f t="shared" si="8"/>
        <v>1</v>
      </c>
      <c r="AV26" s="1144">
        <f t="shared" si="8"/>
        <v>1</v>
      </c>
      <c r="AW26" s="1144">
        <f t="shared" si="8"/>
        <v>0.99999999999999978</v>
      </c>
      <c r="AX26" s="1144">
        <f t="shared" ref="AX26:BE26" si="9">SUM(AX27:AX36)</f>
        <v>1.0000000000000002</v>
      </c>
      <c r="AY26" s="1144">
        <f t="shared" si="9"/>
        <v>0.99999999999999989</v>
      </c>
      <c r="AZ26" s="1144">
        <f t="shared" si="9"/>
        <v>1</v>
      </c>
      <c r="BA26" s="1144">
        <f t="shared" si="9"/>
        <v>0.99999999999999978</v>
      </c>
      <c r="BB26" s="1144">
        <f t="shared" si="9"/>
        <v>0.99999999999999978</v>
      </c>
      <c r="BC26" s="1144">
        <f t="shared" si="9"/>
        <v>1.0000000000000002</v>
      </c>
      <c r="BD26" s="1144">
        <f>SUM(BD27:BD36)</f>
        <v>1</v>
      </c>
      <c r="BE26" s="1144">
        <f t="shared" si="9"/>
        <v>1</v>
      </c>
      <c r="BF26" s="1144">
        <f t="shared" ref="BF26" si="10">SUM(BF27:BF36)</f>
        <v>1</v>
      </c>
    </row>
    <row r="27" spans="1:59" s="153" customFormat="1" ht="15" customHeight="1">
      <c r="A27" s="292"/>
      <c r="V27" s="569"/>
      <c r="W27" s="575" t="s">
        <v>210</v>
      </c>
      <c r="X27" s="578"/>
      <c r="Y27" s="928"/>
      <c r="Z27" s="929" t="s">
        <v>504</v>
      </c>
      <c r="AA27" s="257">
        <f t="shared" ref="AA27:AQ36" si="11">+AA13/AA$12</f>
        <v>1.6183761120186402E-3</v>
      </c>
      <c r="AB27" s="257">
        <f t="shared" si="11"/>
        <v>1.4073616215085755E-3</v>
      </c>
      <c r="AC27" s="257">
        <f t="shared" si="11"/>
        <v>1.7551567002233193E-3</v>
      </c>
      <c r="AD27" s="257">
        <f t="shared" si="11"/>
        <v>1.4285374367857357E-3</v>
      </c>
      <c r="AE27" s="257">
        <f t="shared" si="11"/>
        <v>9.6723362163748646E-4</v>
      </c>
      <c r="AF27" s="257">
        <f t="shared" si="11"/>
        <v>7.4912408568015524E-4</v>
      </c>
      <c r="AG27" s="257">
        <f t="shared" si="11"/>
        <v>1.0515798275896626E-3</v>
      </c>
      <c r="AH27" s="257">
        <f t="shared" si="11"/>
        <v>9.0476731191051337E-4</v>
      </c>
      <c r="AI27" s="257">
        <f t="shared" si="11"/>
        <v>5.7361152927070996E-4</v>
      </c>
      <c r="AJ27" s="158">
        <f t="shared" si="11"/>
        <v>0</v>
      </c>
      <c r="AK27" s="158">
        <f t="shared" si="11"/>
        <v>0</v>
      </c>
      <c r="AL27" s="158">
        <f t="shared" si="11"/>
        <v>0</v>
      </c>
      <c r="AM27" s="158">
        <f t="shared" si="11"/>
        <v>0</v>
      </c>
      <c r="AN27" s="158">
        <f t="shared" si="11"/>
        <v>0</v>
      </c>
      <c r="AO27" s="158">
        <f t="shared" si="11"/>
        <v>0</v>
      </c>
      <c r="AP27" s="158">
        <f t="shared" si="11"/>
        <v>0</v>
      </c>
      <c r="AQ27" s="158">
        <f t="shared" si="11"/>
        <v>0</v>
      </c>
      <c r="AR27" s="158">
        <f t="shared" ref="AR27:AW27" si="12">+AR13/AR$12</f>
        <v>0</v>
      </c>
      <c r="AS27" s="158">
        <f t="shared" si="12"/>
        <v>0</v>
      </c>
      <c r="AT27" s="158">
        <f t="shared" si="12"/>
        <v>0</v>
      </c>
      <c r="AU27" s="158">
        <f t="shared" si="12"/>
        <v>0</v>
      </c>
      <c r="AV27" s="158">
        <f t="shared" si="12"/>
        <v>0</v>
      </c>
      <c r="AW27" s="158">
        <f t="shared" si="12"/>
        <v>0</v>
      </c>
      <c r="AX27" s="158">
        <f t="shared" ref="AX27:AY36" si="13">+AX13/AX$12</f>
        <v>0</v>
      </c>
      <c r="AY27" s="158">
        <f t="shared" si="13"/>
        <v>0</v>
      </c>
      <c r="AZ27" s="297">
        <f t="shared" ref="AZ27:BC36" si="14">+AZ13/AZ$12</f>
        <v>0</v>
      </c>
      <c r="BA27" s="158">
        <f t="shared" si="14"/>
        <v>0</v>
      </c>
      <c r="BB27" s="158">
        <f t="shared" si="14"/>
        <v>0</v>
      </c>
      <c r="BC27" s="158">
        <f t="shared" si="14"/>
        <v>0</v>
      </c>
      <c r="BD27" s="158">
        <f t="shared" ref="BD27:BE36" si="15">+BD13/BD$12</f>
        <v>0</v>
      </c>
      <c r="BE27" s="297">
        <f>+BE13/BE$12</f>
        <v>0</v>
      </c>
      <c r="BF27" s="297">
        <f t="shared" ref="BF27" si="16">+BF13/BF$12</f>
        <v>0</v>
      </c>
    </row>
    <row r="28" spans="1:59" s="153" customFormat="1" ht="15" customHeight="1">
      <c r="A28" s="292"/>
      <c r="V28" s="569"/>
      <c r="W28" s="576" t="s">
        <v>211</v>
      </c>
      <c r="X28" s="578"/>
      <c r="Y28" s="928"/>
      <c r="Z28" s="930" t="s">
        <v>505</v>
      </c>
      <c r="AA28" s="158">
        <f t="shared" si="11"/>
        <v>0.1379484702791984</v>
      </c>
      <c r="AB28" s="158">
        <f t="shared" si="11"/>
        <v>0.13409430242443737</v>
      </c>
      <c r="AC28" s="158">
        <f t="shared" si="11"/>
        <v>0.13360267492017039</v>
      </c>
      <c r="AD28" s="158">
        <f t="shared" si="11"/>
        <v>0.1377104298315204</v>
      </c>
      <c r="AE28" s="158">
        <f t="shared" si="11"/>
        <v>0.12417909853128976</v>
      </c>
      <c r="AF28" s="158">
        <f t="shared" si="11"/>
        <v>0.13079498241206286</v>
      </c>
      <c r="AG28" s="158">
        <f t="shared" si="11"/>
        <v>0.134450190560399</v>
      </c>
      <c r="AH28" s="158">
        <f t="shared" si="11"/>
        <v>0.13172575033147693</v>
      </c>
      <c r="AI28" s="158">
        <f t="shared" si="11"/>
        <v>0.12840703459605812</v>
      </c>
      <c r="AJ28" s="158">
        <f t="shared" si="11"/>
        <v>0.12741851347878652</v>
      </c>
      <c r="AK28" s="158">
        <f t="shared" si="11"/>
        <v>0.13680527848972895</v>
      </c>
      <c r="AL28" s="158">
        <f t="shared" si="11"/>
        <v>0.12793937606920283</v>
      </c>
      <c r="AM28" s="158">
        <f t="shared" si="11"/>
        <v>0.12961805614930738</v>
      </c>
      <c r="AN28" s="158">
        <f t="shared" si="11"/>
        <v>0.11153414376960238</v>
      </c>
      <c r="AO28" s="158">
        <f t="shared" si="11"/>
        <v>0.12086316702645472</v>
      </c>
      <c r="AP28" s="158">
        <f t="shared" si="11"/>
        <v>0.12637918646812471</v>
      </c>
      <c r="AQ28" s="158">
        <f t="shared" si="11"/>
        <v>0.11744972008399136</v>
      </c>
      <c r="AR28" s="158">
        <f t="shared" ref="AR28:AS36" si="17">+AR14/AR$12</f>
        <v>0.10871209411909701</v>
      </c>
      <c r="AS28" s="158">
        <f t="shared" si="17"/>
        <v>0.10147220349262687</v>
      </c>
      <c r="AT28" s="158">
        <f t="shared" ref="AT28:AU36" si="18">+AT14/AT$12</f>
        <v>0.10650177332707786</v>
      </c>
      <c r="AU28" s="158">
        <f t="shared" si="18"/>
        <v>0.10688440177567966</v>
      </c>
      <c r="AV28" s="158">
        <f t="shared" ref="AV28:AW36" si="19">+AV14/AV$12</f>
        <v>9.9604923912459647E-2</v>
      </c>
      <c r="AW28" s="158">
        <f t="shared" si="19"/>
        <v>9.0175616057072416E-2</v>
      </c>
      <c r="AX28" s="158">
        <f t="shared" si="13"/>
        <v>8.7552671427038958E-2</v>
      </c>
      <c r="AY28" s="158">
        <f t="shared" si="13"/>
        <v>8.8166054377003408E-2</v>
      </c>
      <c r="AZ28" s="297">
        <f t="shared" si="14"/>
        <v>8.5084099036836697E-2</v>
      </c>
      <c r="BA28" s="158">
        <f t="shared" si="14"/>
        <v>8.8964058280913624E-2</v>
      </c>
      <c r="BB28" s="158">
        <f t="shared" si="14"/>
        <v>9.4373708151242602E-2</v>
      </c>
      <c r="BC28" s="158">
        <f t="shared" si="14"/>
        <v>8.4117094903232992E-2</v>
      </c>
      <c r="BD28" s="158">
        <f t="shared" si="15"/>
        <v>8.605122586407575E-2</v>
      </c>
      <c r="BE28" s="297">
        <f t="shared" si="15"/>
        <v>9.0729790365285182E-2</v>
      </c>
      <c r="BF28" s="297">
        <f t="shared" ref="BF28" si="20">+BF14/BF$12</f>
        <v>8.1526361349980578E-2</v>
      </c>
    </row>
    <row r="29" spans="1:59" s="153" customFormat="1" ht="15" customHeight="1">
      <c r="A29" s="292"/>
      <c r="V29" s="569"/>
      <c r="W29" s="576" t="s">
        <v>3</v>
      </c>
      <c r="X29" s="578"/>
      <c r="Y29" s="928"/>
      <c r="Z29" s="930" t="s">
        <v>3</v>
      </c>
      <c r="AA29" s="158">
        <f t="shared" si="11"/>
        <v>6.8598665994117292E-2</v>
      </c>
      <c r="AB29" s="158">
        <f t="shared" si="11"/>
        <v>6.9316272840544105E-2</v>
      </c>
      <c r="AC29" s="158">
        <f t="shared" si="11"/>
        <v>6.5543037469273854E-2</v>
      </c>
      <c r="AD29" s="158">
        <f t="shared" si="11"/>
        <v>6.7859403610117497E-2</v>
      </c>
      <c r="AE29" s="158">
        <f t="shared" si="11"/>
        <v>6.4391151134268035E-2</v>
      </c>
      <c r="AF29" s="158">
        <f t="shared" si="11"/>
        <v>6.5048617279841389E-2</v>
      </c>
      <c r="AG29" s="158">
        <f t="shared" si="11"/>
        <v>6.454324196777822E-2</v>
      </c>
      <c r="AH29" s="158">
        <f t="shared" si="11"/>
        <v>6.5632379338696742E-2</v>
      </c>
      <c r="AI29" s="158">
        <f t="shared" si="11"/>
        <v>6.7231260269360132E-2</v>
      </c>
      <c r="AJ29" s="158">
        <f t="shared" si="11"/>
        <v>6.4280810247819481E-2</v>
      </c>
      <c r="AK29" s="158">
        <f t="shared" si="11"/>
        <v>6.3103040051945683E-2</v>
      </c>
      <c r="AL29" s="158">
        <f t="shared" si="11"/>
        <v>6.1720333929404674E-2</v>
      </c>
      <c r="AM29" s="158">
        <f t="shared" si="11"/>
        <v>5.9038747223473673E-2</v>
      </c>
      <c r="AN29" s="158">
        <f t="shared" si="11"/>
        <v>6.1057766101545737E-2</v>
      </c>
      <c r="AO29" s="158">
        <f t="shared" si="11"/>
        <v>5.712488528661825E-2</v>
      </c>
      <c r="AP29" s="158">
        <f t="shared" si="11"/>
        <v>5.4810696114345137E-2</v>
      </c>
      <c r="AQ29" s="158">
        <f t="shared" si="11"/>
        <v>5.7112287174660631E-2</v>
      </c>
      <c r="AR29" s="158">
        <f t="shared" si="17"/>
        <v>5.5981110619998858E-2</v>
      </c>
      <c r="AS29" s="158">
        <f t="shared" si="17"/>
        <v>5.3623406754139596E-2</v>
      </c>
      <c r="AT29" s="158">
        <f t="shared" si="18"/>
        <v>5.4904224121443454E-2</v>
      </c>
      <c r="AU29" s="158">
        <f t="shared" si="18"/>
        <v>5.433520240052804E-2</v>
      </c>
      <c r="AV29" s="158">
        <f t="shared" si="19"/>
        <v>4.7320092510093351E-2</v>
      </c>
      <c r="AW29" s="158">
        <f t="shared" si="19"/>
        <v>4.6437633386073332E-2</v>
      </c>
      <c r="AX29" s="158">
        <f t="shared" si="13"/>
        <v>4.6609817623260871E-2</v>
      </c>
      <c r="AY29" s="158">
        <f t="shared" si="13"/>
        <v>4.6868477985980969E-2</v>
      </c>
      <c r="AZ29" s="297">
        <f t="shared" si="14"/>
        <v>4.7218212199804786E-2</v>
      </c>
      <c r="BA29" s="158">
        <f t="shared" si="14"/>
        <v>4.5648169472194085E-2</v>
      </c>
      <c r="BB29" s="158">
        <f t="shared" si="14"/>
        <v>4.8092379070188852E-2</v>
      </c>
      <c r="BC29" s="158">
        <f t="shared" si="14"/>
        <v>4.6541787587254663E-2</v>
      </c>
      <c r="BD29" s="158">
        <f t="shared" si="15"/>
        <v>5.2269917207866293E-2</v>
      </c>
      <c r="BE29" s="297">
        <f t="shared" si="15"/>
        <v>5.2840939998859283E-2</v>
      </c>
      <c r="BF29" s="297">
        <f t="shared" ref="BF29" si="21">+BF15/BF$12</f>
        <v>5.064293363574119E-2</v>
      </c>
    </row>
    <row r="30" spans="1:59" s="153" customFormat="1" ht="15" customHeight="1">
      <c r="A30" s="292"/>
      <c r="V30" s="569"/>
      <c r="W30" s="577" t="s">
        <v>212</v>
      </c>
      <c r="X30" s="578"/>
      <c r="Y30" s="928"/>
      <c r="Z30" s="931" t="s">
        <v>840</v>
      </c>
      <c r="AA30" s="158">
        <f t="shared" si="11"/>
        <v>9.5304510087297942E-2</v>
      </c>
      <c r="AB30" s="158">
        <f t="shared" si="11"/>
        <v>9.8209208670137785E-2</v>
      </c>
      <c r="AC30" s="158">
        <f t="shared" si="11"/>
        <v>9.508136400950748E-2</v>
      </c>
      <c r="AD30" s="158">
        <f t="shared" si="11"/>
        <v>9.8032566776660349E-2</v>
      </c>
      <c r="AE30" s="158">
        <f t="shared" si="11"/>
        <v>8.4803287504354091E-2</v>
      </c>
      <c r="AF30" s="158">
        <f t="shared" si="11"/>
        <v>9.0111684470765771E-2</v>
      </c>
      <c r="AG30" s="158">
        <f t="shared" si="11"/>
        <v>8.8781268652792761E-2</v>
      </c>
      <c r="AH30" s="158">
        <f t="shared" si="11"/>
        <v>9.1972037591362285E-2</v>
      </c>
      <c r="AI30" s="158">
        <f t="shared" si="11"/>
        <v>9.0173937121513489E-2</v>
      </c>
      <c r="AJ30" s="158">
        <f t="shared" si="11"/>
        <v>8.7960016928583573E-2</v>
      </c>
      <c r="AK30" s="158">
        <f t="shared" si="11"/>
        <v>8.7520438287417276E-2</v>
      </c>
      <c r="AL30" s="158">
        <f t="shared" si="11"/>
        <v>8.7503115205495016E-2</v>
      </c>
      <c r="AM30" s="158">
        <f t="shared" si="11"/>
        <v>8.5818002858161893E-2</v>
      </c>
      <c r="AN30" s="158">
        <f t="shared" si="11"/>
        <v>8.4589718956097487E-2</v>
      </c>
      <c r="AO30" s="158">
        <f t="shared" si="11"/>
        <v>8.3534728286809995E-2</v>
      </c>
      <c r="AP30" s="158">
        <f t="shared" si="11"/>
        <v>8.6207848744738996E-2</v>
      </c>
      <c r="AQ30" s="158">
        <f t="shared" si="11"/>
        <v>8.8296113138213519E-2</v>
      </c>
      <c r="AR30" s="158">
        <f t="shared" si="17"/>
        <v>8.5788303497853158E-2</v>
      </c>
      <c r="AS30" s="158">
        <f t="shared" si="17"/>
        <v>8.5093632943740991E-2</v>
      </c>
      <c r="AT30" s="158">
        <f t="shared" si="18"/>
        <v>8.8944942676592947E-2</v>
      </c>
      <c r="AU30" s="158">
        <f t="shared" si="18"/>
        <v>8.4621889365520189E-2</v>
      </c>
      <c r="AV30" s="158">
        <f t="shared" si="19"/>
        <v>8.0227883340417958E-2</v>
      </c>
      <c r="AW30" s="158">
        <f t="shared" si="19"/>
        <v>7.4429744978308635E-2</v>
      </c>
      <c r="AX30" s="158">
        <f t="shared" si="13"/>
        <v>7.467077815178963E-2</v>
      </c>
      <c r="AY30" s="158">
        <f t="shared" si="13"/>
        <v>8.0132408376587513E-2</v>
      </c>
      <c r="AZ30" s="297">
        <f t="shared" si="14"/>
        <v>7.8986785943009799E-2</v>
      </c>
      <c r="BA30" s="158">
        <f t="shared" si="14"/>
        <v>8.2266252422543054E-2</v>
      </c>
      <c r="BB30" s="158">
        <f t="shared" si="14"/>
        <v>8.5218216056015303E-2</v>
      </c>
      <c r="BC30" s="158">
        <f t="shared" si="14"/>
        <v>8.5583727180875688E-2</v>
      </c>
      <c r="BD30" s="158">
        <f t="shared" si="15"/>
        <v>8.9158906055566312E-2</v>
      </c>
      <c r="BE30" s="297">
        <f t="shared" si="15"/>
        <v>9.5563921442744684E-2</v>
      </c>
      <c r="BF30" s="297">
        <f t="shared" ref="BF30" si="22">+BF16/BF$12</f>
        <v>9.8980518308089099E-2</v>
      </c>
    </row>
    <row r="31" spans="1:59" s="153" customFormat="1" ht="15" customHeight="1">
      <c r="A31" s="292"/>
      <c r="V31" s="569"/>
      <c r="W31" s="576" t="s">
        <v>213</v>
      </c>
      <c r="X31" s="578"/>
      <c r="Y31" s="928"/>
      <c r="Z31" s="930" t="s">
        <v>506</v>
      </c>
      <c r="AA31" s="158">
        <f t="shared" si="11"/>
        <v>0.36759069345388107</v>
      </c>
      <c r="AB31" s="158">
        <f t="shared" si="11"/>
        <v>0.37144060007902452</v>
      </c>
      <c r="AC31" s="158">
        <f t="shared" si="11"/>
        <v>0.3609567909529785</v>
      </c>
      <c r="AD31" s="158">
        <f t="shared" si="11"/>
        <v>0.33933784707559883</v>
      </c>
      <c r="AE31" s="158">
        <f t="shared" si="11"/>
        <v>0.36345428395261581</v>
      </c>
      <c r="AF31" s="158">
        <f t="shared" si="11"/>
        <v>0.35168177932124328</v>
      </c>
      <c r="AG31" s="158">
        <f t="shared" si="11"/>
        <v>0.33591637424787268</v>
      </c>
      <c r="AH31" s="158">
        <f t="shared" si="11"/>
        <v>0.34212516639145207</v>
      </c>
      <c r="AI31" s="158">
        <f t="shared" si="11"/>
        <v>0.33215060842562255</v>
      </c>
      <c r="AJ31" s="158">
        <f t="shared" si="11"/>
        <v>0.34101358078013128</v>
      </c>
      <c r="AK31" s="158">
        <f t="shared" si="11"/>
        <v>0.33229238742006079</v>
      </c>
      <c r="AL31" s="158">
        <f t="shared" si="11"/>
        <v>0.33910825870585232</v>
      </c>
      <c r="AM31" s="158">
        <f t="shared" si="11"/>
        <v>0.35393710703159648</v>
      </c>
      <c r="AN31" s="158">
        <f t="shared" si="11"/>
        <v>0.37062948061012507</v>
      </c>
      <c r="AO31" s="158">
        <f t="shared" si="11"/>
        <v>0.36955470422277503</v>
      </c>
      <c r="AP31" s="158">
        <f t="shared" si="11"/>
        <v>0.38006136909770866</v>
      </c>
      <c r="AQ31" s="158">
        <f t="shared" si="11"/>
        <v>0.38062650280910454</v>
      </c>
      <c r="AR31" s="158">
        <f t="shared" si="17"/>
        <v>0.41060228998882203</v>
      </c>
      <c r="AS31" s="158">
        <f t="shared" si="17"/>
        <v>0.41278199511294872</v>
      </c>
      <c r="AT31" s="158">
        <f t="shared" si="18"/>
        <v>0.40877584222702446</v>
      </c>
      <c r="AU31" s="158">
        <f t="shared" si="18"/>
        <v>0.43692065012451675</v>
      </c>
      <c r="AV31" s="158">
        <f t="shared" si="19"/>
        <v>0.47474613088631579</v>
      </c>
      <c r="AW31" s="158">
        <f t="shared" si="19"/>
        <v>0.50131767860471788</v>
      </c>
      <c r="AX31" s="158">
        <f t="shared" si="13"/>
        <v>0.5096262023572552</v>
      </c>
      <c r="AY31" s="158">
        <f t="shared" si="13"/>
        <v>0.50211627822768956</v>
      </c>
      <c r="AZ31" s="297">
        <f t="shared" si="14"/>
        <v>0.50070517556746019</v>
      </c>
      <c r="BA31" s="158">
        <f t="shared" si="14"/>
        <v>0.50095500223032086</v>
      </c>
      <c r="BB31" s="158">
        <f t="shared" si="14"/>
        <v>0.48744270580505972</v>
      </c>
      <c r="BC31" s="158">
        <f t="shared" si="14"/>
        <v>0.4690353676166526</v>
      </c>
      <c r="BD31" s="158">
        <f t="shared" si="15"/>
        <v>0.44923730187604283</v>
      </c>
      <c r="BE31" s="297">
        <f t="shared" si="15"/>
        <v>0.47478649610384382</v>
      </c>
      <c r="BF31" s="297">
        <f t="shared" ref="BF31" si="23">+BF17/BF$12</f>
        <v>0.46841994650206492</v>
      </c>
    </row>
    <row r="32" spans="1:59" s="153" customFormat="1" ht="15" customHeight="1">
      <c r="A32" s="292"/>
      <c r="V32" s="569"/>
      <c r="W32" s="576" t="s">
        <v>214</v>
      </c>
      <c r="X32" s="578"/>
      <c r="Y32" s="928"/>
      <c r="Z32" s="930" t="s">
        <v>507</v>
      </c>
      <c r="AA32" s="257">
        <f t="shared" si="11"/>
        <v>5.7110096286890847E-4</v>
      </c>
      <c r="AB32" s="257">
        <f t="shared" si="11"/>
        <v>5.026056067063278E-4</v>
      </c>
      <c r="AC32" s="257">
        <f t="shared" si="11"/>
        <v>4.8132687554067969E-4</v>
      </c>
      <c r="AD32" s="257">
        <f t="shared" si="11"/>
        <v>4.4876236583051319E-4</v>
      </c>
      <c r="AE32" s="257">
        <f t="shared" si="11"/>
        <v>3.9142698938753788E-4</v>
      </c>
      <c r="AF32" s="257">
        <f t="shared" si="11"/>
        <v>3.7119080283380093E-4</v>
      </c>
      <c r="AG32" s="257">
        <f t="shared" si="11"/>
        <v>3.4553525138031457E-4</v>
      </c>
      <c r="AH32" s="257">
        <f t="shared" si="11"/>
        <v>3.3534736930396382E-4</v>
      </c>
      <c r="AI32" s="257">
        <f t="shared" si="11"/>
        <v>3.2248893755161887E-4</v>
      </c>
      <c r="AJ32" s="257">
        <f t="shared" si="11"/>
        <v>3.1397346353575025E-4</v>
      </c>
      <c r="AK32" s="257">
        <f t="shared" si="11"/>
        <v>2.9835723746116327E-4</v>
      </c>
      <c r="AL32" s="257">
        <f t="shared" si="11"/>
        <v>2.8539022646889876E-4</v>
      </c>
      <c r="AM32" s="257">
        <f t="shared" si="11"/>
        <v>2.8395897691303637E-4</v>
      </c>
      <c r="AN32" s="257">
        <f t="shared" si="11"/>
        <v>2.8507632683611833E-4</v>
      </c>
      <c r="AO32" s="257">
        <f t="shared" si="11"/>
        <v>2.8006105662924894E-4</v>
      </c>
      <c r="AP32" s="257">
        <f t="shared" si="11"/>
        <v>2.9709996869743829E-4</v>
      </c>
      <c r="AQ32" s="257">
        <f t="shared" si="11"/>
        <v>2.9443594940129365E-4</v>
      </c>
      <c r="AR32" s="257">
        <f t="shared" si="17"/>
        <v>3.0454053452037296E-4</v>
      </c>
      <c r="AS32" s="257">
        <f t="shared" si="17"/>
        <v>2.9697349539886735E-4</v>
      </c>
      <c r="AT32" s="257">
        <f t="shared" si="18"/>
        <v>2.9407356257203323E-4</v>
      </c>
      <c r="AU32" s="257">
        <f t="shared" si="18"/>
        <v>2.7581218788303764E-4</v>
      </c>
      <c r="AV32" s="257">
        <f t="shared" si="19"/>
        <v>2.6933615467762234E-4</v>
      </c>
      <c r="AW32" s="257">
        <f t="shared" si="19"/>
        <v>2.4966015406811294E-4</v>
      </c>
      <c r="AX32" s="257">
        <f t="shared" si="13"/>
        <v>2.4977912772141997E-4</v>
      </c>
      <c r="AY32" s="257">
        <f t="shared" si="13"/>
        <v>2.4801202194088318E-4</v>
      </c>
      <c r="AZ32" s="298">
        <f t="shared" si="14"/>
        <v>2.4415560847394882E-4</v>
      </c>
      <c r="BA32" s="257">
        <f t="shared" si="14"/>
        <v>2.5035522969909352E-4</v>
      </c>
      <c r="BB32" s="257">
        <f t="shared" si="14"/>
        <v>2.4579669800354602E-4</v>
      </c>
      <c r="BC32" s="257">
        <f t="shared" si="14"/>
        <v>2.4166616459421524E-4</v>
      </c>
      <c r="BD32" s="257">
        <f t="shared" si="15"/>
        <v>2.29813301541365E-4</v>
      </c>
      <c r="BE32" s="298">
        <f t="shared" si="15"/>
        <v>2.3126111982003881E-4</v>
      </c>
      <c r="BF32" s="298">
        <f t="shared" ref="BF32" si="24">+BF18/BF$12</f>
        <v>2.3365928721138927E-4</v>
      </c>
    </row>
    <row r="33" spans="1:58" s="153" customFormat="1" ht="15" customHeight="1">
      <c r="A33" s="292"/>
      <c r="V33" s="569"/>
      <c r="W33" s="576" t="s">
        <v>215</v>
      </c>
      <c r="X33" s="578"/>
      <c r="Y33" s="928"/>
      <c r="Z33" s="930" t="s">
        <v>508</v>
      </c>
      <c r="AA33" s="158">
        <f t="shared" si="11"/>
        <v>0.22255023034449653</v>
      </c>
      <c r="AB33" s="158">
        <f t="shared" si="11"/>
        <v>0.21399157136655642</v>
      </c>
      <c r="AC33" s="158">
        <f t="shared" si="11"/>
        <v>0.22741508346142766</v>
      </c>
      <c r="AD33" s="158">
        <f t="shared" si="11"/>
        <v>0.23443743257299252</v>
      </c>
      <c r="AE33" s="158">
        <f t="shared" si="11"/>
        <v>0.23562933464668145</v>
      </c>
      <c r="AF33" s="158">
        <f t="shared" si="11"/>
        <v>0.23226617896479892</v>
      </c>
      <c r="AG33" s="158">
        <f t="shared" si="11"/>
        <v>0.24406873482749217</v>
      </c>
      <c r="AH33" s="158">
        <f t="shared" si="11"/>
        <v>0.23679532200586845</v>
      </c>
      <c r="AI33" s="158">
        <f t="shared" si="11"/>
        <v>0.2521641515673908</v>
      </c>
      <c r="AJ33" s="158">
        <f t="shared" si="11"/>
        <v>0.25585616867565814</v>
      </c>
      <c r="AK33" s="158">
        <f t="shared" si="11"/>
        <v>0.26197648809826429</v>
      </c>
      <c r="AL33" s="158">
        <f t="shared" si="11"/>
        <v>0.2662435847015458</v>
      </c>
      <c r="AM33" s="158">
        <f t="shared" si="11"/>
        <v>0.26261109079151862</v>
      </c>
      <c r="AN33" s="158">
        <f t="shared" si="11"/>
        <v>0.26748343924962875</v>
      </c>
      <c r="AO33" s="158">
        <f t="shared" si="11"/>
        <v>0.2687521010170561</v>
      </c>
      <c r="AP33" s="158">
        <f t="shared" si="11"/>
        <v>0.26241398001141297</v>
      </c>
      <c r="AQ33" s="158">
        <f t="shared" si="11"/>
        <v>0.27273123182203474</v>
      </c>
      <c r="AR33" s="158">
        <f t="shared" si="17"/>
        <v>0.26142774020879295</v>
      </c>
      <c r="AS33" s="158">
        <f t="shared" si="17"/>
        <v>0.26983929461369843</v>
      </c>
      <c r="AT33" s="158">
        <f t="shared" si="18"/>
        <v>0.27013405142678798</v>
      </c>
      <c r="AU33" s="158">
        <f t="shared" si="18"/>
        <v>0.25302052431779359</v>
      </c>
      <c r="AV33" s="158">
        <f t="shared" si="19"/>
        <v>0.23312119832780345</v>
      </c>
      <c r="AW33" s="158">
        <f t="shared" si="19"/>
        <v>0.22198813070984014</v>
      </c>
      <c r="AX33" s="158">
        <f t="shared" si="13"/>
        <v>0.21924876797930568</v>
      </c>
      <c r="AY33" s="158">
        <f t="shared" si="13"/>
        <v>0.22029955821956881</v>
      </c>
      <c r="AZ33" s="297">
        <f t="shared" si="14"/>
        <v>0.22691314715340377</v>
      </c>
      <c r="BA33" s="158">
        <f t="shared" si="14"/>
        <v>0.22175186235635486</v>
      </c>
      <c r="BB33" s="158">
        <f t="shared" si="14"/>
        <v>0.222897415789056</v>
      </c>
      <c r="BC33" s="158">
        <f t="shared" si="14"/>
        <v>0.24589793649522779</v>
      </c>
      <c r="BD33" s="158">
        <f t="shared" si="15"/>
        <v>0.25103447974104076</v>
      </c>
      <c r="BE33" s="297">
        <f t="shared" si="15"/>
        <v>0.21603947649722244</v>
      </c>
      <c r="BF33" s="297">
        <f t="shared" ref="BF33" si="25">+BF19/BF$12</f>
        <v>0.23045268090784529</v>
      </c>
    </row>
    <row r="34" spans="1:58" s="153" customFormat="1" ht="15" customHeight="1">
      <c r="A34" s="292"/>
      <c r="V34" s="569"/>
      <c r="W34" s="574" t="s">
        <v>216</v>
      </c>
      <c r="X34" s="578"/>
      <c r="Y34" s="928"/>
      <c r="Z34" s="566" t="s">
        <v>509</v>
      </c>
      <c r="AA34" s="158">
        <f t="shared" si="11"/>
        <v>3.5720701848257562E-2</v>
      </c>
      <c r="AB34" s="158">
        <f t="shared" si="11"/>
        <v>3.8214001383314801E-2</v>
      </c>
      <c r="AC34" s="158">
        <f t="shared" si="11"/>
        <v>4.3805206793846037E-2</v>
      </c>
      <c r="AD34" s="158">
        <f t="shared" si="11"/>
        <v>4.9710256300443498E-2</v>
      </c>
      <c r="AE34" s="158">
        <f t="shared" si="11"/>
        <v>5.4520353415203969E-2</v>
      </c>
      <c r="AF34" s="158">
        <f t="shared" si="11"/>
        <v>5.5837613808485877E-2</v>
      </c>
      <c r="AG34" s="158">
        <f t="shared" si="11"/>
        <v>5.9049803962362014E-2</v>
      </c>
      <c r="AH34" s="158">
        <f t="shared" si="11"/>
        <v>5.5159725122203379E-2</v>
      </c>
      <c r="AI34" s="158">
        <f t="shared" si="11"/>
        <v>5.5428673754996147E-2</v>
      </c>
      <c r="AJ34" s="158">
        <f t="shared" si="11"/>
        <v>5.2340945850167062E-2</v>
      </c>
      <c r="AK34" s="158">
        <f t="shared" si="11"/>
        <v>4.7307677092165275E-2</v>
      </c>
      <c r="AL34" s="158">
        <f t="shared" si="11"/>
        <v>4.4887027982015347E-2</v>
      </c>
      <c r="AM34" s="158">
        <f t="shared" si="11"/>
        <v>3.8341615575027195E-2</v>
      </c>
      <c r="AN34" s="158">
        <f t="shared" si="11"/>
        <v>3.4315437569278205E-2</v>
      </c>
      <c r="AO34" s="158">
        <f t="shared" si="11"/>
        <v>3.2047656682709216E-2</v>
      </c>
      <c r="AP34" s="158">
        <f t="shared" si="11"/>
        <v>2.7288418924181018E-2</v>
      </c>
      <c r="AQ34" s="158">
        <f t="shared" si="11"/>
        <v>2.289429750867087E-2</v>
      </c>
      <c r="AR34" s="158">
        <f t="shared" si="17"/>
        <v>1.8435984365187001E-2</v>
      </c>
      <c r="AS34" s="158">
        <f t="shared" si="17"/>
        <v>1.5818462781877363E-2</v>
      </c>
      <c r="AT34" s="158">
        <f t="shared" si="18"/>
        <v>1.2865904829359702E-2</v>
      </c>
      <c r="AU34" s="158">
        <f t="shared" si="18"/>
        <v>1.1116014963822769E-2</v>
      </c>
      <c r="AV34" s="158">
        <f t="shared" si="19"/>
        <v>9.9866546036226477E-3</v>
      </c>
      <c r="AW34" s="257">
        <f t="shared" si="19"/>
        <v>8.6901097585948568E-3</v>
      </c>
      <c r="AX34" s="257">
        <f t="shared" si="13"/>
        <v>8.9825629436230316E-3</v>
      </c>
      <c r="AY34" s="257">
        <f t="shared" si="13"/>
        <v>9.1407471365741212E-3</v>
      </c>
      <c r="AZ34" s="298">
        <f t="shared" si="14"/>
        <v>9.9363052888117621E-3</v>
      </c>
      <c r="BA34" s="257">
        <f t="shared" si="14"/>
        <v>9.8077498707116479E-3</v>
      </c>
      <c r="BB34" s="158">
        <f t="shared" si="14"/>
        <v>1.0324650017190424E-2</v>
      </c>
      <c r="BC34" s="158">
        <f t="shared" si="14"/>
        <v>1.2047679302648884E-2</v>
      </c>
      <c r="BD34" s="158">
        <f t="shared" si="15"/>
        <v>1.3240059933889839E-2</v>
      </c>
      <c r="BE34" s="297">
        <f t="shared" si="15"/>
        <v>1.0829529040182456E-2</v>
      </c>
      <c r="BF34" s="297">
        <f t="shared" ref="BF34" si="26">+BF20/BF$12</f>
        <v>1.2560695826689458E-2</v>
      </c>
    </row>
    <row r="35" spans="1:58" s="153" customFormat="1" ht="15" customHeight="1">
      <c r="A35" s="292"/>
      <c r="V35" s="569"/>
      <c r="W35" s="1669" t="s">
        <v>981</v>
      </c>
      <c r="X35" s="578"/>
      <c r="Y35" s="928"/>
      <c r="Z35" s="931" t="s">
        <v>510</v>
      </c>
      <c r="AA35" s="158">
        <f t="shared" si="11"/>
        <v>5.9012661367912125E-2</v>
      </c>
      <c r="AB35" s="158">
        <f t="shared" si="11"/>
        <v>5.9209078812178996E-2</v>
      </c>
      <c r="AC35" s="158">
        <f t="shared" si="11"/>
        <v>5.5969821523089942E-2</v>
      </c>
      <c r="AD35" s="158">
        <f t="shared" si="11"/>
        <v>5.4826783036527368E-2</v>
      </c>
      <c r="AE35" s="158">
        <f t="shared" si="11"/>
        <v>5.2746253531599618E-2</v>
      </c>
      <c r="AF35" s="158">
        <f t="shared" si="11"/>
        <v>5.3363536037198074E-2</v>
      </c>
      <c r="AG35" s="158">
        <f t="shared" si="11"/>
        <v>5.3660946232479571E-2</v>
      </c>
      <c r="AH35" s="158">
        <f t="shared" si="11"/>
        <v>5.7758253324005783E-2</v>
      </c>
      <c r="AI35" s="158">
        <f t="shared" si="11"/>
        <v>5.7424799370549791E-2</v>
      </c>
      <c r="AJ35" s="158">
        <f t="shared" si="11"/>
        <v>5.5978593605543803E-2</v>
      </c>
      <c r="AK35" s="158">
        <f t="shared" si="11"/>
        <v>5.6684105887400353E-2</v>
      </c>
      <c r="AL35" s="158">
        <f t="shared" si="11"/>
        <v>5.8783485302573095E-2</v>
      </c>
      <c r="AM35" s="158">
        <f t="shared" si="11"/>
        <v>5.7081963394701625E-2</v>
      </c>
      <c r="AN35" s="158">
        <f t="shared" si="11"/>
        <v>5.6929734806946665E-2</v>
      </c>
      <c r="AO35" s="158">
        <f t="shared" si="11"/>
        <v>5.499427873427095E-2</v>
      </c>
      <c r="AP35" s="158">
        <f t="shared" si="11"/>
        <v>5.0299334612570863E-2</v>
      </c>
      <c r="AQ35" s="158">
        <f t="shared" si="11"/>
        <v>4.8091499443667113E-2</v>
      </c>
      <c r="AR35" s="158">
        <f t="shared" si="17"/>
        <v>4.5277405192982519E-2</v>
      </c>
      <c r="AS35" s="158">
        <f t="shared" si="17"/>
        <v>4.4937672604100108E-2</v>
      </c>
      <c r="AT35" s="158">
        <f t="shared" si="18"/>
        <v>3.9270507738943639E-2</v>
      </c>
      <c r="AU35" s="158">
        <f t="shared" si="18"/>
        <v>3.5745970318904488E-2</v>
      </c>
      <c r="AV35" s="158">
        <f t="shared" si="19"/>
        <v>3.7057622668532526E-2</v>
      </c>
      <c r="AW35" s="158">
        <f t="shared" si="19"/>
        <v>3.5068490652165572E-2</v>
      </c>
      <c r="AX35" s="158">
        <f t="shared" si="13"/>
        <v>3.3694976134618547E-2</v>
      </c>
      <c r="AY35" s="158">
        <f t="shared" si="13"/>
        <v>3.2101544709176082E-2</v>
      </c>
      <c r="AZ35" s="297">
        <f t="shared" si="14"/>
        <v>3.2172835700158255E-2</v>
      </c>
      <c r="BA35" s="158">
        <f t="shared" si="14"/>
        <v>3.2843076613123023E-2</v>
      </c>
      <c r="BB35" s="158">
        <f t="shared" si="14"/>
        <v>3.3666316048173564E-2</v>
      </c>
      <c r="BC35" s="158">
        <f t="shared" si="14"/>
        <v>3.6515020923332954E-2</v>
      </c>
      <c r="BD35" s="158">
        <f t="shared" si="15"/>
        <v>3.9334909022891308E-2</v>
      </c>
      <c r="BE35" s="297">
        <f t="shared" si="15"/>
        <v>4.0831125795080282E-2</v>
      </c>
      <c r="BF35" s="297">
        <f t="shared" ref="BF35" si="27">+BF21/BF$12</f>
        <v>3.9995732362750752E-2</v>
      </c>
    </row>
    <row r="36" spans="1:58" s="153" customFormat="1" ht="15" customHeight="1">
      <c r="A36" s="292"/>
      <c r="V36" s="573"/>
      <c r="W36" s="576" t="s">
        <v>217</v>
      </c>
      <c r="X36" s="578"/>
      <c r="Y36" s="932"/>
      <c r="Z36" s="930" t="s">
        <v>511</v>
      </c>
      <c r="AA36" s="158">
        <f t="shared" si="11"/>
        <v>1.1084589549951651E-2</v>
      </c>
      <c r="AB36" s="158">
        <f t="shared" si="11"/>
        <v>1.3614997195591075E-2</v>
      </c>
      <c r="AC36" s="158">
        <f t="shared" si="11"/>
        <v>1.5389537293942213E-2</v>
      </c>
      <c r="AD36" s="158">
        <f t="shared" si="11"/>
        <v>1.6207980993523243E-2</v>
      </c>
      <c r="AE36" s="158">
        <f t="shared" si="11"/>
        <v>1.8917576672962153E-2</v>
      </c>
      <c r="AF36" s="158">
        <f t="shared" si="11"/>
        <v>1.9775292817090079E-2</v>
      </c>
      <c r="AG36" s="158">
        <f t="shared" si="11"/>
        <v>1.813232446985363E-2</v>
      </c>
      <c r="AH36" s="158">
        <f t="shared" si="11"/>
        <v>1.759125121372003E-2</v>
      </c>
      <c r="AI36" s="158">
        <f t="shared" si="11"/>
        <v>1.6123434427686659E-2</v>
      </c>
      <c r="AJ36" s="158">
        <f t="shared" si="11"/>
        <v>1.4837396969774415E-2</v>
      </c>
      <c r="AK36" s="158">
        <f t="shared" si="11"/>
        <v>1.401222743555621E-2</v>
      </c>
      <c r="AL36" s="158">
        <f t="shared" si="11"/>
        <v>1.3529427877442171E-2</v>
      </c>
      <c r="AM36" s="158">
        <f t="shared" si="11"/>
        <v>1.3269457999300014E-2</v>
      </c>
      <c r="AN36" s="158">
        <f t="shared" si="11"/>
        <v>1.3175202609939783E-2</v>
      </c>
      <c r="AO36" s="158">
        <f t="shared" si="11"/>
        <v>1.2848417686676564E-2</v>
      </c>
      <c r="AP36" s="158">
        <f t="shared" si="11"/>
        <v>1.2242066058220322E-2</v>
      </c>
      <c r="AQ36" s="158">
        <f t="shared" si="11"/>
        <v>1.2503912070255902E-2</v>
      </c>
      <c r="AR36" s="158">
        <f t="shared" si="17"/>
        <v>1.3470531472746074E-2</v>
      </c>
      <c r="AS36" s="158">
        <f t="shared" si="17"/>
        <v>1.6136358201469105E-2</v>
      </c>
      <c r="AT36" s="158">
        <f t="shared" si="18"/>
        <v>1.8308680090197992E-2</v>
      </c>
      <c r="AU36" s="158">
        <f t="shared" si="18"/>
        <v>1.7079534545351348E-2</v>
      </c>
      <c r="AV36" s="158">
        <f t="shared" si="19"/>
        <v>1.7666157596077064E-2</v>
      </c>
      <c r="AW36" s="158">
        <f t="shared" si="19"/>
        <v>2.1642935699158865E-2</v>
      </c>
      <c r="AX36" s="158">
        <f t="shared" si="13"/>
        <v>1.9364444255386783E-2</v>
      </c>
      <c r="AY36" s="158">
        <f t="shared" si="13"/>
        <v>2.0926918945478653E-2</v>
      </c>
      <c r="AZ36" s="297">
        <f t="shared" si="14"/>
        <v>1.8739283502040904E-2</v>
      </c>
      <c r="BA36" s="158">
        <f t="shared" si="14"/>
        <v>1.7513473524139681E-2</v>
      </c>
      <c r="BB36" s="158">
        <f t="shared" si="14"/>
        <v>1.7738812365069825E-2</v>
      </c>
      <c r="BC36" s="158">
        <f t="shared" si="14"/>
        <v>2.0019719826180445E-2</v>
      </c>
      <c r="BD36" s="158">
        <f t="shared" si="15"/>
        <v>1.9443386997085567E-2</v>
      </c>
      <c r="BE36" s="297">
        <f t="shared" si="15"/>
        <v>1.81474596369617E-2</v>
      </c>
      <c r="BF36" s="297">
        <f t="shared" ref="BF36" si="28">+BF22/BF$12</f>
        <v>1.7187471819627258E-2</v>
      </c>
    </row>
    <row r="38" spans="1:58" ht="18.75" customHeight="1">
      <c r="V38" s="1113" t="s">
        <v>824</v>
      </c>
      <c r="Y38" s="925" t="s">
        <v>591</v>
      </c>
      <c r="Z38" s="925"/>
    </row>
    <row r="39" spans="1:58">
      <c r="V39" s="564" t="s">
        <v>207</v>
      </c>
      <c r="W39" s="565"/>
      <c r="Y39" s="564" t="s">
        <v>519</v>
      </c>
      <c r="Z39" s="565"/>
      <c r="AA39" s="80">
        <v>1990</v>
      </c>
      <c r="AB39" s="80">
        <v>1991</v>
      </c>
      <c r="AC39" s="80">
        <v>1992</v>
      </c>
      <c r="AD39" s="80">
        <v>1993</v>
      </c>
      <c r="AE39" s="80">
        <v>1994</v>
      </c>
      <c r="AF39" s="80">
        <v>1995</v>
      </c>
      <c r="AG39" s="80">
        <v>1996</v>
      </c>
      <c r="AH39" s="80">
        <v>1997</v>
      </c>
      <c r="AI39" s="80">
        <v>1998</v>
      </c>
      <c r="AJ39" s="80">
        <v>1999</v>
      </c>
      <c r="AK39" s="80">
        <v>2000</v>
      </c>
      <c r="AL39" s="80">
        <v>2001</v>
      </c>
      <c r="AM39" s="80">
        <v>2002</v>
      </c>
      <c r="AN39" s="80">
        <v>2003</v>
      </c>
      <c r="AO39" s="80">
        <v>2004</v>
      </c>
      <c r="AP39" s="80">
        <v>2005</v>
      </c>
      <c r="AQ39" s="80">
        <v>2006</v>
      </c>
      <c r="AR39" s="80">
        <v>2007</v>
      </c>
      <c r="AS39" s="80">
        <v>2008</v>
      </c>
      <c r="AT39" s="80">
        <v>2009</v>
      </c>
      <c r="AU39" s="80">
        <f t="shared" ref="AU39:BB39" si="29">AT39+1</f>
        <v>2010</v>
      </c>
      <c r="AV39" s="80">
        <f t="shared" si="29"/>
        <v>2011</v>
      </c>
      <c r="AW39" s="80">
        <f t="shared" si="29"/>
        <v>2012</v>
      </c>
      <c r="AX39" s="80">
        <f t="shared" si="29"/>
        <v>2013</v>
      </c>
      <c r="AY39" s="80">
        <f t="shared" si="29"/>
        <v>2014</v>
      </c>
      <c r="AZ39" s="80">
        <f t="shared" si="29"/>
        <v>2015</v>
      </c>
      <c r="BA39" s="80">
        <f t="shared" si="29"/>
        <v>2016</v>
      </c>
      <c r="BB39" s="80">
        <f t="shared" si="29"/>
        <v>2017</v>
      </c>
      <c r="BC39" s="80">
        <f>BB39+1</f>
        <v>2018</v>
      </c>
      <c r="BD39" s="80">
        <f>BC39+1</f>
        <v>2019</v>
      </c>
      <c r="BE39" s="80">
        <f>BD39+1</f>
        <v>2020</v>
      </c>
      <c r="BF39" s="80">
        <f>BE39+1</f>
        <v>2021</v>
      </c>
    </row>
    <row r="40" spans="1:58" s="153" customFormat="1" ht="15" customHeight="1">
      <c r="A40" s="292"/>
      <c r="V40" s="568" t="s">
        <v>209</v>
      </c>
      <c r="W40" s="883"/>
      <c r="X40" s="292"/>
      <c r="Y40" s="926" t="s">
        <v>0</v>
      </c>
      <c r="Z40" s="927"/>
      <c r="AA40" s="154">
        <f t="shared" ref="AA40:AQ40" si="30">SUM(AA41:AA48)</f>
        <v>4585.7712184484189</v>
      </c>
      <c r="AB40" s="154">
        <f t="shared" si="30"/>
        <v>4609.179689277019</v>
      </c>
      <c r="AC40" s="154">
        <f t="shared" si="30"/>
        <v>4879.8228429040519</v>
      </c>
      <c r="AD40" s="154">
        <f t="shared" si="30"/>
        <v>4928.3816787447258</v>
      </c>
      <c r="AE40" s="154">
        <f t="shared" si="30"/>
        <v>5259.9845146312537</v>
      </c>
      <c r="AF40" s="154">
        <f t="shared" si="30"/>
        <v>5249.8248282105642</v>
      </c>
      <c r="AG40" s="154">
        <f t="shared" si="30"/>
        <v>5317.7083038152341</v>
      </c>
      <c r="AH40" s="154">
        <f t="shared" si="30"/>
        <v>4981.2360174151409</v>
      </c>
      <c r="AI40" s="154">
        <f t="shared" si="30"/>
        <v>4980.9197495439857</v>
      </c>
      <c r="AJ40" s="154">
        <f t="shared" si="30"/>
        <v>5172.0583482944094</v>
      </c>
      <c r="AK40" s="154">
        <f t="shared" si="30"/>
        <v>5233.4201081815727</v>
      </c>
      <c r="AL40" s="154">
        <f t="shared" si="30"/>
        <v>5085.3227447225217</v>
      </c>
      <c r="AM40" s="154">
        <f t="shared" si="30"/>
        <v>5275.9193359423034</v>
      </c>
      <c r="AN40" s="154">
        <f t="shared" si="30"/>
        <v>5298.666908923874</v>
      </c>
      <c r="AO40" s="154">
        <f t="shared" si="30"/>
        <v>5161.3608276877885</v>
      </c>
      <c r="AP40" s="154">
        <f t="shared" si="30"/>
        <v>5151.6827108149319</v>
      </c>
      <c r="AQ40" s="154">
        <f t="shared" si="30"/>
        <v>4864.424604989028</v>
      </c>
      <c r="AR40" s="154">
        <f t="shared" ref="AR40:AW40" si="31">SUM(AR41:AR48)</f>
        <v>4990.2209316249473</v>
      </c>
      <c r="AS40" s="154">
        <f t="shared" si="31"/>
        <v>4858.3332691750593</v>
      </c>
      <c r="AT40" s="154">
        <f t="shared" si="31"/>
        <v>4592.329848636522</v>
      </c>
      <c r="AU40" s="154">
        <f t="shared" si="31"/>
        <v>4856.7516729108065</v>
      </c>
      <c r="AV40" s="154">
        <f t="shared" si="31"/>
        <v>5082.4764965955319</v>
      </c>
      <c r="AW40" s="154">
        <f t="shared" si="31"/>
        <v>5342.0545983302891</v>
      </c>
      <c r="AX40" s="154">
        <f t="shared" ref="AX40:BE40" si="32">SUM(AX41:AX48)</f>
        <v>5162.2473323248096</v>
      </c>
      <c r="AY40" s="154">
        <f t="shared" si="32"/>
        <v>4779.5043411777115</v>
      </c>
      <c r="AZ40" s="154">
        <f t="shared" si="32"/>
        <v>4603.2716899634115</v>
      </c>
      <c r="BA40" s="154">
        <f t="shared" si="32"/>
        <v>4469.2628312583674</v>
      </c>
      <c r="BB40" s="154">
        <f t="shared" si="32"/>
        <v>4486.8727864810444</v>
      </c>
      <c r="BC40" s="154">
        <f t="shared" si="32"/>
        <v>4121.0550066217538</v>
      </c>
      <c r="BD40" s="154">
        <f>SUM(BD41:BD48)</f>
        <v>3971.0034085486245</v>
      </c>
      <c r="BE40" s="154">
        <f t="shared" si="32"/>
        <v>3922.3713263900154</v>
      </c>
      <c r="BF40" s="154">
        <f t="shared" ref="BF40" si="33">SUM(BF41:BF48)</f>
        <v>3733.45021249296</v>
      </c>
    </row>
    <row r="41" spans="1:58" s="153" customFormat="1" ht="15" customHeight="1">
      <c r="A41" s="292"/>
      <c r="V41" s="569"/>
      <c r="W41" s="575" t="s">
        <v>219</v>
      </c>
      <c r="X41" s="578"/>
      <c r="Y41" s="928"/>
      <c r="Z41" s="933" t="s">
        <v>512</v>
      </c>
      <c r="AA41" s="159">
        <v>664.07703713706451</v>
      </c>
      <c r="AB41" s="159">
        <v>665.94076509311321</v>
      </c>
      <c r="AC41" s="159">
        <v>705.25969593387345</v>
      </c>
      <c r="AD41" s="159">
        <v>727.39018345705449</v>
      </c>
      <c r="AE41" s="159">
        <v>731.22138263892919</v>
      </c>
      <c r="AF41" s="159">
        <v>761.5464908981528</v>
      </c>
      <c r="AG41" s="159">
        <v>785.42928333693112</v>
      </c>
      <c r="AH41" s="159">
        <v>738.37278307775932</v>
      </c>
      <c r="AI41" s="159">
        <v>726.38680379295715</v>
      </c>
      <c r="AJ41" s="159">
        <v>757.87623838821071</v>
      </c>
      <c r="AK41" s="159">
        <v>805.89010118683802</v>
      </c>
      <c r="AL41" s="159">
        <v>760.33580950577516</v>
      </c>
      <c r="AM41" s="159">
        <v>809.8180662031391</v>
      </c>
      <c r="AN41" s="159">
        <v>758.06668561645927</v>
      </c>
      <c r="AO41" s="159">
        <v>781.10458014095173</v>
      </c>
      <c r="AP41" s="159">
        <v>818.15884637853867</v>
      </c>
      <c r="AQ41" s="159">
        <v>750.94858076932178</v>
      </c>
      <c r="AR41" s="159">
        <v>760.32339029607215</v>
      </c>
      <c r="AS41" s="159">
        <v>721.82695538441908</v>
      </c>
      <c r="AT41" s="159">
        <v>710.50334817012242</v>
      </c>
      <c r="AU41" s="159">
        <v>774.46797323826684</v>
      </c>
      <c r="AV41" s="159">
        <v>802.34190922854702</v>
      </c>
      <c r="AW41" s="159">
        <v>820.52706501432385</v>
      </c>
      <c r="AX41" s="159">
        <v>793.4304565733031</v>
      </c>
      <c r="AY41" s="159">
        <v>742.26360581344989</v>
      </c>
      <c r="AZ41" s="159">
        <v>706.93308933757419</v>
      </c>
      <c r="BA41" s="159">
        <v>707.20894070893462</v>
      </c>
      <c r="BB41" s="159">
        <v>729.24746785269133</v>
      </c>
      <c r="BC41" s="159">
        <v>629.97908071634345</v>
      </c>
      <c r="BD41" s="159">
        <v>610.81455951681653</v>
      </c>
      <c r="BE41" s="159">
        <v>641.81126097403171</v>
      </c>
      <c r="BF41" s="159">
        <v>581.26703318630996</v>
      </c>
    </row>
    <row r="42" spans="1:58" s="153" customFormat="1" ht="15" customHeight="1">
      <c r="A42" s="292"/>
      <c r="V42" s="569"/>
      <c r="W42" s="576" t="s">
        <v>220</v>
      </c>
      <c r="X42" s="578"/>
      <c r="Y42" s="928"/>
      <c r="Z42" s="934" t="s">
        <v>513</v>
      </c>
      <c r="AA42" s="159">
        <v>95.752355819079298</v>
      </c>
      <c r="AB42" s="1143">
        <v>97.27278689967585</v>
      </c>
      <c r="AC42" s="1143">
        <v>100.1011309039415</v>
      </c>
      <c r="AD42" s="1143">
        <v>95.063450464912961</v>
      </c>
      <c r="AE42" s="159">
        <v>108.69374083819844</v>
      </c>
      <c r="AF42" s="159">
        <v>104.99162022062914</v>
      </c>
      <c r="AG42" s="1143">
        <v>101.60191009654845</v>
      </c>
      <c r="AH42" s="1143">
        <v>96.950779626536715</v>
      </c>
      <c r="AI42" s="1143">
        <v>94.135550231656794</v>
      </c>
      <c r="AJ42" s="159">
        <v>100.37398300044418</v>
      </c>
      <c r="AK42" s="159">
        <v>98.98429795250695</v>
      </c>
      <c r="AL42" s="1143">
        <v>98.109272762255628</v>
      </c>
      <c r="AM42" s="159">
        <v>106.1870274765953</v>
      </c>
      <c r="AN42" s="1143">
        <v>111.6218047159998</v>
      </c>
      <c r="AO42" s="159">
        <v>108.36320319500743</v>
      </c>
      <c r="AP42" s="159">
        <v>111.18323336817107</v>
      </c>
      <c r="AQ42" s="1143">
        <v>105.09104477360491</v>
      </c>
      <c r="AR42" s="159">
        <v>116.24552456582263</v>
      </c>
      <c r="AS42" s="1143">
        <v>113.72191924972262</v>
      </c>
      <c r="AT42" s="1143">
        <v>106.40366504606851</v>
      </c>
      <c r="AU42" s="159">
        <v>120.22368607316554</v>
      </c>
      <c r="AV42" s="159">
        <v>134.53605203860599</v>
      </c>
      <c r="AW42" s="159">
        <v>146.84672773825179</v>
      </c>
      <c r="AX42" s="159">
        <v>141.75281358750456</v>
      </c>
      <c r="AY42" s="1143">
        <v>126.95724615646458</v>
      </c>
      <c r="AZ42" s="1143">
        <v>119.60525011853555</v>
      </c>
      <c r="BA42" s="159">
        <v>113.85108267920032</v>
      </c>
      <c r="BB42" s="159">
        <v>108.86910415528675</v>
      </c>
      <c r="BC42" s="159">
        <v>94.076142628170132</v>
      </c>
      <c r="BD42" s="159">
        <v>84.784753396477655</v>
      </c>
      <c r="BE42" s="159">
        <v>86.310105289788268</v>
      </c>
      <c r="BF42" s="159">
        <v>81.051363836186937</v>
      </c>
    </row>
    <row r="43" spans="1:58" s="153" customFormat="1" ht="15" customHeight="1">
      <c r="A43" s="292"/>
      <c r="V43" s="569"/>
      <c r="W43" s="577" t="s">
        <v>221</v>
      </c>
      <c r="X43" s="578"/>
      <c r="Y43" s="928"/>
      <c r="Z43" s="935" t="s">
        <v>514</v>
      </c>
      <c r="AA43" s="159">
        <v>839.03098918795172</v>
      </c>
      <c r="AB43" s="159">
        <v>840.60383868951465</v>
      </c>
      <c r="AC43" s="159">
        <v>853.10754643382381</v>
      </c>
      <c r="AD43" s="159">
        <v>865.61234972315435</v>
      </c>
      <c r="AE43" s="159">
        <v>845.48715365959299</v>
      </c>
      <c r="AF43" s="159">
        <v>859.31151441728616</v>
      </c>
      <c r="AG43" s="159">
        <v>854.11774326072327</v>
      </c>
      <c r="AH43" s="159">
        <v>803.91516341063982</v>
      </c>
      <c r="AI43" s="159">
        <v>786.7442144266314</v>
      </c>
      <c r="AJ43" s="159">
        <v>792.05487249719818</v>
      </c>
      <c r="AK43" s="159">
        <v>796.89663781892091</v>
      </c>
      <c r="AL43" s="159">
        <v>759.08763935241359</v>
      </c>
      <c r="AM43" s="159">
        <v>778.03506463765586</v>
      </c>
      <c r="AN43" s="159">
        <v>764.85221640016323</v>
      </c>
      <c r="AO43" s="159">
        <v>737.96308486391229</v>
      </c>
      <c r="AP43" s="159">
        <v>746.27331345877701</v>
      </c>
      <c r="AQ43" s="159">
        <v>706.26647505274047</v>
      </c>
      <c r="AR43" s="159">
        <v>710.99877580941416</v>
      </c>
      <c r="AS43" s="159">
        <v>673.72398427699727</v>
      </c>
      <c r="AT43" s="159">
        <v>653.87522778390735</v>
      </c>
      <c r="AU43" s="159">
        <v>684.22861407412768</v>
      </c>
      <c r="AV43" s="159">
        <v>685.3944252679911</v>
      </c>
      <c r="AW43" s="159">
        <v>696.82599052384001</v>
      </c>
      <c r="AX43" s="159">
        <v>675.06457729237854</v>
      </c>
      <c r="AY43" s="159">
        <v>640.94698146252358</v>
      </c>
      <c r="AZ43" s="159">
        <v>611.68469178737769</v>
      </c>
      <c r="BA43" s="159">
        <v>603.07767890836556</v>
      </c>
      <c r="BB43" s="159">
        <v>621.68386830546024</v>
      </c>
      <c r="BC43" s="159">
        <v>554.08742557488188</v>
      </c>
      <c r="BD43" s="159">
        <v>553.01965086947678</v>
      </c>
      <c r="BE43" s="159">
        <v>574.81016444912211</v>
      </c>
      <c r="BF43" s="159">
        <v>542.01345929730417</v>
      </c>
    </row>
    <row r="44" spans="1:58" s="153" customFormat="1" ht="15" customHeight="1">
      <c r="A44" s="292"/>
      <c r="V44" s="569"/>
      <c r="W44" s="576" t="s">
        <v>222</v>
      </c>
      <c r="X44" s="578"/>
      <c r="Y44" s="928"/>
      <c r="Z44" s="934" t="s">
        <v>515</v>
      </c>
      <c r="AA44" s="159">
        <v>241.20780523300172</v>
      </c>
      <c r="AB44" s="159">
        <v>245.17542902926249</v>
      </c>
      <c r="AC44" s="159">
        <v>248.40098751829234</v>
      </c>
      <c r="AD44" s="159">
        <v>251.85844174655978</v>
      </c>
      <c r="AE44" s="159">
        <v>253.50215785363926</v>
      </c>
      <c r="AF44" s="159">
        <v>255.58019278627077</v>
      </c>
      <c r="AG44" s="159">
        <v>253.12259367602493</v>
      </c>
      <c r="AH44" s="159">
        <v>241.52532867200566</v>
      </c>
      <c r="AI44" s="159">
        <v>239.45813902269364</v>
      </c>
      <c r="AJ44" s="159">
        <v>241.94563794681474</v>
      </c>
      <c r="AK44" s="159">
        <v>240.01010165444546</v>
      </c>
      <c r="AL44" s="159">
        <v>232.01571846877616</v>
      </c>
      <c r="AM44" s="159">
        <v>237.31700362011881</v>
      </c>
      <c r="AN44" s="159">
        <v>243.42040156448121</v>
      </c>
      <c r="AO44" s="159">
        <v>229.63213863961218</v>
      </c>
      <c r="AP44" s="159">
        <v>229.64699171738476</v>
      </c>
      <c r="AQ44" s="159">
        <v>221.916649736132</v>
      </c>
      <c r="AR44" s="159">
        <v>229.02275615839409</v>
      </c>
      <c r="AS44" s="159">
        <v>219.19952858312732</v>
      </c>
      <c r="AT44" s="159">
        <v>211.09090801152757</v>
      </c>
      <c r="AU44" s="159">
        <v>223.78578812907253</v>
      </c>
      <c r="AV44" s="159">
        <v>230.24510925504904</v>
      </c>
      <c r="AW44" s="159">
        <v>244.62407843608213</v>
      </c>
      <c r="AX44" s="159">
        <v>242.36661338987693</v>
      </c>
      <c r="AY44" s="159">
        <v>231.33367917129496</v>
      </c>
      <c r="AZ44" s="159">
        <v>225.73308590958231</v>
      </c>
      <c r="BA44" s="159">
        <v>223.19266820974781</v>
      </c>
      <c r="BB44" s="159">
        <v>230.67454022754424</v>
      </c>
      <c r="BC44" s="159">
        <v>210.12246852288655</v>
      </c>
      <c r="BD44" s="159">
        <v>211.4527472077479</v>
      </c>
      <c r="BE44" s="159">
        <v>222.3111779680049</v>
      </c>
      <c r="BF44" s="159">
        <v>210.1614808073659</v>
      </c>
    </row>
    <row r="45" spans="1:58" s="153" customFormat="1" ht="15" customHeight="1">
      <c r="A45" s="292"/>
      <c r="V45" s="569"/>
      <c r="W45" s="1257" t="s">
        <v>226</v>
      </c>
      <c r="X45" s="578"/>
      <c r="Y45" s="928"/>
      <c r="Z45" s="935" t="s">
        <v>819</v>
      </c>
      <c r="AA45" s="159">
        <v>1239.8816679084503</v>
      </c>
      <c r="AB45" s="159">
        <v>1262.0668140988894</v>
      </c>
      <c r="AC45" s="159">
        <v>1301.2254850570291</v>
      </c>
      <c r="AD45" s="159">
        <v>1237.9825598518892</v>
      </c>
      <c r="AE45" s="159">
        <v>1417.9465763751291</v>
      </c>
      <c r="AF45" s="159">
        <v>1371.9345258599192</v>
      </c>
      <c r="AG45" s="159">
        <v>1329.7651309100067</v>
      </c>
      <c r="AH45" s="159">
        <v>1270.8413005100083</v>
      </c>
      <c r="AI45" s="159">
        <v>1235.762013334022</v>
      </c>
      <c r="AJ45" s="159">
        <v>1319.5297221103863</v>
      </c>
      <c r="AK45" s="159">
        <v>1303.0413879320481</v>
      </c>
      <c r="AL45" s="159">
        <v>1285.8402212426577</v>
      </c>
      <c r="AM45" s="159">
        <v>1385.5915468377302</v>
      </c>
      <c r="AN45" s="159">
        <v>1450.1113668330001</v>
      </c>
      <c r="AO45" s="159">
        <v>1401.6010987269653</v>
      </c>
      <c r="AP45" s="159">
        <v>1431.7720334680864</v>
      </c>
      <c r="AQ45" s="159">
        <v>1347.3919452002763</v>
      </c>
      <c r="AR45" s="159">
        <v>1483.883485184555</v>
      </c>
      <c r="AS45" s="159">
        <v>1445.3222995826104</v>
      </c>
      <c r="AT45" s="159">
        <v>1346.4049304189434</v>
      </c>
      <c r="AU45" s="159">
        <v>1514.6396732414794</v>
      </c>
      <c r="AV45" s="159">
        <v>1716.2367251438261</v>
      </c>
      <c r="AW45" s="159">
        <v>1897.9794454706846</v>
      </c>
      <c r="AX45" s="159">
        <v>1857.5404409089119</v>
      </c>
      <c r="AY45" s="159">
        <v>1687.9421208397462</v>
      </c>
      <c r="AZ45" s="159">
        <v>1614.6708766002303</v>
      </c>
      <c r="BA45" s="159">
        <v>1561.9750347662234</v>
      </c>
      <c r="BB45" s="159">
        <v>1519.3117939041774</v>
      </c>
      <c r="BC45" s="159">
        <v>1336.7990413456566</v>
      </c>
      <c r="BD45" s="159">
        <v>1228.08778587233</v>
      </c>
      <c r="BE45" s="159">
        <v>1275.9282231728484</v>
      </c>
      <c r="BF45" s="159">
        <v>1198.187886551885</v>
      </c>
    </row>
    <row r="46" spans="1:58" s="153" customFormat="1" ht="15" customHeight="1">
      <c r="A46" s="292"/>
      <c r="V46" s="569"/>
      <c r="W46" s="576" t="s">
        <v>223</v>
      </c>
      <c r="X46" s="578"/>
      <c r="Y46" s="928"/>
      <c r="Z46" s="934" t="s">
        <v>516</v>
      </c>
      <c r="AA46" s="159">
        <v>1184.3714074113748</v>
      </c>
      <c r="AB46" s="159">
        <v>1162.4608034411842</v>
      </c>
      <c r="AC46" s="159">
        <v>1323.5069678467519</v>
      </c>
      <c r="AD46" s="159">
        <v>1400.3882639014985</v>
      </c>
      <c r="AE46" s="159">
        <v>1526.1828661306058</v>
      </c>
      <c r="AF46" s="159">
        <v>1512.4944444028217</v>
      </c>
      <c r="AG46" s="159">
        <v>1611.8959707631477</v>
      </c>
      <c r="AH46" s="159">
        <v>1454.2969962204863</v>
      </c>
      <c r="AI46" s="159">
        <v>1532.0951784663107</v>
      </c>
      <c r="AJ46" s="159">
        <v>1594.0134591035423</v>
      </c>
      <c r="AK46" s="159">
        <v>1618.6139692497452</v>
      </c>
      <c r="AL46" s="159">
        <v>1582.1995812591667</v>
      </c>
      <c r="AM46" s="159">
        <v>1587.8022027234256</v>
      </c>
      <c r="AN46" s="159">
        <v>1599.1317217507344</v>
      </c>
      <c r="AO46" s="159">
        <v>1552.5360863695466</v>
      </c>
      <c r="AP46" s="159">
        <v>1492.4548398781094</v>
      </c>
      <c r="AQ46" s="159">
        <v>1438.0480987391902</v>
      </c>
      <c r="AR46" s="159">
        <v>1396.5818163715944</v>
      </c>
      <c r="AS46" s="159">
        <v>1387.820586352864</v>
      </c>
      <c r="AT46" s="159">
        <v>1299.6291462779373</v>
      </c>
      <c r="AU46" s="159">
        <v>1282.8455790328615</v>
      </c>
      <c r="AV46" s="159">
        <v>1235.5899486617764</v>
      </c>
      <c r="AW46" s="159">
        <v>1232.2957552291432</v>
      </c>
      <c r="AX46" s="159">
        <v>1178.1865792098295</v>
      </c>
      <c r="AY46" s="159">
        <v>1096.6109354908247</v>
      </c>
      <c r="AZ46" s="159">
        <v>1090.2823792105862</v>
      </c>
      <c r="BA46" s="159">
        <v>1034.9007681470289</v>
      </c>
      <c r="BB46" s="159">
        <v>1046.4377402729388</v>
      </c>
      <c r="BC46" s="159">
        <v>1063.008071419971</v>
      </c>
      <c r="BD46" s="159">
        <v>1049.4350978417681</v>
      </c>
      <c r="BE46" s="159">
        <v>889.8644821665348</v>
      </c>
      <c r="BF46" s="159">
        <v>907.27834300818051</v>
      </c>
    </row>
    <row r="47" spans="1:58" s="153" customFormat="1" ht="15" customHeight="1">
      <c r="A47" s="292"/>
      <c r="V47" s="569"/>
      <c r="W47" s="1669" t="s">
        <v>981</v>
      </c>
      <c r="X47" s="578"/>
      <c r="Y47" s="928"/>
      <c r="Z47" s="936" t="s">
        <v>517</v>
      </c>
      <c r="AA47" s="159">
        <v>270.61856402501428</v>
      </c>
      <c r="AB47" s="159">
        <v>272.90528348189775</v>
      </c>
      <c r="AC47" s="159">
        <v>273.12281358163716</v>
      </c>
      <c r="AD47" s="159">
        <v>270.20731302173363</v>
      </c>
      <c r="AE47" s="159">
        <v>277.44447678102807</v>
      </c>
      <c r="AF47" s="159">
        <v>280.14921640919164</v>
      </c>
      <c r="AG47" s="159">
        <v>285.35325937103948</v>
      </c>
      <c r="AH47" s="159">
        <v>287.70749176052539</v>
      </c>
      <c r="AI47" s="159">
        <v>286.02831729837249</v>
      </c>
      <c r="AJ47" s="159">
        <v>289.52455238333283</v>
      </c>
      <c r="AK47" s="159">
        <v>296.65173956541446</v>
      </c>
      <c r="AL47" s="159">
        <v>298.93299482323698</v>
      </c>
      <c r="AM47" s="159">
        <v>301.15983440765706</v>
      </c>
      <c r="AN47" s="159">
        <v>301.65170195537985</v>
      </c>
      <c r="AO47" s="159">
        <v>283.84531600600963</v>
      </c>
      <c r="AP47" s="159">
        <v>259.12621248907635</v>
      </c>
      <c r="AQ47" s="159">
        <v>233.93747318459046</v>
      </c>
      <c r="AR47" s="159">
        <v>225.94425512368548</v>
      </c>
      <c r="AS47" s="159">
        <v>218.32218985179622</v>
      </c>
      <c r="AT47" s="159">
        <v>180.34312486066241</v>
      </c>
      <c r="AU47" s="159">
        <v>173.60930114615942</v>
      </c>
      <c r="AV47" s="159">
        <v>188.34449623252237</v>
      </c>
      <c r="AW47" s="159">
        <v>187.33779174490385</v>
      </c>
      <c r="AX47" s="159">
        <v>173.94180066368273</v>
      </c>
      <c r="AY47" s="159">
        <v>153.42947229601745</v>
      </c>
      <c r="AZ47" s="159">
        <v>148.10030376438266</v>
      </c>
      <c r="BA47" s="159">
        <v>146.78434157120168</v>
      </c>
      <c r="BB47" s="159">
        <v>151.05647729762006</v>
      </c>
      <c r="BC47" s="159">
        <v>150.48040979299935</v>
      </c>
      <c r="BD47" s="159">
        <v>156.19905780485144</v>
      </c>
      <c r="BE47" s="159">
        <v>160.15483704284665</v>
      </c>
      <c r="BF47" s="159">
        <v>149.32207548852335</v>
      </c>
    </row>
    <row r="48" spans="1:58" s="153" customFormat="1" ht="15" customHeight="1">
      <c r="A48" s="292"/>
      <c r="V48" s="573"/>
      <c r="W48" s="576" t="s">
        <v>217</v>
      </c>
      <c r="X48" s="578"/>
      <c r="Y48" s="932"/>
      <c r="Z48" s="930" t="s">
        <v>511</v>
      </c>
      <c r="AA48" s="1143">
        <v>50.831391726482387</v>
      </c>
      <c r="AB48" s="1143">
        <v>62.753968543481967</v>
      </c>
      <c r="AC48" s="1143">
        <v>75.098215628703016</v>
      </c>
      <c r="AD48" s="1143">
        <v>79.879116577922687</v>
      </c>
      <c r="AE48" s="159">
        <v>99.506160354130358</v>
      </c>
      <c r="AF48" s="159">
        <v>103.81682321629353</v>
      </c>
      <c r="AG48" s="1143">
        <v>96.422412400812831</v>
      </c>
      <c r="AH48" s="1143">
        <v>87.62617413718003</v>
      </c>
      <c r="AI48" s="1143">
        <v>80.309532971341909</v>
      </c>
      <c r="AJ48" s="1143">
        <v>76.739882864479924</v>
      </c>
      <c r="AK48" s="1143">
        <v>73.331872821653377</v>
      </c>
      <c r="AL48" s="1143">
        <v>68.801507308239607</v>
      </c>
      <c r="AM48" s="1143">
        <v>70.008590035981214</v>
      </c>
      <c r="AN48" s="1143">
        <v>69.811010087655362</v>
      </c>
      <c r="AO48" s="1143">
        <v>66.315319745783356</v>
      </c>
      <c r="AP48" s="1143">
        <v>63.067240056787924</v>
      </c>
      <c r="AQ48" s="1143">
        <v>60.824337533172105</v>
      </c>
      <c r="AR48" s="1143">
        <v>67.220928115410103</v>
      </c>
      <c r="AS48" s="1143">
        <v>78.395805893523189</v>
      </c>
      <c r="AT48" s="1143">
        <v>84.079498067353455</v>
      </c>
      <c r="AU48" s="1143">
        <v>82.951057975673066</v>
      </c>
      <c r="AV48" s="1143">
        <v>89.787830767214302</v>
      </c>
      <c r="AW48" s="159">
        <v>115.61774417305838</v>
      </c>
      <c r="AX48" s="1143">
        <v>99.964050699322911</v>
      </c>
      <c r="AY48" s="1143">
        <v>100.02029994738929</v>
      </c>
      <c r="AZ48" s="1143">
        <v>86.262013235143314</v>
      </c>
      <c r="BA48" s="1143">
        <v>78.272316267664962</v>
      </c>
      <c r="BB48" s="1143">
        <v>79.591794465325265</v>
      </c>
      <c r="BC48" s="1143">
        <v>82.502366620845706</v>
      </c>
      <c r="BD48" s="1143">
        <v>77.209756039156801</v>
      </c>
      <c r="BE48" s="159">
        <v>71.181075326838751</v>
      </c>
      <c r="BF48" s="159">
        <v>64.168570317204143</v>
      </c>
    </row>
    <row r="50" spans="1:58" ht="16.5">
      <c r="V50" s="61" t="s">
        <v>224</v>
      </c>
      <c r="Y50" s="925" t="s">
        <v>813</v>
      </c>
      <c r="Z50" s="925"/>
    </row>
    <row r="51" spans="1:58">
      <c r="V51" s="564" t="s">
        <v>207</v>
      </c>
      <c r="W51" s="565"/>
      <c r="Y51" s="564" t="s">
        <v>519</v>
      </c>
      <c r="Z51" s="565"/>
      <c r="AA51" s="80">
        <v>1990</v>
      </c>
      <c r="AB51" s="80">
        <v>1991</v>
      </c>
      <c r="AC51" s="80">
        <v>1992</v>
      </c>
      <c r="AD51" s="80">
        <v>1993</v>
      </c>
      <c r="AE51" s="80">
        <v>1994</v>
      </c>
      <c r="AF51" s="80">
        <v>1995</v>
      </c>
      <c r="AG51" s="80">
        <v>1996</v>
      </c>
      <c r="AH51" s="80">
        <v>1997</v>
      </c>
      <c r="AI51" s="80">
        <v>1998</v>
      </c>
      <c r="AJ51" s="80">
        <v>1999</v>
      </c>
      <c r="AK51" s="80">
        <v>2000</v>
      </c>
      <c r="AL51" s="80">
        <v>2001</v>
      </c>
      <c r="AM51" s="80">
        <v>2002</v>
      </c>
      <c r="AN51" s="80">
        <v>2003</v>
      </c>
      <c r="AO51" s="80">
        <v>2004</v>
      </c>
      <c r="AP51" s="80">
        <v>2005</v>
      </c>
      <c r="AQ51" s="80">
        <v>2006</v>
      </c>
      <c r="AR51" s="80">
        <v>2007</v>
      </c>
      <c r="AS51" s="80">
        <v>2008</v>
      </c>
      <c r="AT51" s="80">
        <v>2009</v>
      </c>
      <c r="AU51" s="80">
        <f t="shared" ref="AU51:BB51" si="34">AT51+1</f>
        <v>2010</v>
      </c>
      <c r="AV51" s="80">
        <f t="shared" si="34"/>
        <v>2011</v>
      </c>
      <c r="AW51" s="80">
        <f t="shared" si="34"/>
        <v>2012</v>
      </c>
      <c r="AX51" s="80">
        <f t="shared" si="34"/>
        <v>2013</v>
      </c>
      <c r="AY51" s="80">
        <f t="shared" si="34"/>
        <v>2014</v>
      </c>
      <c r="AZ51" s="80">
        <f t="shared" si="34"/>
        <v>2015</v>
      </c>
      <c r="BA51" s="80">
        <f t="shared" si="34"/>
        <v>2016</v>
      </c>
      <c r="BB51" s="80">
        <f t="shared" si="34"/>
        <v>2017</v>
      </c>
      <c r="BC51" s="80">
        <f>BB51+1</f>
        <v>2018</v>
      </c>
      <c r="BD51" s="80">
        <f>BC51+1</f>
        <v>2019</v>
      </c>
      <c r="BE51" s="80">
        <f>BD51+1</f>
        <v>2020</v>
      </c>
      <c r="BF51" s="80">
        <f>BE51+1</f>
        <v>2021</v>
      </c>
    </row>
    <row r="52" spans="1:58" s="153" customFormat="1" ht="15" customHeight="1">
      <c r="A52" s="292"/>
      <c r="V52" s="568" t="s">
        <v>209</v>
      </c>
      <c r="W52" s="883"/>
      <c r="X52" s="292"/>
      <c r="Y52" s="926" t="s">
        <v>0</v>
      </c>
      <c r="Z52" s="927"/>
      <c r="AA52" s="1145">
        <f t="shared" ref="AA52:AQ52" si="35">SUM(AA53:AA60)</f>
        <v>1.0000000000000002</v>
      </c>
      <c r="AB52" s="1145">
        <f t="shared" si="35"/>
        <v>0.99999999999999989</v>
      </c>
      <c r="AC52" s="1145">
        <f t="shared" si="35"/>
        <v>1</v>
      </c>
      <c r="AD52" s="1145">
        <f t="shared" si="35"/>
        <v>1</v>
      </c>
      <c r="AE52" s="1145">
        <f t="shared" si="35"/>
        <v>1</v>
      </c>
      <c r="AF52" s="1145">
        <f t="shared" si="35"/>
        <v>1.0000000000000002</v>
      </c>
      <c r="AG52" s="1145">
        <f t="shared" si="35"/>
        <v>0.99999999999999989</v>
      </c>
      <c r="AH52" s="1145">
        <f t="shared" si="35"/>
        <v>1</v>
      </c>
      <c r="AI52" s="1145">
        <f t="shared" si="35"/>
        <v>1</v>
      </c>
      <c r="AJ52" s="1145">
        <f t="shared" si="35"/>
        <v>1.0000000000000002</v>
      </c>
      <c r="AK52" s="1145">
        <f t="shared" si="35"/>
        <v>0.99999999999999989</v>
      </c>
      <c r="AL52" s="1145">
        <f t="shared" si="35"/>
        <v>1</v>
      </c>
      <c r="AM52" s="1145">
        <f t="shared" si="35"/>
        <v>0.99999999999999989</v>
      </c>
      <c r="AN52" s="1145">
        <f t="shared" si="35"/>
        <v>1.0000000000000002</v>
      </c>
      <c r="AO52" s="1145">
        <f t="shared" si="35"/>
        <v>1.0000000000000002</v>
      </c>
      <c r="AP52" s="1145">
        <f t="shared" si="35"/>
        <v>1.0000000000000002</v>
      </c>
      <c r="AQ52" s="1145">
        <f t="shared" si="35"/>
        <v>1</v>
      </c>
      <c r="AR52" s="1145">
        <f t="shared" ref="AR52:AW52" si="36">SUM(AR53:AR60)</f>
        <v>1</v>
      </c>
      <c r="AS52" s="1145">
        <f t="shared" si="36"/>
        <v>1.0000000000000002</v>
      </c>
      <c r="AT52" s="1145">
        <f t="shared" si="36"/>
        <v>1</v>
      </c>
      <c r="AU52" s="1145">
        <f t="shared" si="36"/>
        <v>0.99999999999999989</v>
      </c>
      <c r="AV52" s="1145">
        <f t="shared" si="36"/>
        <v>1.0000000000000002</v>
      </c>
      <c r="AW52" s="1145">
        <f t="shared" si="36"/>
        <v>0.99999999999999978</v>
      </c>
      <c r="AX52" s="1145">
        <f t="shared" ref="AX52:BE52" si="37">SUM(AX53:AX60)</f>
        <v>1.0000000000000002</v>
      </c>
      <c r="AY52" s="1145">
        <f t="shared" si="37"/>
        <v>0.99999999999999989</v>
      </c>
      <c r="AZ52" s="1145">
        <f t="shared" si="37"/>
        <v>1.0000000000000002</v>
      </c>
      <c r="BA52" s="1145">
        <f t="shared" si="37"/>
        <v>1</v>
      </c>
      <c r="BB52" s="1145">
        <f t="shared" si="37"/>
        <v>0.99999999999999967</v>
      </c>
      <c r="BC52" s="1145">
        <f t="shared" si="37"/>
        <v>1.0000000000000002</v>
      </c>
      <c r="BD52" s="1145">
        <f>SUM(BD53:BD60)</f>
        <v>1</v>
      </c>
      <c r="BE52" s="1145">
        <f t="shared" si="37"/>
        <v>0.99999999999999989</v>
      </c>
      <c r="BF52" s="1145">
        <f t="shared" ref="BF52" si="38">SUM(BF53:BF60)</f>
        <v>1</v>
      </c>
    </row>
    <row r="53" spans="1:58" s="153" customFormat="1" ht="15" customHeight="1">
      <c r="A53" s="292"/>
      <c r="V53" s="569"/>
      <c r="W53" s="575" t="s">
        <v>219</v>
      </c>
      <c r="X53" s="578"/>
      <c r="Y53" s="928"/>
      <c r="Z53" s="933" t="s">
        <v>512</v>
      </c>
      <c r="AA53" s="158">
        <f t="shared" ref="AA53:AQ60" si="39">+AA41/AA$12</f>
        <v>0.14481250928208167</v>
      </c>
      <c r="AB53" s="158">
        <f t="shared" si="39"/>
        <v>0.1444814066681723</v>
      </c>
      <c r="AC53" s="158">
        <f t="shared" si="39"/>
        <v>0.14452567616453948</v>
      </c>
      <c r="AD53" s="158">
        <f t="shared" si="39"/>
        <v>0.14759209632528361</v>
      </c>
      <c r="AE53" s="158">
        <f t="shared" si="39"/>
        <v>0.13901588124545852</v>
      </c>
      <c r="AF53" s="158">
        <f t="shared" si="39"/>
        <v>0.14506131458061064</v>
      </c>
      <c r="AG53" s="158">
        <f t="shared" si="39"/>
        <v>0.14770070836217516</v>
      </c>
      <c r="AH53" s="158">
        <f t="shared" si="39"/>
        <v>0.14823083678354096</v>
      </c>
      <c r="AI53" s="158">
        <f t="shared" si="39"/>
        <v>0.14583387011193252</v>
      </c>
      <c r="AJ53" s="158">
        <f t="shared" si="39"/>
        <v>0.14653280905814525</v>
      </c>
      <c r="AK53" s="158">
        <f t="shared" si="39"/>
        <v>0.15398918575769682</v>
      </c>
      <c r="AL53" s="158">
        <f t="shared" si="39"/>
        <v>0.14951574318362415</v>
      </c>
      <c r="AM53" s="158">
        <f t="shared" si="39"/>
        <v>0.15349326148454123</v>
      </c>
      <c r="AN53" s="158">
        <f t="shared" si="39"/>
        <v>0.14306743538450092</v>
      </c>
      <c r="AO53" s="158">
        <f t="shared" si="39"/>
        <v>0.1513369450844759</v>
      </c>
      <c r="AP53" s="158">
        <f t="shared" si="39"/>
        <v>0.1588139045638384</v>
      </c>
      <c r="AQ53" s="158">
        <f t="shared" si="39"/>
        <v>0.15437562337776548</v>
      </c>
      <c r="AR53" s="158">
        <f t="shared" ref="AR53:AW53" si="40">+AR41/AR$12</f>
        <v>0.15236267105482457</v>
      </c>
      <c r="AS53" s="158">
        <f t="shared" si="40"/>
        <v>0.14857501850773291</v>
      </c>
      <c r="AT53" s="158">
        <f t="shared" si="40"/>
        <v>0.15471522551479469</v>
      </c>
      <c r="AU53" s="158">
        <f t="shared" si="40"/>
        <v>0.15946213135787185</v>
      </c>
      <c r="AV53" s="158">
        <f t="shared" si="40"/>
        <v>0.15786436194362949</v>
      </c>
      <c r="AW53" s="158">
        <f t="shared" si="40"/>
        <v>0.15359765609112036</v>
      </c>
      <c r="AX53" s="158">
        <f t="shared" ref="AX53:AY60" si="41">+AX41/AX$12</f>
        <v>0.15369865205896344</v>
      </c>
      <c r="AY53" s="158">
        <f t="shared" si="41"/>
        <v>0.1553013770525313</v>
      </c>
      <c r="AZ53" s="297">
        <f t="shared" ref="AZ53:BC60" si="42">+AZ41/AZ$12</f>
        <v>0.15357188038214473</v>
      </c>
      <c r="BA53" s="158">
        <f t="shared" si="42"/>
        <v>0.15823838682358554</v>
      </c>
      <c r="BB53" s="158">
        <f t="shared" si="42"/>
        <v>0.1625291160582745</v>
      </c>
      <c r="BC53" s="158">
        <f t="shared" si="42"/>
        <v>0.15286839891825918</v>
      </c>
      <c r="BD53" s="158">
        <f t="shared" ref="BD53:BE60" si="43">+BD41/BD$12</f>
        <v>0.15381869433853373</v>
      </c>
      <c r="BE53" s="297">
        <f t="shared" si="43"/>
        <v>0.16362837874524427</v>
      </c>
      <c r="BF53" s="297">
        <f>+BF41/BF$12</f>
        <v>0.1556916525205721</v>
      </c>
    </row>
    <row r="54" spans="1:58" s="153" customFormat="1" ht="15" customHeight="1">
      <c r="A54" s="292"/>
      <c r="V54" s="569"/>
      <c r="W54" s="576" t="s">
        <v>220</v>
      </c>
      <c r="X54" s="578"/>
      <c r="Y54" s="928"/>
      <c r="Z54" s="934" t="s">
        <v>513</v>
      </c>
      <c r="AA54" s="158">
        <f t="shared" si="39"/>
        <v>2.0880316801211208E-2</v>
      </c>
      <c r="AB54" s="158">
        <f t="shared" si="39"/>
        <v>2.1104142918527382E-2</v>
      </c>
      <c r="AC54" s="158">
        <f t="shared" si="39"/>
        <v>2.0513271511383369E-2</v>
      </c>
      <c r="AD54" s="158">
        <f t="shared" si="39"/>
        <v>1.928897895122561E-2</v>
      </c>
      <c r="AE54" s="158">
        <f t="shared" si="39"/>
        <v>2.0664270120159908E-2</v>
      </c>
      <c r="AF54" s="158">
        <f t="shared" si="39"/>
        <v>1.9999071141658682E-2</v>
      </c>
      <c r="AG54" s="158">
        <f t="shared" si="39"/>
        <v>1.9106333836260498E-2</v>
      </c>
      <c r="AH54" s="158">
        <f t="shared" si="39"/>
        <v>1.9463197344510959E-2</v>
      </c>
      <c r="AI54" s="158">
        <f t="shared" si="39"/>
        <v>1.8899230456438314E-2</v>
      </c>
      <c r="AJ54" s="158">
        <f t="shared" si="39"/>
        <v>1.9406970347413916E-2</v>
      </c>
      <c r="AK54" s="158">
        <f t="shared" si="39"/>
        <v>1.8913883446460115E-2</v>
      </c>
      <c r="AL54" s="158">
        <f t="shared" si="39"/>
        <v>1.9292634447650763E-2</v>
      </c>
      <c r="AM54" s="158">
        <f t="shared" si="39"/>
        <v>2.0126734454257878E-2</v>
      </c>
      <c r="AN54" s="158">
        <f t="shared" si="39"/>
        <v>2.1066016534839992E-2</v>
      </c>
      <c r="AO54" s="158">
        <f t="shared" si="39"/>
        <v>2.0995083818534835E-2</v>
      </c>
      <c r="AP54" s="158">
        <f t="shared" si="39"/>
        <v>2.1581925675423302E-2</v>
      </c>
      <c r="AQ54" s="158">
        <f t="shared" si="39"/>
        <v>2.1604003208482648E-2</v>
      </c>
      <c r="AR54" s="158">
        <f t="shared" ref="AR54:AS60" si="44">+AR42/AR$12</f>
        <v>2.3294664937403887E-2</v>
      </c>
      <c r="AS54" s="158">
        <f t="shared" si="44"/>
        <v>2.3407599468579166E-2</v>
      </c>
      <c r="AT54" s="158">
        <f t="shared" ref="AT54:AU60" si="45">+AT42/AT$12</f>
        <v>2.316986552646259E-2</v>
      </c>
      <c r="AU54" s="158">
        <f t="shared" si="45"/>
        <v>2.4753928998208722E-2</v>
      </c>
      <c r="AV54" s="158">
        <f t="shared" ref="AV54:AW60" si="46">+AV42/AV$12</f>
        <v>2.6470570425406629E-2</v>
      </c>
      <c r="AW54" s="158">
        <f t="shared" si="46"/>
        <v>2.748881072539958E-2</v>
      </c>
      <c r="AX54" s="158">
        <f t="shared" si="41"/>
        <v>2.7459516071591715E-2</v>
      </c>
      <c r="AY54" s="158">
        <f t="shared" si="41"/>
        <v>2.6562847754455901E-2</v>
      </c>
      <c r="AZ54" s="297">
        <f t="shared" si="42"/>
        <v>2.5982661501234617E-2</v>
      </c>
      <c r="BA54" s="158">
        <f t="shared" si="42"/>
        <v>2.5474241944984103E-2</v>
      </c>
      <c r="BB54" s="158">
        <f t="shared" si="42"/>
        <v>2.4263915946828161E-2</v>
      </c>
      <c r="BC54" s="158">
        <f t="shared" si="42"/>
        <v>2.2828169601475257E-2</v>
      </c>
      <c r="BD54" s="158">
        <f t="shared" si="43"/>
        <v>2.1350964648873448E-2</v>
      </c>
      <c r="BE54" s="297">
        <f t="shared" si="43"/>
        <v>2.2004572771855441E-2</v>
      </c>
      <c r="BF54" s="297">
        <f t="shared" ref="BF54" si="47">+BF42/BF$12</f>
        <v>2.1709507084082959E-2</v>
      </c>
    </row>
    <row r="55" spans="1:58" s="153" customFormat="1" ht="15" customHeight="1">
      <c r="A55" s="292"/>
      <c r="V55" s="569"/>
      <c r="W55" s="1785" t="s">
        <v>1200</v>
      </c>
      <c r="X55" s="578"/>
      <c r="Y55" s="928"/>
      <c r="Z55" s="935" t="s">
        <v>514</v>
      </c>
      <c r="AA55" s="158">
        <f t="shared" si="39"/>
        <v>0.18296398778302667</v>
      </c>
      <c r="AB55" s="158">
        <f t="shared" si="39"/>
        <v>0.18237601815462501</v>
      </c>
      <c r="AC55" s="158">
        <f t="shared" si="39"/>
        <v>0.17482346673186344</v>
      </c>
      <c r="AD55" s="158">
        <f t="shared" si="39"/>
        <v>0.17563825331475311</v>
      </c>
      <c r="AE55" s="158">
        <f t="shared" si="39"/>
        <v>0.16073947581172016</v>
      </c>
      <c r="AF55" s="158">
        <f t="shared" si="39"/>
        <v>0.16368384518273305</v>
      </c>
      <c r="AG55" s="158">
        <f t="shared" si="39"/>
        <v>0.1606176372344322</v>
      </c>
      <c r="AH55" s="158">
        <f t="shared" si="39"/>
        <v>0.16138869160185002</v>
      </c>
      <c r="AI55" s="158">
        <f t="shared" si="39"/>
        <v>0.15795159408032214</v>
      </c>
      <c r="AJ55" s="158">
        <f t="shared" si="39"/>
        <v>0.15314113243876964</v>
      </c>
      <c r="AK55" s="158">
        <f t="shared" si="39"/>
        <v>0.15227071806696865</v>
      </c>
      <c r="AL55" s="158">
        <f t="shared" si="39"/>
        <v>0.14927029757161125</v>
      </c>
      <c r="AM55" s="158">
        <f t="shared" si="39"/>
        <v>0.14746909781908091</v>
      </c>
      <c r="AN55" s="158">
        <f t="shared" si="39"/>
        <v>0.14434804631935247</v>
      </c>
      <c r="AO55" s="158">
        <f t="shared" si="39"/>
        <v>0.14297839455539649</v>
      </c>
      <c r="AP55" s="158">
        <f t="shared" si="39"/>
        <v>0.14486010792010248</v>
      </c>
      <c r="AQ55" s="158">
        <f t="shared" si="39"/>
        <v>0.14519013704691461</v>
      </c>
      <c r="AR55" s="158">
        <f t="shared" si="44"/>
        <v>0.14247841639706604</v>
      </c>
      <c r="AS55" s="158">
        <f t="shared" si="44"/>
        <v>0.13867389224852311</v>
      </c>
      <c r="AT55" s="158">
        <f t="shared" si="45"/>
        <v>0.1423842035166627</v>
      </c>
      <c r="AU55" s="158">
        <f t="shared" si="45"/>
        <v>0.14088194335537185</v>
      </c>
      <c r="AV55" s="158">
        <f t="shared" si="46"/>
        <v>0.13485442101445991</v>
      </c>
      <c r="AW55" s="158">
        <f t="shared" si="46"/>
        <v>0.13044157031671666</v>
      </c>
      <c r="AX55" s="158">
        <f t="shared" si="41"/>
        <v>0.13076951448360075</v>
      </c>
      <c r="AY55" s="158">
        <f t="shared" si="41"/>
        <v>0.13410323240852812</v>
      </c>
      <c r="AZ55" s="297">
        <f t="shared" si="42"/>
        <v>0.13288042353029994</v>
      </c>
      <c r="BA55" s="158">
        <f t="shared" si="42"/>
        <v>0.13493896011001949</v>
      </c>
      <c r="BB55" s="158">
        <f t="shared" si="42"/>
        <v>0.13855616102569138</v>
      </c>
      <c r="BC55" s="158">
        <f t="shared" si="42"/>
        <v>0.13445280994419354</v>
      </c>
      <c r="BD55" s="158">
        <f t="shared" si="43"/>
        <v>0.13926446139002477</v>
      </c>
      <c r="BE55" s="297">
        <f t="shared" si="43"/>
        <v>0.14654659557134611</v>
      </c>
      <c r="BF55" s="297">
        <f t="shared" ref="BF55" si="48">+BF43/BF$12</f>
        <v>0.14517763153332161</v>
      </c>
    </row>
    <row r="56" spans="1:58" s="153" customFormat="1" ht="15" customHeight="1">
      <c r="A56" s="292"/>
      <c r="V56" s="569"/>
      <c r="W56" s="576" t="s">
        <v>222</v>
      </c>
      <c r="X56" s="578"/>
      <c r="Y56" s="928"/>
      <c r="Z56" s="934" t="s">
        <v>515</v>
      </c>
      <c r="AA56" s="158">
        <f t="shared" si="39"/>
        <v>5.2599179885518509E-2</v>
      </c>
      <c r="AB56" s="158">
        <f t="shared" si="39"/>
        <v>5.3192855466157769E-2</v>
      </c>
      <c r="AC56" s="158">
        <f t="shared" si="39"/>
        <v>5.0903689645107157E-2</v>
      </c>
      <c r="AD56" s="158">
        <f t="shared" si="39"/>
        <v>5.1103680308037525E-2</v>
      </c>
      <c r="AE56" s="158">
        <f t="shared" si="39"/>
        <v>4.8194468472006667E-2</v>
      </c>
      <c r="AF56" s="158">
        <f t="shared" si="39"/>
        <v>4.8683565861641687E-2</v>
      </c>
      <c r="AG56" s="158">
        <f t="shared" si="39"/>
        <v>4.7599939525532077E-2</v>
      </c>
      <c r="AH56" s="158">
        <f t="shared" si="39"/>
        <v>4.8487027683008242E-2</v>
      </c>
      <c r="AI56" s="158">
        <f t="shared" si="39"/>
        <v>4.8075084736030241E-2</v>
      </c>
      <c r="AJ56" s="158">
        <f t="shared" si="39"/>
        <v>4.6779371316760424E-2</v>
      </c>
      <c r="AK56" s="158">
        <f t="shared" si="39"/>
        <v>4.5861042433652521E-2</v>
      </c>
      <c r="AL56" s="158">
        <f t="shared" si="39"/>
        <v>4.5624580801593949E-2</v>
      </c>
      <c r="AM56" s="158">
        <f t="shared" si="39"/>
        <v>4.4981166031745803E-2</v>
      </c>
      <c r="AN56" s="158">
        <f t="shared" si="39"/>
        <v>4.5939932769602697E-2</v>
      </c>
      <c r="AO56" s="158">
        <f t="shared" si="39"/>
        <v>4.4490619103350684E-2</v>
      </c>
      <c r="AP56" s="158">
        <f t="shared" si="39"/>
        <v>4.4577083762415468E-2</v>
      </c>
      <c r="AQ56" s="158">
        <f t="shared" si="39"/>
        <v>4.5620328765817626E-2</v>
      </c>
      <c r="AR56" s="158">
        <f t="shared" si="44"/>
        <v>4.5894311954604826E-2</v>
      </c>
      <c r="AS56" s="158">
        <f t="shared" si="44"/>
        <v>4.5118256907959543E-2</v>
      </c>
      <c r="AT56" s="158">
        <f t="shared" si="45"/>
        <v>4.5965972604124064E-2</v>
      </c>
      <c r="AU56" s="158">
        <f t="shared" si="45"/>
        <v>4.6077255581599572E-2</v>
      </c>
      <c r="AV56" s="158">
        <f t="shared" si="46"/>
        <v>4.5301755828930527E-2</v>
      </c>
      <c r="AW56" s="158">
        <f t="shared" si="46"/>
        <v>4.5792133706859112E-2</v>
      </c>
      <c r="AX56" s="158">
        <f t="shared" si="41"/>
        <v>4.6949825877623634E-2</v>
      </c>
      <c r="AY56" s="158">
        <f t="shared" si="41"/>
        <v>4.8401186118452684E-2</v>
      </c>
      <c r="AZ56" s="297">
        <f t="shared" si="42"/>
        <v>4.9037532675238756E-2</v>
      </c>
      <c r="BA56" s="158">
        <f t="shared" si="42"/>
        <v>4.9939481439471661E-2</v>
      </c>
      <c r="BB56" s="158">
        <f t="shared" si="42"/>
        <v>5.141098292836984E-2</v>
      </c>
      <c r="BC56" s="158">
        <f t="shared" si="42"/>
        <v>5.0987542797963047E-2</v>
      </c>
      <c r="BD56" s="158">
        <f t="shared" si="43"/>
        <v>5.3249198112633317E-2</v>
      </c>
      <c r="BE56" s="297">
        <f t="shared" si="43"/>
        <v>5.6677749113725716E-2</v>
      </c>
      <c r="BF56" s="297">
        <f t="shared" ref="BF56" si="49">+BF44/BF$12</f>
        <v>5.6291491474593273E-2</v>
      </c>
    </row>
    <row r="57" spans="1:58" s="153" customFormat="1" ht="15" customHeight="1">
      <c r="A57" s="292"/>
      <c r="V57" s="569"/>
      <c r="W57" s="1258" t="s">
        <v>1190</v>
      </c>
      <c r="X57" s="578"/>
      <c r="Y57" s="928"/>
      <c r="Z57" s="935" t="s">
        <v>1191</v>
      </c>
      <c r="AA57" s="158">
        <f t="shared" si="39"/>
        <v>0.27037582313754427</v>
      </c>
      <c r="AB57" s="158">
        <f t="shared" si="39"/>
        <v>0.27381592803487614</v>
      </c>
      <c r="AC57" s="158">
        <f t="shared" si="39"/>
        <v>0.26665424687480077</v>
      </c>
      <c r="AD57" s="158">
        <f t="shared" si="39"/>
        <v>0.25119453819721349</v>
      </c>
      <c r="AE57" s="158">
        <f t="shared" si="39"/>
        <v>0.26957238608420747</v>
      </c>
      <c r="AF57" s="158">
        <f t="shared" si="39"/>
        <v>0.26132958160578318</v>
      </c>
      <c r="AG57" s="158">
        <f t="shared" si="39"/>
        <v>0.25006357154941267</v>
      </c>
      <c r="AH57" s="158">
        <f t="shared" si="39"/>
        <v>0.25512569492129228</v>
      </c>
      <c r="AI57" s="158">
        <f t="shared" si="39"/>
        <v>0.24809916149465341</v>
      </c>
      <c r="AJ57" s="158">
        <f t="shared" si="39"/>
        <v>0.25512661173776741</v>
      </c>
      <c r="AK57" s="158">
        <f t="shared" si="39"/>
        <v>0.24898467178183573</v>
      </c>
      <c r="AL57" s="158">
        <f t="shared" si="39"/>
        <v>0.25285321813194361</v>
      </c>
      <c r="AM57" s="158">
        <f t="shared" si="39"/>
        <v>0.26262561244982668</v>
      </c>
      <c r="AN57" s="158">
        <f t="shared" si="39"/>
        <v>0.27367475475591069</v>
      </c>
      <c r="AO57" s="158">
        <f t="shared" si="39"/>
        <v>0.27155650331752945</v>
      </c>
      <c r="AP57" s="158">
        <f t="shared" si="39"/>
        <v>0.27792317847183534</v>
      </c>
      <c r="AQ57" s="158">
        <f t="shared" si="39"/>
        <v>0.27698896675639101</v>
      </c>
      <c r="AR57" s="158">
        <f t="shared" si="44"/>
        <v>0.29735827441639207</v>
      </c>
      <c r="AS57" s="158">
        <f t="shared" si="44"/>
        <v>0.29749344466606026</v>
      </c>
      <c r="AT57" s="158">
        <f t="shared" si="45"/>
        <v>0.2931855887526667</v>
      </c>
      <c r="AU57" s="158">
        <f t="shared" si="45"/>
        <v>0.31186269656107563</v>
      </c>
      <c r="AV57" s="158">
        <f t="shared" si="46"/>
        <v>0.33767725759153783</v>
      </c>
      <c r="AW57" s="158">
        <f t="shared" si="46"/>
        <v>0.35529016234014466</v>
      </c>
      <c r="AX57" s="158">
        <f t="shared" si="41"/>
        <v>0.35983174019528652</v>
      </c>
      <c r="AY57" s="158">
        <f t="shared" si="41"/>
        <v>0.35316258765523434</v>
      </c>
      <c r="AZ57" s="297">
        <f t="shared" si="42"/>
        <v>0.35076593026666741</v>
      </c>
      <c r="BA57" s="158">
        <f t="shared" si="42"/>
        <v>0.34949276731760998</v>
      </c>
      <c r="BB57" s="158">
        <f t="shared" si="42"/>
        <v>0.33861262982134599</v>
      </c>
      <c r="BC57" s="158">
        <f t="shared" si="42"/>
        <v>0.32438272219071917</v>
      </c>
      <c r="BD57" s="158">
        <f t="shared" si="43"/>
        <v>0.30926384581502736</v>
      </c>
      <c r="BE57" s="297">
        <f t="shared" si="43"/>
        <v>0.32529511282838142</v>
      </c>
      <c r="BF57" s="297">
        <f t="shared" ref="BF57" si="50">+BF45/BF$12</f>
        <v>0.3209331364705173</v>
      </c>
    </row>
    <row r="58" spans="1:58" s="153" customFormat="1" ht="15" customHeight="1">
      <c r="A58" s="292"/>
      <c r="V58" s="569"/>
      <c r="W58" s="1782" t="s">
        <v>1192</v>
      </c>
      <c r="X58" s="578"/>
      <c r="Y58" s="928"/>
      <c r="Z58" s="934" t="s">
        <v>1196</v>
      </c>
      <c r="AA58" s="158">
        <f t="shared" si="39"/>
        <v>0.2582709321927541</v>
      </c>
      <c r="AB58" s="158">
        <f t="shared" si="39"/>
        <v>0.25220557274987121</v>
      </c>
      <c r="AC58" s="158">
        <f t="shared" si="39"/>
        <v>0.27122029025527372</v>
      </c>
      <c r="AD58" s="158">
        <f t="shared" si="39"/>
        <v>0.284147688873436</v>
      </c>
      <c r="AE58" s="158">
        <f t="shared" si="39"/>
        <v>0.2901496880618854</v>
      </c>
      <c r="AF58" s="158">
        <f t="shared" si="39"/>
        <v>0.28810379277328479</v>
      </c>
      <c r="AG58" s="158">
        <f t="shared" si="39"/>
        <v>0.30311853878985412</v>
      </c>
      <c r="AH58" s="158">
        <f t="shared" si="39"/>
        <v>0.29195504712807185</v>
      </c>
      <c r="AI58" s="158">
        <f t="shared" si="39"/>
        <v>0.30759282532238696</v>
      </c>
      <c r="AJ58" s="158">
        <f t="shared" si="39"/>
        <v>0.30819711452582527</v>
      </c>
      <c r="AK58" s="158">
        <f t="shared" si="39"/>
        <v>0.30928416519042956</v>
      </c>
      <c r="AL58" s="158">
        <f t="shared" si="39"/>
        <v>0.31113061268356113</v>
      </c>
      <c r="AM58" s="158">
        <f t="shared" si="39"/>
        <v>0.30095270636654586</v>
      </c>
      <c r="AN58" s="158">
        <f t="shared" si="39"/>
        <v>0.30179887681890699</v>
      </c>
      <c r="AO58" s="158">
        <f t="shared" si="39"/>
        <v>0.3007997576997653</v>
      </c>
      <c r="AP58" s="158">
        <f t="shared" si="39"/>
        <v>0.28970239893559396</v>
      </c>
      <c r="AQ58" s="158">
        <f t="shared" si="39"/>
        <v>0.29562552933070568</v>
      </c>
      <c r="AR58" s="158">
        <f t="shared" si="44"/>
        <v>0.27986372457398001</v>
      </c>
      <c r="AS58" s="158">
        <f t="shared" si="44"/>
        <v>0.28565775739557581</v>
      </c>
      <c r="AT58" s="158">
        <f t="shared" si="45"/>
        <v>0.28299995625614771</v>
      </c>
      <c r="AU58" s="158">
        <f t="shared" si="45"/>
        <v>0.2641365392816164</v>
      </c>
      <c r="AV58" s="158">
        <f t="shared" si="46"/>
        <v>0.24310785293142612</v>
      </c>
      <c r="AW58" s="158">
        <f t="shared" si="46"/>
        <v>0.23067824046843496</v>
      </c>
      <c r="AX58" s="158">
        <f t="shared" si="41"/>
        <v>0.22823133092292869</v>
      </c>
      <c r="AY58" s="158">
        <f t="shared" si="41"/>
        <v>0.22944030535614293</v>
      </c>
      <c r="AZ58" s="297">
        <f t="shared" si="42"/>
        <v>0.23684945244221556</v>
      </c>
      <c r="BA58" s="158">
        <f t="shared" si="42"/>
        <v>0.2315596122270665</v>
      </c>
      <c r="BB58" s="158">
        <f t="shared" si="42"/>
        <v>0.23322206580624646</v>
      </c>
      <c r="BC58" s="158">
        <f t="shared" si="42"/>
        <v>0.25794561579787667</v>
      </c>
      <c r="BD58" s="158">
        <f t="shared" si="43"/>
        <v>0.26427453967493059</v>
      </c>
      <c r="BE58" s="297">
        <f t="shared" si="43"/>
        <v>0.22686900553740491</v>
      </c>
      <c r="BF58" s="297">
        <f t="shared" ref="BF58" si="51">+BF46/BF$12</f>
        <v>0.24301337673453474</v>
      </c>
    </row>
    <row r="59" spans="1:58" s="153" customFormat="1" ht="15" customHeight="1">
      <c r="A59" s="292"/>
      <c r="V59" s="569"/>
      <c r="W59" s="1669" t="s">
        <v>1193</v>
      </c>
      <c r="X59" s="578"/>
      <c r="Y59" s="928"/>
      <c r="Z59" s="1783" t="s">
        <v>1198</v>
      </c>
      <c r="AA59" s="158">
        <f t="shared" si="39"/>
        <v>5.9012661367912125E-2</v>
      </c>
      <c r="AB59" s="158">
        <f t="shared" si="39"/>
        <v>5.9209078812178996E-2</v>
      </c>
      <c r="AC59" s="158">
        <f t="shared" si="39"/>
        <v>5.5969821523089942E-2</v>
      </c>
      <c r="AD59" s="158">
        <f t="shared" si="39"/>
        <v>5.4826783036527368E-2</v>
      </c>
      <c r="AE59" s="158">
        <f t="shared" si="39"/>
        <v>5.2746253531599618E-2</v>
      </c>
      <c r="AF59" s="158">
        <f t="shared" si="39"/>
        <v>5.3363536037198074E-2</v>
      </c>
      <c r="AG59" s="158">
        <f t="shared" si="39"/>
        <v>5.3660946232479571E-2</v>
      </c>
      <c r="AH59" s="158">
        <f t="shared" si="39"/>
        <v>5.7758253324005783E-2</v>
      </c>
      <c r="AI59" s="158">
        <f t="shared" si="39"/>
        <v>5.7424799370549791E-2</v>
      </c>
      <c r="AJ59" s="158">
        <f t="shared" si="39"/>
        <v>5.5978593605543803E-2</v>
      </c>
      <c r="AK59" s="158">
        <f t="shared" si="39"/>
        <v>5.6684105887400353E-2</v>
      </c>
      <c r="AL59" s="158">
        <f t="shared" si="39"/>
        <v>5.8783485302573095E-2</v>
      </c>
      <c r="AM59" s="158">
        <f t="shared" si="39"/>
        <v>5.7081963394701625E-2</v>
      </c>
      <c r="AN59" s="158">
        <f t="shared" si="39"/>
        <v>5.6929734806946665E-2</v>
      </c>
      <c r="AO59" s="158">
        <f t="shared" si="39"/>
        <v>5.499427873427095E-2</v>
      </c>
      <c r="AP59" s="158">
        <f t="shared" si="39"/>
        <v>5.0299334612570863E-2</v>
      </c>
      <c r="AQ59" s="158">
        <f t="shared" si="39"/>
        <v>4.8091499443667113E-2</v>
      </c>
      <c r="AR59" s="158">
        <f t="shared" si="44"/>
        <v>4.5277405192982519E-2</v>
      </c>
      <c r="AS59" s="158">
        <f t="shared" si="44"/>
        <v>4.4937672604100108E-2</v>
      </c>
      <c r="AT59" s="158">
        <f t="shared" si="45"/>
        <v>3.9270507738943639E-2</v>
      </c>
      <c r="AU59" s="158">
        <f t="shared" si="45"/>
        <v>3.5745970318904488E-2</v>
      </c>
      <c r="AV59" s="158">
        <f t="shared" si="46"/>
        <v>3.7057622668532526E-2</v>
      </c>
      <c r="AW59" s="158">
        <f t="shared" si="46"/>
        <v>3.5068490652165572E-2</v>
      </c>
      <c r="AX59" s="158">
        <f t="shared" si="41"/>
        <v>3.3694976134618547E-2</v>
      </c>
      <c r="AY59" s="158">
        <f t="shared" si="41"/>
        <v>3.2101544709176082E-2</v>
      </c>
      <c r="AZ59" s="297">
        <f t="shared" si="42"/>
        <v>3.2172835700158255E-2</v>
      </c>
      <c r="BA59" s="158">
        <f t="shared" si="42"/>
        <v>3.2843076613123023E-2</v>
      </c>
      <c r="BB59" s="158">
        <f t="shared" si="42"/>
        <v>3.3666316048173564E-2</v>
      </c>
      <c r="BC59" s="158">
        <f t="shared" si="42"/>
        <v>3.6515020923332954E-2</v>
      </c>
      <c r="BD59" s="158">
        <f t="shared" si="43"/>
        <v>3.9334909022891308E-2</v>
      </c>
      <c r="BE59" s="297">
        <f t="shared" si="43"/>
        <v>4.0831125795080282E-2</v>
      </c>
      <c r="BF59" s="297">
        <f t="shared" ref="BF59" si="52">+BF47/BF$12</f>
        <v>3.9995732362750752E-2</v>
      </c>
    </row>
    <row r="60" spans="1:58" s="153" customFormat="1" ht="15" customHeight="1">
      <c r="A60" s="292"/>
      <c r="V60" s="573"/>
      <c r="W60" s="1782" t="s">
        <v>1194</v>
      </c>
      <c r="X60" s="578"/>
      <c r="Y60" s="932"/>
      <c r="Z60" s="930" t="s">
        <v>1197</v>
      </c>
      <c r="AA60" s="158">
        <f t="shared" si="39"/>
        <v>1.1084589549951651E-2</v>
      </c>
      <c r="AB60" s="158">
        <f t="shared" si="39"/>
        <v>1.3614997195591075E-2</v>
      </c>
      <c r="AC60" s="158">
        <f t="shared" si="39"/>
        <v>1.5389537293942213E-2</v>
      </c>
      <c r="AD60" s="158">
        <f t="shared" si="39"/>
        <v>1.6207980993523243E-2</v>
      </c>
      <c r="AE60" s="158">
        <f t="shared" si="39"/>
        <v>1.8917576672962153E-2</v>
      </c>
      <c r="AF60" s="158">
        <f t="shared" si="39"/>
        <v>1.9775292817090079E-2</v>
      </c>
      <c r="AG60" s="158">
        <f t="shared" si="39"/>
        <v>1.813232446985363E-2</v>
      </c>
      <c r="AH60" s="158">
        <f t="shared" si="39"/>
        <v>1.759125121372003E-2</v>
      </c>
      <c r="AI60" s="158">
        <f t="shared" si="39"/>
        <v>1.6123434427686659E-2</v>
      </c>
      <c r="AJ60" s="158">
        <f t="shared" si="39"/>
        <v>1.4837396969774415E-2</v>
      </c>
      <c r="AK60" s="158">
        <f t="shared" si="39"/>
        <v>1.401222743555621E-2</v>
      </c>
      <c r="AL60" s="158">
        <f t="shared" si="39"/>
        <v>1.3529427877442171E-2</v>
      </c>
      <c r="AM60" s="158">
        <f t="shared" si="39"/>
        <v>1.3269457999300014E-2</v>
      </c>
      <c r="AN60" s="158">
        <f t="shared" si="39"/>
        <v>1.3175202609939783E-2</v>
      </c>
      <c r="AO60" s="158">
        <f t="shared" si="39"/>
        <v>1.2848417686676564E-2</v>
      </c>
      <c r="AP60" s="158">
        <f t="shared" si="39"/>
        <v>1.2242066058220322E-2</v>
      </c>
      <c r="AQ60" s="158">
        <f t="shared" si="39"/>
        <v>1.2503912070255902E-2</v>
      </c>
      <c r="AR60" s="158">
        <f t="shared" si="44"/>
        <v>1.3470531472746074E-2</v>
      </c>
      <c r="AS60" s="158">
        <f t="shared" si="44"/>
        <v>1.6136358201469105E-2</v>
      </c>
      <c r="AT60" s="158">
        <f t="shared" si="45"/>
        <v>1.8308680090197992E-2</v>
      </c>
      <c r="AU60" s="158">
        <f t="shared" si="45"/>
        <v>1.7079534545351348E-2</v>
      </c>
      <c r="AV60" s="158">
        <f t="shared" si="46"/>
        <v>1.7666157596077064E-2</v>
      </c>
      <c r="AW60" s="158">
        <f t="shared" si="46"/>
        <v>2.1642935699158865E-2</v>
      </c>
      <c r="AX60" s="158">
        <f t="shared" si="41"/>
        <v>1.9364444255386783E-2</v>
      </c>
      <c r="AY60" s="158">
        <f t="shared" si="41"/>
        <v>2.0926918945478653E-2</v>
      </c>
      <c r="AZ60" s="297">
        <f t="shared" si="42"/>
        <v>1.8739283502040904E-2</v>
      </c>
      <c r="BA60" s="158">
        <f t="shared" si="42"/>
        <v>1.7513473524139681E-2</v>
      </c>
      <c r="BB60" s="158">
        <f t="shared" si="42"/>
        <v>1.7738812365069825E-2</v>
      </c>
      <c r="BC60" s="158">
        <f t="shared" si="42"/>
        <v>2.0019719826180445E-2</v>
      </c>
      <c r="BD60" s="158">
        <f t="shared" si="43"/>
        <v>1.9443386997085567E-2</v>
      </c>
      <c r="BE60" s="297">
        <f t="shared" si="43"/>
        <v>1.81474596369617E-2</v>
      </c>
      <c r="BF60" s="297">
        <f t="shared" ref="BF60" si="53">+BF48/BF$12</f>
        <v>1.7187471819627258E-2</v>
      </c>
    </row>
    <row r="62" spans="1:58" ht="57">
      <c r="B62" s="196"/>
      <c r="C62" s="196"/>
      <c r="D62" s="196"/>
      <c r="E62" s="196"/>
      <c r="F62" s="196"/>
      <c r="G62" s="196"/>
      <c r="H62" s="196"/>
      <c r="I62" s="196"/>
      <c r="J62" s="196"/>
      <c r="K62" s="196"/>
      <c r="L62" s="196"/>
      <c r="M62" s="196"/>
      <c r="N62" s="196"/>
      <c r="O62" s="196"/>
      <c r="P62" s="196"/>
      <c r="Q62" s="196"/>
      <c r="R62" s="196"/>
      <c r="S62" s="196"/>
      <c r="T62" s="196"/>
      <c r="U62" s="196"/>
      <c r="V62" s="196"/>
      <c r="W62" s="1786" t="s">
        <v>1201</v>
      </c>
      <c r="Z62" s="1273" t="s">
        <v>1195</v>
      </c>
    </row>
    <row r="64" spans="1:58" ht="90">
      <c r="W64" s="1787" t="s">
        <v>1202</v>
      </c>
      <c r="Z64" s="1787" t="s">
        <v>1214</v>
      </c>
    </row>
  </sheetData>
  <mergeCells count="4">
    <mergeCell ref="V1:W1"/>
    <mergeCell ref="Y1:Z2"/>
    <mergeCell ref="V7:W7"/>
    <mergeCell ref="Y7:Z8"/>
  </mergeCells>
  <phoneticPr fontId="9"/>
  <pageMargins left="0.2" right="0.22" top="0.98425196850393704" bottom="0.98425196850393704" header="0.51181102362204722" footer="0.51181102362204722"/>
  <pageSetup paperSize="9" scale="21"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BI63"/>
  <sheetViews>
    <sheetView zoomScaleNormal="100" workbookViewId="0">
      <pane xSplit="26" ySplit="5" topLeftCell="AR6" activePane="bottomRight" state="frozen"/>
      <selection pane="topRight" activeCell="AA1" sqref="AA1"/>
      <selection pane="bottomLeft" activeCell="A6" sqref="A6"/>
      <selection pane="bottomRight"/>
    </sheetView>
  </sheetViews>
  <sheetFormatPr defaultColWidth="9" defaultRowHeight="14.25"/>
  <cols>
    <col min="1" max="1" width="1.875" style="196" customWidth="1"/>
    <col min="2" max="20" width="8.625" style="196" hidden="1" customWidth="1"/>
    <col min="21" max="21" width="1.625" style="196" customWidth="1"/>
    <col min="22" max="22" width="1.5" style="61" customWidth="1"/>
    <col min="23" max="23" width="27.625" style="61" customWidth="1"/>
    <col min="24" max="24" width="1.625" style="61" customWidth="1"/>
    <col min="25" max="25" width="1.5" style="61" customWidth="1"/>
    <col min="26" max="26" width="27.875" style="61" customWidth="1"/>
    <col min="27" max="50" width="8.25" style="61" customWidth="1"/>
    <col min="51" max="52" width="8.25" style="196" customWidth="1"/>
    <col min="53" max="54" width="8.25" style="61" customWidth="1"/>
    <col min="55" max="56" width="8.25" style="196" customWidth="1"/>
    <col min="57" max="58" width="8.25" style="61" customWidth="1"/>
    <col min="59" max="16384" width="9" style="61"/>
  </cols>
  <sheetData>
    <row r="1" spans="1:61" ht="52.5" customHeight="1">
      <c r="A1" s="563"/>
      <c r="V1" s="1940" t="s">
        <v>875</v>
      </c>
      <c r="W1" s="1945"/>
      <c r="Y1" s="1945" t="s">
        <v>720</v>
      </c>
      <c r="Z1" s="1945"/>
      <c r="AA1" s="1169"/>
    </row>
    <row r="2" spans="1:61" ht="14.25" customHeight="1">
      <c r="V2" s="1006"/>
      <c r="Y2" s="1945"/>
      <c r="Z2" s="1945"/>
    </row>
    <row r="3" spans="1:61" ht="14.25" customHeight="1">
      <c r="V3" s="1006" t="str">
        <f>'0.Contents'!$C$2</f>
        <v>＜確報値＞</v>
      </c>
      <c r="Y3" s="1046" t="str">
        <f>'0.Contents'!$E$2</f>
        <v>&lt;Final Figures&gt;</v>
      </c>
      <c r="Z3" s="1663"/>
    </row>
    <row r="4" spans="1:61" ht="16.5">
      <c r="V4" s="61" t="s">
        <v>948</v>
      </c>
      <c r="Y4" s="61" t="s">
        <v>716</v>
      </c>
    </row>
    <row r="5" spans="1:61" ht="14.25" customHeight="1">
      <c r="V5" s="564" t="s">
        <v>207</v>
      </c>
      <c r="W5" s="565"/>
      <c r="Y5" s="564" t="s">
        <v>519</v>
      </c>
      <c r="Z5" s="565"/>
      <c r="AA5" s="80">
        <v>1990</v>
      </c>
      <c r="AB5" s="80">
        <v>1991</v>
      </c>
      <c r="AC5" s="80">
        <v>1992</v>
      </c>
      <c r="AD5" s="80">
        <v>1993</v>
      </c>
      <c r="AE5" s="80">
        <v>1994</v>
      </c>
      <c r="AF5" s="80">
        <v>1995</v>
      </c>
      <c r="AG5" s="80">
        <v>1996</v>
      </c>
      <c r="AH5" s="80">
        <v>1997</v>
      </c>
      <c r="AI5" s="80">
        <v>1998</v>
      </c>
      <c r="AJ5" s="80">
        <v>1999</v>
      </c>
      <c r="AK5" s="80">
        <v>2000</v>
      </c>
      <c r="AL5" s="80">
        <v>2001</v>
      </c>
      <c r="AM5" s="80">
        <v>2002</v>
      </c>
      <c r="AN5" s="80">
        <v>2003</v>
      </c>
      <c r="AO5" s="80">
        <v>2004</v>
      </c>
      <c r="AP5" s="80">
        <v>2005</v>
      </c>
      <c r="AQ5" s="80">
        <f t="shared" ref="AQ5:AW5" si="0">AP5+1</f>
        <v>2006</v>
      </c>
      <c r="AR5" s="80">
        <f t="shared" si="0"/>
        <v>2007</v>
      </c>
      <c r="AS5" s="80">
        <f t="shared" si="0"/>
        <v>2008</v>
      </c>
      <c r="AT5" s="80">
        <f t="shared" si="0"/>
        <v>2009</v>
      </c>
      <c r="AU5" s="80">
        <f t="shared" si="0"/>
        <v>2010</v>
      </c>
      <c r="AV5" s="80">
        <f t="shared" si="0"/>
        <v>2011</v>
      </c>
      <c r="AW5" s="80">
        <f t="shared" si="0"/>
        <v>2012</v>
      </c>
      <c r="AX5" s="80">
        <f t="shared" ref="AX5:BF5" si="1">AW5+1</f>
        <v>2013</v>
      </c>
      <c r="AY5" s="80">
        <f t="shared" si="1"/>
        <v>2014</v>
      </c>
      <c r="AZ5" s="80">
        <f t="shared" si="1"/>
        <v>2015</v>
      </c>
      <c r="BA5" s="80">
        <f t="shared" si="1"/>
        <v>2016</v>
      </c>
      <c r="BB5" s="80">
        <f t="shared" si="1"/>
        <v>2017</v>
      </c>
      <c r="BC5" s="80">
        <f t="shared" si="1"/>
        <v>2018</v>
      </c>
      <c r="BD5" s="80">
        <f t="shared" si="1"/>
        <v>2019</v>
      </c>
      <c r="BE5" s="80">
        <f t="shared" si="1"/>
        <v>2020</v>
      </c>
      <c r="BF5" s="80">
        <f t="shared" si="1"/>
        <v>2021</v>
      </c>
    </row>
    <row r="6" spans="1:61" s="153" customFormat="1" ht="15" customHeight="1">
      <c r="A6" s="292"/>
      <c r="B6" s="292"/>
      <c r="C6" s="292"/>
      <c r="D6" s="292"/>
      <c r="E6" s="292"/>
      <c r="F6" s="292"/>
      <c r="G6" s="292"/>
      <c r="H6" s="292"/>
      <c r="I6" s="292"/>
      <c r="J6" s="292"/>
      <c r="K6" s="292"/>
      <c r="L6" s="292"/>
      <c r="M6" s="292"/>
      <c r="N6" s="292"/>
      <c r="O6" s="292"/>
      <c r="P6" s="292"/>
      <c r="Q6" s="292"/>
      <c r="R6" s="292"/>
      <c r="S6" s="292"/>
      <c r="T6" s="292"/>
      <c r="U6" s="292"/>
      <c r="V6" s="574" t="s">
        <v>121</v>
      </c>
      <c r="W6" s="579"/>
      <c r="Y6" s="566" t="s">
        <v>411</v>
      </c>
      <c r="Z6" s="567"/>
      <c r="AA6" s="161">
        <v>123611</v>
      </c>
      <c r="AB6" s="161">
        <v>124101</v>
      </c>
      <c r="AC6" s="161">
        <v>124567</v>
      </c>
      <c r="AD6" s="161">
        <v>124938</v>
      </c>
      <c r="AE6" s="161">
        <v>125265</v>
      </c>
      <c r="AF6" s="161">
        <v>125570</v>
      </c>
      <c r="AG6" s="161">
        <v>125859</v>
      </c>
      <c r="AH6" s="161">
        <v>126157</v>
      </c>
      <c r="AI6" s="161">
        <v>126472</v>
      </c>
      <c r="AJ6" s="161">
        <v>126667</v>
      </c>
      <c r="AK6" s="161">
        <v>126926</v>
      </c>
      <c r="AL6" s="161">
        <v>127316</v>
      </c>
      <c r="AM6" s="161">
        <v>127486</v>
      </c>
      <c r="AN6" s="161">
        <v>127694</v>
      </c>
      <c r="AO6" s="161">
        <v>127787</v>
      </c>
      <c r="AP6" s="161">
        <v>127768</v>
      </c>
      <c r="AQ6" s="161">
        <v>127901</v>
      </c>
      <c r="AR6" s="161">
        <v>128033</v>
      </c>
      <c r="AS6" s="161">
        <v>128084</v>
      </c>
      <c r="AT6" s="161">
        <v>128032</v>
      </c>
      <c r="AU6" s="161">
        <v>128057.35199999998</v>
      </c>
      <c r="AV6" s="161">
        <v>127834.23300000001</v>
      </c>
      <c r="AW6" s="161">
        <v>127592.65700000001</v>
      </c>
      <c r="AX6" s="161">
        <v>127413.88800000001</v>
      </c>
      <c r="AY6" s="161">
        <v>127237.15</v>
      </c>
      <c r="AZ6" s="161">
        <v>127094.745</v>
      </c>
      <c r="BA6" s="161">
        <v>126932.772</v>
      </c>
      <c r="BB6" s="161">
        <v>126706.20999999999</v>
      </c>
      <c r="BC6" s="161">
        <v>126443.18</v>
      </c>
      <c r="BD6" s="161">
        <v>126166.94799999999</v>
      </c>
      <c r="BE6" s="161">
        <v>126146.09899999999</v>
      </c>
      <c r="BF6" s="161">
        <v>125502.29</v>
      </c>
    </row>
    <row r="7" spans="1:61" ht="43.5" customHeight="1">
      <c r="V7" s="1946" t="s">
        <v>1150</v>
      </c>
      <c r="W7" s="1947"/>
      <c r="Y7" s="1947" t="s">
        <v>1151</v>
      </c>
      <c r="Z7" s="1947"/>
      <c r="AY7" s="61"/>
      <c r="AZ7" s="61"/>
      <c r="BC7" s="61"/>
      <c r="BD7" s="61"/>
    </row>
    <row r="8" spans="1:61" ht="14.25" customHeight="1">
      <c r="V8" s="1948"/>
      <c r="W8" s="1948"/>
      <c r="Y8" s="1948"/>
      <c r="Z8" s="1948"/>
      <c r="AY8" s="61"/>
      <c r="AZ8" s="61"/>
      <c r="BC8" s="61"/>
      <c r="BD8" s="61"/>
      <c r="BI8" s="61" t="s">
        <v>17</v>
      </c>
    </row>
    <row r="9" spans="1:61" ht="18.75">
      <c r="V9" s="61" t="s">
        <v>717</v>
      </c>
      <c r="Y9" s="925" t="s">
        <v>718</v>
      </c>
      <c r="Z9" s="925"/>
      <c r="AY9" s="61"/>
      <c r="AZ9" s="61"/>
      <c r="BC9" s="61"/>
      <c r="BD9" s="61"/>
    </row>
    <row r="10" spans="1:61">
      <c r="V10" s="564" t="s">
        <v>207</v>
      </c>
      <c r="W10" s="565"/>
      <c r="Y10" s="564" t="s">
        <v>519</v>
      </c>
      <c r="Z10" s="565"/>
      <c r="AA10" s="80">
        <v>1990</v>
      </c>
      <c r="AB10" s="80">
        <v>1991</v>
      </c>
      <c r="AC10" s="80">
        <v>1992</v>
      </c>
      <c r="AD10" s="80">
        <v>1993</v>
      </c>
      <c r="AE10" s="80">
        <v>1994</v>
      </c>
      <c r="AF10" s="80">
        <v>1995</v>
      </c>
      <c r="AG10" s="80">
        <v>1996</v>
      </c>
      <c r="AH10" s="80">
        <v>1997</v>
      </c>
      <c r="AI10" s="80">
        <v>1998</v>
      </c>
      <c r="AJ10" s="80">
        <v>1999</v>
      </c>
      <c r="AK10" s="80">
        <v>2000</v>
      </c>
      <c r="AL10" s="80">
        <v>2001</v>
      </c>
      <c r="AM10" s="80">
        <v>2002</v>
      </c>
      <c r="AN10" s="80">
        <v>2003</v>
      </c>
      <c r="AO10" s="80">
        <v>2004</v>
      </c>
      <c r="AP10" s="80">
        <v>2005</v>
      </c>
      <c r="AQ10" s="80">
        <f t="shared" ref="AQ10:AW10" si="2">AP10+1</f>
        <v>2006</v>
      </c>
      <c r="AR10" s="80">
        <f t="shared" si="2"/>
        <v>2007</v>
      </c>
      <c r="AS10" s="80">
        <f t="shared" si="2"/>
        <v>2008</v>
      </c>
      <c r="AT10" s="80">
        <f t="shared" si="2"/>
        <v>2009</v>
      </c>
      <c r="AU10" s="80">
        <f t="shared" si="2"/>
        <v>2010</v>
      </c>
      <c r="AV10" s="80">
        <f t="shared" si="2"/>
        <v>2011</v>
      </c>
      <c r="AW10" s="80">
        <f t="shared" si="2"/>
        <v>2012</v>
      </c>
      <c r="AX10" s="80">
        <f t="shared" ref="AX10:BF10" si="3">AW10+1</f>
        <v>2013</v>
      </c>
      <c r="AY10" s="80">
        <f t="shared" si="3"/>
        <v>2014</v>
      </c>
      <c r="AZ10" s="80">
        <f t="shared" si="3"/>
        <v>2015</v>
      </c>
      <c r="BA10" s="80">
        <f t="shared" si="3"/>
        <v>2016</v>
      </c>
      <c r="BB10" s="80">
        <f t="shared" si="3"/>
        <v>2017</v>
      </c>
      <c r="BC10" s="80">
        <f t="shared" si="3"/>
        <v>2018</v>
      </c>
      <c r="BD10" s="80">
        <f t="shared" si="3"/>
        <v>2019</v>
      </c>
      <c r="BE10" s="80">
        <f t="shared" si="3"/>
        <v>2020</v>
      </c>
      <c r="BF10" s="80">
        <f t="shared" si="3"/>
        <v>2021</v>
      </c>
    </row>
    <row r="11" spans="1:61" s="153" customFormat="1" ht="15" customHeight="1">
      <c r="A11" s="292"/>
      <c r="B11" s="292"/>
      <c r="C11" s="292"/>
      <c r="D11" s="292"/>
      <c r="E11" s="292"/>
      <c r="F11" s="292"/>
      <c r="G11" s="292"/>
      <c r="H11" s="292"/>
      <c r="I11" s="292"/>
      <c r="J11" s="292"/>
      <c r="K11" s="292"/>
      <c r="L11" s="292"/>
      <c r="M11" s="292"/>
      <c r="N11" s="292"/>
      <c r="O11" s="292"/>
      <c r="P11" s="292"/>
      <c r="Q11" s="292"/>
      <c r="R11" s="292"/>
      <c r="S11" s="292"/>
      <c r="T11" s="292"/>
      <c r="U11" s="292"/>
      <c r="V11" s="568" t="s">
        <v>209</v>
      </c>
      <c r="W11" s="887"/>
      <c r="Y11" s="926" t="s">
        <v>4</v>
      </c>
      <c r="Z11" s="1170"/>
      <c r="AA11" s="154">
        <f>SUM(AA12:AA21)</f>
        <v>1550.6186365750682</v>
      </c>
      <c r="AB11" s="154">
        <f t="shared" ref="AB11:AQ11" si="4">SUM(AB12:AB21)</f>
        <v>1576.9126438774181</v>
      </c>
      <c r="AC11" s="154">
        <f t="shared" si="4"/>
        <v>1687.515501388458</v>
      </c>
      <c r="AD11" s="154">
        <f t="shared" si="4"/>
        <v>1722.4698700807096</v>
      </c>
      <c r="AE11" s="154">
        <f t="shared" si="4"/>
        <v>1857.4963564709356</v>
      </c>
      <c r="AF11" s="154">
        <f t="shared" si="4"/>
        <v>1874.2907711263802</v>
      </c>
      <c r="AG11" s="154">
        <f t="shared" si="4"/>
        <v>1922.3576571442813</v>
      </c>
      <c r="AH11" s="154">
        <f t="shared" si="4"/>
        <v>1822.4743350244787</v>
      </c>
      <c r="AI11" s="154">
        <f t="shared" si="4"/>
        <v>1843.6126637577108</v>
      </c>
      <c r="AJ11" s="154">
        <f t="shared" si="4"/>
        <v>1936.2463430141852</v>
      </c>
      <c r="AK11" s="154">
        <f t="shared" si="4"/>
        <v>1979.7675817624863</v>
      </c>
      <c r="AL11" s="154">
        <f t="shared" si="4"/>
        <v>1942.716191639031</v>
      </c>
      <c r="AM11" s="154">
        <f t="shared" si="4"/>
        <v>2038.6235330994191</v>
      </c>
      <c r="AN11" s="154">
        <f t="shared" si="4"/>
        <v>2068.0183568965608</v>
      </c>
      <c r="AO11" s="154">
        <f t="shared" si="4"/>
        <v>2034.9495589597782</v>
      </c>
      <c r="AP11" s="154">
        <f t="shared" si="4"/>
        <v>2060.4636187971805</v>
      </c>
      <c r="AQ11" s="154">
        <f t="shared" si="4"/>
        <v>1966.7885559157364</v>
      </c>
      <c r="AR11" s="154">
        <f t="shared" ref="AR11:AW11" si="5">SUM(AR12:AR21)</f>
        <v>2039.417153781453</v>
      </c>
      <c r="AS11" s="154">
        <f t="shared" si="5"/>
        <v>2005.6992649936883</v>
      </c>
      <c r="AT11" s="154">
        <f t="shared" si="5"/>
        <v>1914.0494863717731</v>
      </c>
      <c r="AU11" s="154">
        <f t="shared" si="5"/>
        <v>2039.8109427652359</v>
      </c>
      <c r="AV11" s="154">
        <f t="shared" si="5"/>
        <v>2153.7677507198905</v>
      </c>
      <c r="AW11" s="154">
        <f t="shared" si="5"/>
        <v>2325.7396179315074</v>
      </c>
      <c r="AX11" s="154">
        <f t="shared" ref="AX11:BE11" si="6">SUM(AX12:AX21)</f>
        <v>2266.938079764504</v>
      </c>
      <c r="AY11" s="154">
        <f t="shared" si="6"/>
        <v>2119.0514564741884</v>
      </c>
      <c r="AZ11" s="154">
        <f t="shared" si="6"/>
        <v>2062.71162053227</v>
      </c>
      <c r="BA11" s="154">
        <f t="shared" si="6"/>
        <v>2023.748328091046</v>
      </c>
      <c r="BB11" s="154">
        <f t="shared" si="6"/>
        <v>2054.1411087050865</v>
      </c>
      <c r="BC11" s="154">
        <f t="shared" si="6"/>
        <v>1907.524538183769</v>
      </c>
      <c r="BD11" s="154">
        <f t="shared" si="6"/>
        <v>1859.228641221827</v>
      </c>
      <c r="BE11" s="154">
        <f t="shared" si="6"/>
        <v>1850.0034881809461</v>
      </c>
      <c r="BF11" s="154">
        <f t="shared" ref="BF11" si="7">SUM(BF12:BF21)</f>
        <v>1777.7760136731815</v>
      </c>
    </row>
    <row r="12" spans="1:61" s="153" customFormat="1" ht="15" customHeight="1">
      <c r="A12" s="292"/>
      <c r="B12" s="292"/>
      <c r="C12" s="292"/>
      <c r="D12" s="292"/>
      <c r="E12" s="292"/>
      <c r="F12" s="292"/>
      <c r="G12" s="292"/>
      <c r="H12" s="292"/>
      <c r="I12" s="292"/>
      <c r="J12" s="292"/>
      <c r="K12" s="292"/>
      <c r="L12" s="292"/>
      <c r="M12" s="292"/>
      <c r="N12" s="292"/>
      <c r="O12" s="292"/>
      <c r="P12" s="292"/>
      <c r="Q12" s="292"/>
      <c r="R12" s="292"/>
      <c r="S12" s="292"/>
      <c r="T12" s="292"/>
      <c r="U12" s="292"/>
      <c r="V12" s="569"/>
      <c r="W12" s="888" t="s">
        <v>210</v>
      </c>
      <c r="Y12" s="928"/>
      <c r="Z12" s="1171" t="s">
        <v>504</v>
      </c>
      <c r="AA12" s="1142">
        <v>2.5094841602840035</v>
      </c>
      <c r="AB12" s="1142">
        <v>2.2192863354646981</v>
      </c>
      <c r="AC12" s="1142">
        <v>2.961854138992666</v>
      </c>
      <c r="AD12" s="1142">
        <v>2.4606126931457561</v>
      </c>
      <c r="AE12" s="1142">
        <v>1.7966329280478188</v>
      </c>
      <c r="AF12" s="1142">
        <v>1.4040763602188022</v>
      </c>
      <c r="AG12" s="1142">
        <v>2.0215125336654509</v>
      </c>
      <c r="AH12" s="1142">
        <v>1.6489152051259979</v>
      </c>
      <c r="AI12" s="1142">
        <v>1.0575174794409079</v>
      </c>
      <c r="AJ12" s="1142">
        <v>0</v>
      </c>
      <c r="AK12" s="1142">
        <v>0</v>
      </c>
      <c r="AL12" s="1142">
        <v>0</v>
      </c>
      <c r="AM12" s="1142">
        <v>0</v>
      </c>
      <c r="AN12" s="1142">
        <v>0</v>
      </c>
      <c r="AO12" s="1142">
        <v>0</v>
      </c>
      <c r="AP12" s="1142">
        <v>0</v>
      </c>
      <c r="AQ12" s="1142">
        <v>0</v>
      </c>
      <c r="AR12" s="1142">
        <v>0</v>
      </c>
      <c r="AS12" s="1142">
        <v>0</v>
      </c>
      <c r="AT12" s="1142">
        <v>0</v>
      </c>
      <c r="AU12" s="1142">
        <v>0</v>
      </c>
      <c r="AV12" s="1142">
        <v>0</v>
      </c>
      <c r="AW12" s="1142">
        <v>0</v>
      </c>
      <c r="AX12" s="1142">
        <v>0</v>
      </c>
      <c r="AY12" s="1142">
        <v>0</v>
      </c>
      <c r="AZ12" s="1143">
        <v>0</v>
      </c>
      <c r="BA12" s="1142">
        <v>0</v>
      </c>
      <c r="BB12" s="1142">
        <v>0</v>
      </c>
      <c r="BC12" s="1142">
        <v>0</v>
      </c>
      <c r="BD12" s="1142">
        <v>0</v>
      </c>
      <c r="BE12" s="1142">
        <v>0</v>
      </c>
      <c r="BF12" s="1142">
        <v>0</v>
      </c>
    </row>
    <row r="13" spans="1:61" s="153" customFormat="1" ht="15" customHeight="1">
      <c r="A13" s="292"/>
      <c r="B13" s="292"/>
      <c r="C13" s="292"/>
      <c r="D13" s="292"/>
      <c r="E13" s="292"/>
      <c r="F13" s="292"/>
      <c r="G13" s="292"/>
      <c r="H13" s="292"/>
      <c r="I13" s="292"/>
      <c r="J13" s="292"/>
      <c r="K13" s="292"/>
      <c r="L13" s="292"/>
      <c r="M13" s="292"/>
      <c r="N13" s="292"/>
      <c r="O13" s="292"/>
      <c r="P13" s="292"/>
      <c r="Q13" s="292"/>
      <c r="R13" s="292"/>
      <c r="S13" s="292"/>
      <c r="T13" s="292"/>
      <c r="U13" s="292"/>
      <c r="V13" s="569"/>
      <c r="W13" s="889" t="s">
        <v>211</v>
      </c>
      <c r="Y13" s="928"/>
      <c r="Z13" s="1172" t="s">
        <v>505</v>
      </c>
      <c r="AA13" s="155">
        <v>213.90546890194696</v>
      </c>
      <c r="AB13" s="155">
        <v>211.4550009650176</v>
      </c>
      <c r="AC13" s="155">
        <v>225.4565849547505</v>
      </c>
      <c r="AD13" s="155">
        <v>237.2020661806576</v>
      </c>
      <c r="AE13" s="155">
        <v>230.66222307171611</v>
      </c>
      <c r="AF13" s="155">
        <v>245.14782844456656</v>
      </c>
      <c r="AG13" s="155">
        <v>258.46135332829078</v>
      </c>
      <c r="AH13" s="155">
        <v>240.06679924095889</v>
      </c>
      <c r="AI13" s="155">
        <v>236.73283509686723</v>
      </c>
      <c r="AJ13" s="155">
        <v>246.71363075560404</v>
      </c>
      <c r="AK13" s="155">
        <v>270.84265536795419</v>
      </c>
      <c r="AL13" s="155">
        <v>248.54989743783548</v>
      </c>
      <c r="AM13" s="155">
        <v>264.24241958057996</v>
      </c>
      <c r="AN13" s="155">
        <v>230.6546567362779</v>
      </c>
      <c r="AO13" s="155">
        <v>245.95044843496601</v>
      </c>
      <c r="AP13" s="155">
        <v>260.39971589075589</v>
      </c>
      <c r="AQ13" s="155">
        <v>230.99876535670089</v>
      </c>
      <c r="AR13" s="155">
        <v>221.70930956999027</v>
      </c>
      <c r="AS13" s="155">
        <v>203.52272396245164</v>
      </c>
      <c r="AT13" s="155">
        <v>203.84966453437636</v>
      </c>
      <c r="AU13" s="155">
        <v>218.02397235294737</v>
      </c>
      <c r="AV13" s="155">
        <v>214.52587293556408</v>
      </c>
      <c r="AW13" s="155">
        <v>209.72500283531394</v>
      </c>
      <c r="AX13" s="155">
        <v>198.47648484306418</v>
      </c>
      <c r="AY13" s="155">
        <v>186.82840593917157</v>
      </c>
      <c r="AZ13" s="159">
        <v>175.50395980580154</v>
      </c>
      <c r="BA13" s="155">
        <v>180.04086420619331</v>
      </c>
      <c r="BB13" s="155">
        <v>193.85691349440378</v>
      </c>
      <c r="BC13" s="155">
        <v>160.45542260864977</v>
      </c>
      <c r="BD13" s="155">
        <v>159.98890373873809</v>
      </c>
      <c r="BE13" s="155">
        <v>167.85042865770365</v>
      </c>
      <c r="BF13" s="155">
        <v>144.93560969004781</v>
      </c>
    </row>
    <row r="14" spans="1:61" s="153" customFormat="1" ht="15" customHeight="1">
      <c r="A14" s="292"/>
      <c r="B14" s="292"/>
      <c r="C14" s="292"/>
      <c r="D14" s="292"/>
      <c r="E14" s="292"/>
      <c r="F14" s="292"/>
      <c r="G14" s="292"/>
      <c r="H14" s="292"/>
      <c r="I14" s="292"/>
      <c r="J14" s="292"/>
      <c r="K14" s="292"/>
      <c r="L14" s="292"/>
      <c r="M14" s="292"/>
      <c r="N14" s="292"/>
      <c r="O14" s="292"/>
      <c r="P14" s="292"/>
      <c r="Q14" s="292"/>
      <c r="R14" s="292"/>
      <c r="S14" s="292"/>
      <c r="T14" s="292"/>
      <c r="U14" s="292"/>
      <c r="V14" s="569"/>
      <c r="W14" s="889" t="s">
        <v>3</v>
      </c>
      <c r="Y14" s="928"/>
      <c r="Z14" s="1172" t="s">
        <v>3</v>
      </c>
      <c r="AA14" s="155">
        <v>106.37036993466666</v>
      </c>
      <c r="AB14" s="155">
        <v>109.30570706871087</v>
      </c>
      <c r="AC14" s="155">
        <v>110.60489173748417</v>
      </c>
      <c r="AD14" s="155">
        <v>116.8857781200735</v>
      </c>
      <c r="AE14" s="155">
        <v>119.60632862087226</v>
      </c>
      <c r="AF14" s="155">
        <v>121.92002304213867</v>
      </c>
      <c r="AG14" s="155">
        <v>124.07519541367461</v>
      </c>
      <c r="AH14" s="155">
        <v>119.61332689136566</v>
      </c>
      <c r="AI14" s="155">
        <v>123.94840283298296</v>
      </c>
      <c r="AJ14" s="155">
        <v>124.46348376832921</v>
      </c>
      <c r="AK14" s="155">
        <v>124.92935300550182</v>
      </c>
      <c r="AL14" s="155">
        <v>119.90509207802231</v>
      </c>
      <c r="AM14" s="155">
        <v>120.35777945448145</v>
      </c>
      <c r="AN14" s="155">
        <v>126.26858112909314</v>
      </c>
      <c r="AO14" s="155">
        <v>116.24626011963173</v>
      </c>
      <c r="AP14" s="155">
        <v>112.93544526455614</v>
      </c>
      <c r="AQ14" s="155">
        <v>112.32779281729565</v>
      </c>
      <c r="AR14" s="155">
        <v>114.16883728616278</v>
      </c>
      <c r="AS14" s="155">
        <v>107.55242751323536</v>
      </c>
      <c r="AT14" s="155">
        <v>105.08940197928956</v>
      </c>
      <c r="AU14" s="155">
        <v>110.83354043396102</v>
      </c>
      <c r="AV14" s="155">
        <v>101.9164892093209</v>
      </c>
      <c r="AW14" s="155">
        <v>108.00184372896963</v>
      </c>
      <c r="AX14" s="155">
        <v>105.66157046104871</v>
      </c>
      <c r="AY14" s="1142">
        <v>99.316716538921398</v>
      </c>
      <c r="AZ14" s="1143">
        <v>97.397555005295928</v>
      </c>
      <c r="BA14" s="1142">
        <v>92.380406649769512</v>
      </c>
      <c r="BB14" s="1142">
        <v>98.78853286350305</v>
      </c>
      <c r="BC14" s="1142">
        <v>88.779601873625012</v>
      </c>
      <c r="BD14" s="1142">
        <v>97.181727147158639</v>
      </c>
      <c r="BE14" s="1142">
        <v>97.755923316649771</v>
      </c>
      <c r="BF14" s="1142">
        <v>90.031792679663454</v>
      </c>
    </row>
    <row r="15" spans="1:61" s="153" customFormat="1" ht="15" customHeight="1">
      <c r="A15" s="292"/>
      <c r="B15" s="292"/>
      <c r="C15" s="292"/>
      <c r="D15" s="292"/>
      <c r="E15" s="292"/>
      <c r="F15" s="292"/>
      <c r="G15" s="292"/>
      <c r="H15" s="292"/>
      <c r="I15" s="292"/>
      <c r="J15" s="292"/>
      <c r="K15" s="292"/>
      <c r="L15" s="292"/>
      <c r="M15" s="292"/>
      <c r="N15" s="292"/>
      <c r="O15" s="292"/>
      <c r="P15" s="292"/>
      <c r="Q15" s="292"/>
      <c r="R15" s="292"/>
      <c r="S15" s="292"/>
      <c r="T15" s="292"/>
      <c r="U15" s="292"/>
      <c r="V15" s="569"/>
      <c r="W15" s="890" t="s">
        <v>212</v>
      </c>
      <c r="Y15" s="928"/>
      <c r="Z15" s="1173" t="s">
        <v>840</v>
      </c>
      <c r="AA15" s="155">
        <v>147.78094949102078</v>
      </c>
      <c r="AB15" s="155">
        <v>154.86734289713604</v>
      </c>
      <c r="AC15" s="155">
        <v>160.45127565920251</v>
      </c>
      <c r="AD15" s="155">
        <v>168.85814255947261</v>
      </c>
      <c r="AE15" s="155">
        <v>157.52179755609498</v>
      </c>
      <c r="AF15" s="155">
        <v>168.89549857420857</v>
      </c>
      <c r="AG15" s="155">
        <v>170.66935160567974</v>
      </c>
      <c r="AH15" s="155">
        <v>167.61667805016432</v>
      </c>
      <c r="AI15" s="155">
        <v>166.24581241811379</v>
      </c>
      <c r="AJ15" s="155">
        <v>170.31226110943575</v>
      </c>
      <c r="AK15" s="155">
        <v>173.27012646307304</v>
      </c>
      <c r="AL15" s="155">
        <v>169.99371872857063</v>
      </c>
      <c r="AM15" s="155">
        <v>174.95060019024208</v>
      </c>
      <c r="AN15" s="155">
        <v>174.9330916059306</v>
      </c>
      <c r="AO15" s="155">
        <v>169.98895848506891</v>
      </c>
      <c r="AP15" s="155">
        <v>177.62813599330488</v>
      </c>
      <c r="AQ15" s="155">
        <v>173.6597848520795</v>
      </c>
      <c r="AR15" s="155">
        <v>174.95813774733119</v>
      </c>
      <c r="AS15" s="155">
        <v>170.67223705090399</v>
      </c>
      <c r="AT15" s="155">
        <v>170.24502184549954</v>
      </c>
      <c r="AU15" s="155">
        <v>172.61265592525723</v>
      </c>
      <c r="AV15" s="155">
        <v>172.79222784710976</v>
      </c>
      <c r="AW15" s="155">
        <v>173.10420664859109</v>
      </c>
      <c r="AX15" s="155">
        <v>169.27403043793922</v>
      </c>
      <c r="AY15" s="155">
        <v>169.80469668119221</v>
      </c>
      <c r="AZ15" s="159">
        <v>162.92696123314124</v>
      </c>
      <c r="BA15" s="155">
        <v>166.48619079843749</v>
      </c>
      <c r="BB15" s="155">
        <v>175.0502408111729</v>
      </c>
      <c r="BC15" s="155">
        <v>163.25305966674557</v>
      </c>
      <c r="BD15" s="155">
        <v>165.76679175851507</v>
      </c>
      <c r="BE15" s="155">
        <v>176.79358801332762</v>
      </c>
      <c r="BF15" s="155">
        <v>175.96519126906</v>
      </c>
    </row>
    <row r="16" spans="1:61" s="153" customFormat="1" ht="15" customHeight="1">
      <c r="A16" s="292"/>
      <c r="B16" s="292"/>
      <c r="C16" s="292"/>
      <c r="D16" s="292"/>
      <c r="E16" s="292"/>
      <c r="F16" s="292"/>
      <c r="G16" s="292"/>
      <c r="H16" s="292"/>
      <c r="I16" s="292"/>
      <c r="J16" s="292"/>
      <c r="K16" s="292"/>
      <c r="L16" s="292"/>
      <c r="M16" s="292"/>
      <c r="N16" s="292"/>
      <c r="O16" s="292"/>
      <c r="P16" s="292"/>
      <c r="Q16" s="292"/>
      <c r="R16" s="292"/>
      <c r="S16" s="292"/>
      <c r="T16" s="292"/>
      <c r="U16" s="292"/>
      <c r="V16" s="569"/>
      <c r="W16" s="889" t="s">
        <v>213</v>
      </c>
      <c r="Y16" s="928"/>
      <c r="Z16" s="1172" t="s">
        <v>506</v>
      </c>
      <c r="AA16" s="155">
        <v>569.99297990114087</v>
      </c>
      <c r="AB16" s="155">
        <v>585.72937871402928</v>
      </c>
      <c r="AC16" s="155">
        <v>609.12018006458425</v>
      </c>
      <c r="AD16" s="155">
        <v>584.49921736577437</v>
      </c>
      <c r="AE16" s="155">
        <v>675.11500818573677</v>
      </c>
      <c r="AF16" s="155">
        <v>659.15391335511038</v>
      </c>
      <c r="AG16" s="155">
        <v>645.75141419554211</v>
      </c>
      <c r="AH16" s="155">
        <v>623.51433511440075</v>
      </c>
      <c r="AI16" s="155">
        <v>612.3570679683063</v>
      </c>
      <c r="AJ16" s="155">
        <v>660.2862987037015</v>
      </c>
      <c r="AK16" s="155">
        <v>657.86169628069706</v>
      </c>
      <c r="AL16" s="155">
        <v>658.79110490637652</v>
      </c>
      <c r="AM16" s="155">
        <v>721.54451563174052</v>
      </c>
      <c r="AN16" s="155">
        <v>766.46856950877657</v>
      </c>
      <c r="AO16" s="155">
        <v>752.02518236964738</v>
      </c>
      <c r="AP16" s="155">
        <v>783.1026239360757</v>
      </c>
      <c r="AQ16" s="155">
        <v>748.6118498031758</v>
      </c>
      <c r="AR16" s="155">
        <v>837.38935358515027</v>
      </c>
      <c r="AS16" s="155">
        <v>827.91654420066936</v>
      </c>
      <c r="AT16" s="155">
        <v>782.41719085582508</v>
      </c>
      <c r="AU16" s="155">
        <v>891.23552324409036</v>
      </c>
      <c r="AV16" s="155">
        <v>1022.4929064819912</v>
      </c>
      <c r="AW16" s="155">
        <v>1165.9343863004472</v>
      </c>
      <c r="AX16" s="155">
        <v>1155.2910445694324</v>
      </c>
      <c r="AY16" s="155">
        <v>1064.0102306977844</v>
      </c>
      <c r="AZ16" s="159">
        <v>1032.8103841036504</v>
      </c>
      <c r="BA16" s="155">
        <v>1013.8068482124582</v>
      </c>
      <c r="BB16" s="155">
        <v>1001.2761001326128</v>
      </c>
      <c r="BC16" s="155">
        <v>894.69647300480949</v>
      </c>
      <c r="BD16" s="155">
        <v>835.23485835315478</v>
      </c>
      <c r="BE16" s="155">
        <v>878.35667393332039</v>
      </c>
      <c r="BF16" s="155">
        <v>832.74574521744603</v>
      </c>
    </row>
    <row r="17" spans="1:58" s="153" customFormat="1" ht="15" customHeight="1">
      <c r="A17" s="292"/>
      <c r="B17" s="292"/>
      <c r="C17" s="292"/>
      <c r="D17" s="292"/>
      <c r="E17" s="292"/>
      <c r="F17" s="292"/>
      <c r="G17" s="292"/>
      <c r="H17" s="292"/>
      <c r="I17" s="292"/>
      <c r="J17" s="292"/>
      <c r="K17" s="292"/>
      <c r="L17" s="292"/>
      <c r="M17" s="292"/>
      <c r="N17" s="292"/>
      <c r="O17" s="292"/>
      <c r="P17" s="292"/>
      <c r="Q17" s="292"/>
      <c r="R17" s="292"/>
      <c r="S17" s="292"/>
      <c r="T17" s="292"/>
      <c r="U17" s="292"/>
      <c r="V17" s="569"/>
      <c r="W17" s="889" t="s">
        <v>214</v>
      </c>
      <c r="Y17" s="928"/>
      <c r="Z17" s="1172" t="s">
        <v>507</v>
      </c>
      <c r="AA17" s="1146">
        <v>0.88555979639049542</v>
      </c>
      <c r="AB17" s="1146">
        <v>0.79256513609888923</v>
      </c>
      <c r="AC17" s="1146">
        <v>0.81224656370977011</v>
      </c>
      <c r="AD17" s="1146">
        <v>0.77297965396919588</v>
      </c>
      <c r="AE17" s="1146">
        <v>0.72707420661173927</v>
      </c>
      <c r="AF17" s="1146">
        <v>0.69571949607838468</v>
      </c>
      <c r="AG17" s="1146">
        <v>0.66424233630422191</v>
      </c>
      <c r="AH17" s="1146">
        <v>0.6111619738744497</v>
      </c>
      <c r="AI17" s="1146">
        <v>0.59454468919193404</v>
      </c>
      <c r="AJ17" s="1146">
        <v>0.60792997057459397</v>
      </c>
      <c r="AK17" s="1146">
        <v>0.59067798650982317</v>
      </c>
      <c r="AL17" s="1146">
        <v>0.55443221389665953</v>
      </c>
      <c r="AM17" s="1146">
        <v>0.57888545276975067</v>
      </c>
      <c r="AN17" s="1146">
        <v>0.58954307701373632</v>
      </c>
      <c r="AO17" s="1146">
        <v>0.56991012366949956</v>
      </c>
      <c r="AP17" s="1146">
        <v>0.61216367664685267</v>
      </c>
      <c r="AQ17" s="1146">
        <v>0.57909325573264936</v>
      </c>
      <c r="AR17" s="1146">
        <v>0.62108519012262153</v>
      </c>
      <c r="AS17" s="1146">
        <v>0.59563952144411458</v>
      </c>
      <c r="AT17" s="1146">
        <v>0.56287135139651767</v>
      </c>
      <c r="AU17" s="1146">
        <v>0.56260471899184139</v>
      </c>
      <c r="AV17" s="1146">
        <v>0.58008752404756736</v>
      </c>
      <c r="AW17" s="1146">
        <v>0.58064451133509443</v>
      </c>
      <c r="AX17" s="1146">
        <v>0.56623381616204838</v>
      </c>
      <c r="AY17" s="1146">
        <v>0.52555023631693687</v>
      </c>
      <c r="AZ17" s="1147">
        <v>0.50362261081734128</v>
      </c>
      <c r="BA17" s="1146">
        <v>0.50665597753239022</v>
      </c>
      <c r="BB17" s="1146">
        <v>0.50490110175305347</v>
      </c>
      <c r="BC17" s="1146">
        <v>0.46098413901222313</v>
      </c>
      <c r="BD17" s="1146">
        <v>0.42727547235945407</v>
      </c>
      <c r="BE17" s="1146">
        <v>0.42783387834770364</v>
      </c>
      <c r="BF17" s="1146">
        <v>0.41539387617638063</v>
      </c>
    </row>
    <row r="18" spans="1:58" s="153" customFormat="1" ht="15" customHeight="1">
      <c r="A18" s="292"/>
      <c r="B18" s="292"/>
      <c r="C18" s="292"/>
      <c r="D18" s="292"/>
      <c r="E18" s="292"/>
      <c r="F18" s="292"/>
      <c r="G18" s="292"/>
      <c r="H18" s="292"/>
      <c r="I18" s="292"/>
      <c r="J18" s="292"/>
      <c r="K18" s="292"/>
      <c r="L18" s="292"/>
      <c r="M18" s="292"/>
      <c r="N18" s="292"/>
      <c r="O18" s="292"/>
      <c r="P18" s="292"/>
      <c r="Q18" s="292"/>
      <c r="R18" s="292"/>
      <c r="S18" s="292"/>
      <c r="T18" s="292"/>
      <c r="U18" s="292"/>
      <c r="V18" s="569"/>
      <c r="W18" s="889" t="s">
        <v>215</v>
      </c>
      <c r="Y18" s="928"/>
      <c r="Z18" s="1172" t="s">
        <v>508</v>
      </c>
      <c r="AA18" s="155">
        <v>345.09053474625057</v>
      </c>
      <c r="AB18" s="155">
        <v>337.44601457111969</v>
      </c>
      <c r="AC18" s="155">
        <v>383.76647859070914</v>
      </c>
      <c r="AD18" s="155">
        <v>403.81141402605749</v>
      </c>
      <c r="AE18" s="155">
        <v>437.68063058388168</v>
      </c>
      <c r="AF18" s="155">
        <v>435.33435567851063</v>
      </c>
      <c r="AG18" s="155">
        <v>469.18740126514672</v>
      </c>
      <c r="AH18" s="155">
        <v>431.55339700955238</v>
      </c>
      <c r="AI18" s="155">
        <v>464.8930231753605</v>
      </c>
      <c r="AJ18" s="155">
        <v>495.40057093586353</v>
      </c>
      <c r="AK18" s="155">
        <v>518.65255832092953</v>
      </c>
      <c r="AL18" s="155">
        <v>517.23572291971072</v>
      </c>
      <c r="AM18" s="155">
        <v>535.36514974049817</v>
      </c>
      <c r="AN18" s="155">
        <v>553.16066253405825</v>
      </c>
      <c r="AO18" s="155">
        <v>546.89696943417198</v>
      </c>
      <c r="AP18" s="155">
        <v>540.69445887728693</v>
      </c>
      <c r="AQ18" s="155">
        <v>536.40466558837977</v>
      </c>
      <c r="AR18" s="155">
        <v>533.16021785613373</v>
      </c>
      <c r="AS18" s="155">
        <v>541.2164748731102</v>
      </c>
      <c r="AT18" s="155">
        <v>517.04994238496965</v>
      </c>
      <c r="AU18" s="155">
        <v>516.11403424763284</v>
      </c>
      <c r="AV18" s="155">
        <v>502.08891896759883</v>
      </c>
      <c r="AW18" s="155">
        <v>516.2865903024333</v>
      </c>
      <c r="AX18" s="155">
        <v>497.02338107374027</v>
      </c>
      <c r="AY18" s="155">
        <v>466.82609970579756</v>
      </c>
      <c r="AZ18" s="159">
        <v>468.05638548487491</v>
      </c>
      <c r="BA18" s="155">
        <v>448.76996069474887</v>
      </c>
      <c r="BB18" s="155">
        <v>457.86274479643032</v>
      </c>
      <c r="BC18" s="155">
        <v>469.0563477534011</v>
      </c>
      <c r="BD18" s="155">
        <v>466.73049466876341</v>
      </c>
      <c r="BE18" s="155">
        <v>399.67378510464715</v>
      </c>
      <c r="BF18" s="155">
        <v>409.69324840464691</v>
      </c>
    </row>
    <row r="19" spans="1:58" s="153" customFormat="1" ht="15" customHeight="1">
      <c r="A19" s="292"/>
      <c r="B19" s="292"/>
      <c r="C19" s="292"/>
      <c r="D19" s="292"/>
      <c r="E19" s="292"/>
      <c r="F19" s="292"/>
      <c r="G19" s="292"/>
      <c r="H19" s="292"/>
      <c r="I19" s="292"/>
      <c r="J19" s="292"/>
      <c r="K19" s="292"/>
      <c r="L19" s="292"/>
      <c r="M19" s="292"/>
      <c r="N19" s="292"/>
      <c r="O19" s="292"/>
      <c r="P19" s="292"/>
      <c r="Q19" s="292"/>
      <c r="R19" s="292"/>
      <c r="S19" s="292"/>
      <c r="T19" s="292"/>
      <c r="U19" s="292"/>
      <c r="V19" s="569"/>
      <c r="W19" s="889" t="s">
        <v>216</v>
      </c>
      <c r="Y19" s="928"/>
      <c r="Z19" s="1172" t="s">
        <v>509</v>
      </c>
      <c r="AA19" s="1142">
        <v>55.389185997449651</v>
      </c>
      <c r="AB19" s="1142">
        <v>60.260141954498259</v>
      </c>
      <c r="AC19" s="1142">
        <v>73.921965506142186</v>
      </c>
      <c r="AD19" s="1142">
        <v>85.624418711503679</v>
      </c>
      <c r="AE19" s="155">
        <v>101.27135782224913</v>
      </c>
      <c r="AF19" s="155">
        <v>104.65592424296399</v>
      </c>
      <c r="AG19" s="155">
        <v>113.51484279991534</v>
      </c>
      <c r="AH19" s="155">
        <v>100.52718336222061</v>
      </c>
      <c r="AI19" s="155">
        <v>102.18900487000555</v>
      </c>
      <c r="AJ19" s="155">
        <v>101.34496499228945</v>
      </c>
      <c r="AK19" s="1142">
        <v>93.658205475556628</v>
      </c>
      <c r="AL19" s="1142">
        <v>87.20275605521546</v>
      </c>
      <c r="AM19" s="1142">
        <v>78.164119808301677</v>
      </c>
      <c r="AN19" s="1142">
        <v>70.964954818205229</v>
      </c>
      <c r="AO19" s="1142">
        <v>65.215364832173506</v>
      </c>
      <c r="AP19" s="1142">
        <v>56.226794407771486</v>
      </c>
      <c r="AQ19" s="1142">
        <v>45.028242335784036</v>
      </c>
      <c r="AR19" s="1142">
        <v>37.598662761209049</v>
      </c>
      <c r="AS19" s="1142">
        <v>31.727079174941437</v>
      </c>
      <c r="AT19" s="1142">
        <v>24.625978530344049</v>
      </c>
      <c r="AU19" s="1142">
        <v>22.674568963147792</v>
      </c>
      <c r="AV19" s="1142">
        <v>21.508934622860792</v>
      </c>
      <c r="AW19" s="1142">
        <v>20.210932549737269</v>
      </c>
      <c r="AX19" s="1142">
        <v>20.36291399078058</v>
      </c>
      <c r="AY19" s="1142">
        <v>19.369713533019656</v>
      </c>
      <c r="AZ19" s="1143">
        <v>20.495732384388273</v>
      </c>
      <c r="BA19" s="1142">
        <v>19.848417403187874</v>
      </c>
      <c r="BB19" s="1142">
        <v>21.208288033303536</v>
      </c>
      <c r="BC19" s="1142">
        <v>22.981243897971463</v>
      </c>
      <c r="BD19" s="1142">
        <v>24.616298640581554</v>
      </c>
      <c r="BE19" s="1142">
        <v>20.034666499694403</v>
      </c>
      <c r="BF19" s="1142">
        <v>22.330103755733354</v>
      </c>
    </row>
    <row r="20" spans="1:58" s="153" customFormat="1" ht="15" customHeight="1">
      <c r="A20" s="292"/>
      <c r="B20" s="292"/>
      <c r="C20" s="292"/>
      <c r="D20" s="292"/>
      <c r="E20" s="292"/>
      <c r="F20" s="292"/>
      <c r="G20" s="292"/>
      <c r="H20" s="292"/>
      <c r="I20" s="292"/>
      <c r="J20" s="292"/>
      <c r="K20" s="292"/>
      <c r="L20" s="292"/>
      <c r="M20" s="292"/>
      <c r="N20" s="292"/>
      <c r="O20" s="292"/>
      <c r="P20" s="292"/>
      <c r="Q20" s="292"/>
      <c r="R20" s="292"/>
      <c r="S20" s="292"/>
      <c r="T20" s="292"/>
      <c r="U20" s="292"/>
      <c r="V20" s="569"/>
      <c r="W20" s="890" t="s">
        <v>980</v>
      </c>
      <c r="Y20" s="928"/>
      <c r="Z20" s="1173" t="s">
        <v>510</v>
      </c>
      <c r="AA20" s="1142">
        <v>91.506132510978091</v>
      </c>
      <c r="AB20" s="1142">
        <v>93.367545011259594</v>
      </c>
      <c r="AC20" s="1142">
        <v>94.44994143015964</v>
      </c>
      <c r="AD20" s="1142">
        <v>94.437481853870537</v>
      </c>
      <c r="AE20" s="1142">
        <v>97.975973752438534</v>
      </c>
      <c r="AF20" s="1142">
        <v>100.01878310919034</v>
      </c>
      <c r="AG20" s="1142">
        <v>103.15553087961469</v>
      </c>
      <c r="AH20" s="1142">
        <v>105.26293431884281</v>
      </c>
      <c r="AI20" s="1142">
        <v>105.8690873332914</v>
      </c>
      <c r="AJ20" s="1142">
        <v>108.38834715581142</v>
      </c>
      <c r="AK20" s="1142">
        <v>112.22135523706731</v>
      </c>
      <c r="AL20" s="155">
        <v>114.19962869828375</v>
      </c>
      <c r="AM20" s="155">
        <v>116.36863389195835</v>
      </c>
      <c r="AN20" s="155">
        <v>117.7317366340188</v>
      </c>
      <c r="AO20" s="1142">
        <v>111.91058325561579</v>
      </c>
      <c r="AP20" s="1142">
        <v>103.63994901890803</v>
      </c>
      <c r="AQ20" s="1142">
        <v>94.585810742632503</v>
      </c>
      <c r="AR20" s="1142">
        <v>92.339516829282005</v>
      </c>
      <c r="AS20" s="1142">
        <v>90.13145691257057</v>
      </c>
      <c r="AT20" s="1142">
        <v>75.165695167283815</v>
      </c>
      <c r="AU20" s="1142">
        <v>72.915021416262718</v>
      </c>
      <c r="AV20" s="1142">
        <v>79.813512621831748</v>
      </c>
      <c r="AW20" s="1142">
        <v>81.560178050802222</v>
      </c>
      <c r="AX20" s="1142">
        <v>76.384424496322936</v>
      </c>
      <c r="AY20" s="1142">
        <v>68.024825071050856</v>
      </c>
      <c r="AZ20" s="1143">
        <v>66.363282064191893</v>
      </c>
      <c r="BA20" s="1142">
        <v>66.466121385173864</v>
      </c>
      <c r="BB20" s="1142">
        <v>69.155363773211107</v>
      </c>
      <c r="BC20" s="1142">
        <v>69.653298423551348</v>
      </c>
      <c r="BD20" s="1142">
        <v>73.132589455214386</v>
      </c>
      <c r="BE20" s="1142">
        <v>75.537725147253553</v>
      </c>
      <c r="BF20" s="1142">
        <v>71.103453643790502</v>
      </c>
    </row>
    <row r="21" spans="1:58" s="153" customFormat="1" ht="15" customHeight="1">
      <c r="A21" s="292"/>
      <c r="B21" s="292"/>
      <c r="C21" s="292"/>
      <c r="D21" s="292"/>
      <c r="E21" s="292"/>
      <c r="F21" s="292"/>
      <c r="G21" s="292"/>
      <c r="H21" s="292"/>
      <c r="I21" s="292"/>
      <c r="J21" s="292"/>
      <c r="K21" s="292"/>
      <c r="L21" s="292"/>
      <c r="M21" s="292"/>
      <c r="N21" s="292"/>
      <c r="O21" s="292"/>
      <c r="P21" s="292"/>
      <c r="Q21" s="292"/>
      <c r="R21" s="292"/>
      <c r="S21" s="292"/>
      <c r="T21" s="292"/>
      <c r="U21" s="292"/>
      <c r="V21" s="573"/>
      <c r="W21" s="576" t="s">
        <v>217</v>
      </c>
      <c r="Y21" s="932"/>
      <c r="Z21" s="930" t="s">
        <v>511</v>
      </c>
      <c r="AA21" s="1142">
        <v>17.187971134940277</v>
      </c>
      <c r="AB21" s="1142">
        <v>21.469661224083158</v>
      </c>
      <c r="AC21" s="1142">
        <v>25.970082742723267</v>
      </c>
      <c r="AD21" s="1142">
        <v>27.917758916184585</v>
      </c>
      <c r="AE21" s="1142">
        <v>35.139329743286766</v>
      </c>
      <c r="AF21" s="1142">
        <v>37.064648823393718</v>
      </c>
      <c r="AG21" s="1142">
        <v>34.856812786447755</v>
      </c>
      <c r="AH21" s="1142">
        <v>32.059603857972967</v>
      </c>
      <c r="AI21" s="1142">
        <v>29.725367894150178</v>
      </c>
      <c r="AJ21" s="1142">
        <v>28.728855622575459</v>
      </c>
      <c r="AK21" s="1142">
        <v>27.740953625197086</v>
      </c>
      <c r="AL21" s="1142">
        <v>26.283838601119388</v>
      </c>
      <c r="AM21" s="1142">
        <v>27.05142934884735</v>
      </c>
      <c r="AN21" s="1142">
        <v>27.246560853186946</v>
      </c>
      <c r="AO21" s="1142">
        <v>26.145881904833484</v>
      </c>
      <c r="AP21" s="1142">
        <v>25.224331731874781</v>
      </c>
      <c r="AQ21" s="1142">
        <v>24.592551163955957</v>
      </c>
      <c r="AR21" s="1142">
        <v>27.472032956071288</v>
      </c>
      <c r="AS21" s="1142">
        <v>32.364681784361451</v>
      </c>
      <c r="AT21" s="1142">
        <v>35.04371972278858</v>
      </c>
      <c r="AU21" s="1142">
        <v>34.839021462944544</v>
      </c>
      <c r="AV21" s="1142">
        <v>38.048800509566014</v>
      </c>
      <c r="AW21" s="1142">
        <v>50.335833003877937</v>
      </c>
      <c r="AX21" s="1142">
        <v>43.897996076013285</v>
      </c>
      <c r="AY21" s="1142">
        <v>44.345218070933818</v>
      </c>
      <c r="AZ21" s="1143">
        <v>38.653737840108427</v>
      </c>
      <c r="BA21" s="1142">
        <v>35.442862763544476</v>
      </c>
      <c r="BB21" s="1142">
        <v>36.438023698696036</v>
      </c>
      <c r="BC21" s="1142">
        <v>38.188106816003298</v>
      </c>
      <c r="BD21" s="1142">
        <v>36.149701987341537</v>
      </c>
      <c r="BE21" s="1142">
        <v>33.572863630002082</v>
      </c>
      <c r="BF21" s="1142">
        <v>30.555475136617087</v>
      </c>
    </row>
    <row r="22" spans="1:58" ht="14.25" customHeight="1">
      <c r="AY22" s="61"/>
      <c r="AZ22" s="61"/>
      <c r="BC22" s="61"/>
      <c r="BD22" s="61"/>
    </row>
    <row r="23" spans="1:58" ht="18.75" customHeight="1">
      <c r="V23" s="61" t="s">
        <v>218</v>
      </c>
      <c r="Y23" s="925" t="s">
        <v>590</v>
      </c>
      <c r="Z23" s="925"/>
      <c r="AY23" s="61"/>
      <c r="AZ23" s="61"/>
      <c r="BC23" s="61"/>
      <c r="BD23" s="61"/>
    </row>
    <row r="24" spans="1:58" ht="14.25" customHeight="1">
      <c r="V24" s="564" t="s">
        <v>207</v>
      </c>
      <c r="W24" s="565"/>
      <c r="Y24" s="564" t="s">
        <v>560</v>
      </c>
      <c r="Z24" s="565"/>
      <c r="AA24" s="80">
        <v>1990</v>
      </c>
      <c r="AB24" s="80">
        <v>1991</v>
      </c>
      <c r="AC24" s="80">
        <v>1992</v>
      </c>
      <c r="AD24" s="80">
        <v>1993</v>
      </c>
      <c r="AE24" s="80">
        <v>1994</v>
      </c>
      <c r="AF24" s="80">
        <v>1995</v>
      </c>
      <c r="AG24" s="80">
        <v>1996</v>
      </c>
      <c r="AH24" s="80">
        <v>1997</v>
      </c>
      <c r="AI24" s="80">
        <v>1998</v>
      </c>
      <c r="AJ24" s="80">
        <v>1999</v>
      </c>
      <c r="AK24" s="80">
        <v>2000</v>
      </c>
      <c r="AL24" s="80">
        <v>2001</v>
      </c>
      <c r="AM24" s="80">
        <v>2002</v>
      </c>
      <c r="AN24" s="80">
        <v>2003</v>
      </c>
      <c r="AO24" s="80">
        <v>2004</v>
      </c>
      <c r="AP24" s="80">
        <v>2005</v>
      </c>
      <c r="AQ24" s="80">
        <f t="shared" ref="AQ24:AW24" si="8">AP24+1</f>
        <v>2006</v>
      </c>
      <c r="AR24" s="80">
        <f t="shared" si="8"/>
        <v>2007</v>
      </c>
      <c r="AS24" s="80">
        <f t="shared" si="8"/>
        <v>2008</v>
      </c>
      <c r="AT24" s="80">
        <f t="shared" si="8"/>
        <v>2009</v>
      </c>
      <c r="AU24" s="80">
        <f t="shared" si="8"/>
        <v>2010</v>
      </c>
      <c r="AV24" s="80">
        <f t="shared" si="8"/>
        <v>2011</v>
      </c>
      <c r="AW24" s="80">
        <f t="shared" si="8"/>
        <v>2012</v>
      </c>
      <c r="AX24" s="80">
        <f t="shared" ref="AX24:BF24" si="9">AW24+1</f>
        <v>2013</v>
      </c>
      <c r="AY24" s="80">
        <f t="shared" si="9"/>
        <v>2014</v>
      </c>
      <c r="AZ24" s="80">
        <f t="shared" si="9"/>
        <v>2015</v>
      </c>
      <c r="BA24" s="80">
        <f t="shared" si="9"/>
        <v>2016</v>
      </c>
      <c r="BB24" s="80">
        <f t="shared" si="9"/>
        <v>2017</v>
      </c>
      <c r="BC24" s="80">
        <f t="shared" si="9"/>
        <v>2018</v>
      </c>
      <c r="BD24" s="80">
        <f t="shared" si="9"/>
        <v>2019</v>
      </c>
      <c r="BE24" s="80">
        <f t="shared" si="9"/>
        <v>2020</v>
      </c>
      <c r="BF24" s="80">
        <f t="shared" si="9"/>
        <v>2021</v>
      </c>
    </row>
    <row r="25" spans="1:58" s="153" customFormat="1" ht="15" customHeight="1">
      <c r="A25" s="292"/>
      <c r="B25" s="292"/>
      <c r="C25" s="292"/>
      <c r="D25" s="292"/>
      <c r="E25" s="292"/>
      <c r="F25" s="292"/>
      <c r="G25" s="292"/>
      <c r="H25" s="292"/>
      <c r="I25" s="292"/>
      <c r="J25" s="292"/>
      <c r="K25" s="292"/>
      <c r="L25" s="292"/>
      <c r="M25" s="292"/>
      <c r="N25" s="292"/>
      <c r="O25" s="292"/>
      <c r="P25" s="292"/>
      <c r="Q25" s="292"/>
      <c r="R25" s="292"/>
      <c r="S25" s="292"/>
      <c r="T25" s="292"/>
      <c r="U25" s="292"/>
      <c r="V25" s="568" t="s">
        <v>209</v>
      </c>
      <c r="W25" s="884"/>
      <c r="Y25" s="926" t="s">
        <v>4</v>
      </c>
      <c r="Z25" s="1170"/>
      <c r="AA25" s="1144">
        <f t="shared" ref="AA25:AQ25" si="10">SUM(AA26:AA35)</f>
        <v>1.0000000000000002</v>
      </c>
      <c r="AB25" s="1144">
        <f t="shared" si="10"/>
        <v>0.99999999999999989</v>
      </c>
      <c r="AC25" s="1144">
        <f t="shared" si="10"/>
        <v>1</v>
      </c>
      <c r="AD25" s="1144">
        <f t="shared" si="10"/>
        <v>0.99999999999999978</v>
      </c>
      <c r="AE25" s="1144">
        <f t="shared" si="10"/>
        <v>1.0000000000000002</v>
      </c>
      <c r="AF25" s="1144">
        <f t="shared" si="10"/>
        <v>0.99999999999999989</v>
      </c>
      <c r="AG25" s="1144">
        <f t="shared" si="10"/>
        <v>1.0000000000000002</v>
      </c>
      <c r="AH25" s="1144">
        <f t="shared" si="10"/>
        <v>1</v>
      </c>
      <c r="AI25" s="1144">
        <f t="shared" si="10"/>
        <v>1</v>
      </c>
      <c r="AJ25" s="1144">
        <f t="shared" si="10"/>
        <v>0.99999999999999989</v>
      </c>
      <c r="AK25" s="1144">
        <f t="shared" si="10"/>
        <v>1.0000000000000002</v>
      </c>
      <c r="AL25" s="1144">
        <f t="shared" si="10"/>
        <v>1</v>
      </c>
      <c r="AM25" s="1144">
        <f t="shared" si="10"/>
        <v>1.0000000000000002</v>
      </c>
      <c r="AN25" s="1144">
        <f t="shared" si="10"/>
        <v>1.0000000000000002</v>
      </c>
      <c r="AO25" s="1144">
        <f t="shared" si="10"/>
        <v>1.0000000000000002</v>
      </c>
      <c r="AP25" s="1144">
        <f t="shared" si="10"/>
        <v>1.0000000000000002</v>
      </c>
      <c r="AQ25" s="1144">
        <f t="shared" si="10"/>
        <v>1</v>
      </c>
      <c r="AR25" s="1144">
        <f t="shared" ref="AR25:AW25" si="11">SUM(AR26:AR35)</f>
        <v>1</v>
      </c>
      <c r="AS25" s="1144">
        <f t="shared" si="11"/>
        <v>0.99999999999999989</v>
      </c>
      <c r="AT25" s="1144">
        <f t="shared" si="11"/>
        <v>1</v>
      </c>
      <c r="AU25" s="1144">
        <f t="shared" si="11"/>
        <v>0.99999999999999978</v>
      </c>
      <c r="AV25" s="1144">
        <f t="shared" si="11"/>
        <v>1.0000000000000002</v>
      </c>
      <c r="AW25" s="1144">
        <f t="shared" si="11"/>
        <v>1.0000000000000002</v>
      </c>
      <c r="AX25" s="1144">
        <f t="shared" ref="AX25:BE25" si="12">SUM(AX26:AX35)</f>
        <v>0.99999999999999978</v>
      </c>
      <c r="AY25" s="1144">
        <f t="shared" si="12"/>
        <v>0.99999999999999989</v>
      </c>
      <c r="AZ25" s="1144">
        <f t="shared" si="12"/>
        <v>0.99999999999999989</v>
      </c>
      <c r="BA25" s="1144">
        <f t="shared" si="12"/>
        <v>1</v>
      </c>
      <c r="BB25" s="1144">
        <f t="shared" si="12"/>
        <v>1</v>
      </c>
      <c r="BC25" s="157">
        <f t="shared" si="12"/>
        <v>1</v>
      </c>
      <c r="BD25" s="157">
        <f>SUM(BD26:BD35)</f>
        <v>1</v>
      </c>
      <c r="BE25" s="157">
        <f t="shared" si="12"/>
        <v>1.0000000000000002</v>
      </c>
      <c r="BF25" s="157">
        <f t="shared" ref="BF25" si="13">SUM(BF26:BF35)</f>
        <v>1.0000000000000002</v>
      </c>
    </row>
    <row r="26" spans="1:58" s="153" customFormat="1" ht="15" customHeight="1">
      <c r="A26" s="292"/>
      <c r="B26" s="292"/>
      <c r="C26" s="292"/>
      <c r="D26" s="292"/>
      <c r="E26" s="292"/>
      <c r="F26" s="292"/>
      <c r="G26" s="292"/>
      <c r="H26" s="292"/>
      <c r="I26" s="292"/>
      <c r="J26" s="292"/>
      <c r="K26" s="292"/>
      <c r="L26" s="292"/>
      <c r="M26" s="292"/>
      <c r="N26" s="292"/>
      <c r="O26" s="292"/>
      <c r="P26" s="292"/>
      <c r="Q26" s="292"/>
      <c r="R26" s="292"/>
      <c r="S26" s="292"/>
      <c r="T26" s="292"/>
      <c r="U26" s="292"/>
      <c r="V26" s="569"/>
      <c r="W26" s="885" t="s">
        <v>210</v>
      </c>
      <c r="Y26" s="928"/>
      <c r="Z26" s="1171" t="s">
        <v>504</v>
      </c>
      <c r="AA26" s="257">
        <f>+AA12/AA$11</f>
        <v>1.61837611201864E-3</v>
      </c>
      <c r="AB26" s="257">
        <f t="shared" ref="AA26:AQ35" si="14">+AB12/AB$11</f>
        <v>1.4073616215085755E-3</v>
      </c>
      <c r="AC26" s="257">
        <f t="shared" si="14"/>
        <v>1.7551567002233193E-3</v>
      </c>
      <c r="AD26" s="257">
        <f t="shared" si="14"/>
        <v>1.4285374367857357E-3</v>
      </c>
      <c r="AE26" s="257">
        <f t="shared" si="14"/>
        <v>9.6723362163748656E-4</v>
      </c>
      <c r="AF26" s="257">
        <f t="shared" si="14"/>
        <v>7.4912408568015502E-4</v>
      </c>
      <c r="AG26" s="257">
        <f t="shared" si="14"/>
        <v>1.0515798275896626E-3</v>
      </c>
      <c r="AH26" s="257">
        <f t="shared" si="14"/>
        <v>9.0476731191051327E-4</v>
      </c>
      <c r="AI26" s="257">
        <f t="shared" si="14"/>
        <v>5.7361152927071007E-4</v>
      </c>
      <c r="AJ26" s="158">
        <f t="shared" si="14"/>
        <v>0</v>
      </c>
      <c r="AK26" s="158">
        <f t="shared" si="14"/>
        <v>0</v>
      </c>
      <c r="AL26" s="158">
        <f t="shared" si="14"/>
        <v>0</v>
      </c>
      <c r="AM26" s="158">
        <f t="shared" si="14"/>
        <v>0</v>
      </c>
      <c r="AN26" s="158">
        <f t="shared" si="14"/>
        <v>0</v>
      </c>
      <c r="AO26" s="158">
        <f t="shared" si="14"/>
        <v>0</v>
      </c>
      <c r="AP26" s="158">
        <f t="shared" si="14"/>
        <v>0</v>
      </c>
      <c r="AQ26" s="158">
        <f t="shared" si="14"/>
        <v>0</v>
      </c>
      <c r="AR26" s="158">
        <f t="shared" ref="AR26:AY26" si="15">+AR12/AR$11</f>
        <v>0</v>
      </c>
      <c r="AS26" s="158">
        <f t="shared" si="15"/>
        <v>0</v>
      </c>
      <c r="AT26" s="158">
        <f t="shared" si="15"/>
        <v>0</v>
      </c>
      <c r="AU26" s="158">
        <f t="shared" si="15"/>
        <v>0</v>
      </c>
      <c r="AV26" s="158">
        <f t="shared" si="15"/>
        <v>0</v>
      </c>
      <c r="AW26" s="158">
        <f t="shared" si="15"/>
        <v>0</v>
      </c>
      <c r="AX26" s="158">
        <f t="shared" si="15"/>
        <v>0</v>
      </c>
      <c r="AY26" s="158">
        <f t="shared" si="15"/>
        <v>0</v>
      </c>
      <c r="AZ26" s="297">
        <f t="shared" ref="AZ26:BC35" si="16">+AZ12/AZ$11</f>
        <v>0</v>
      </c>
      <c r="BA26" s="158">
        <f t="shared" si="16"/>
        <v>0</v>
      </c>
      <c r="BB26" s="158">
        <f t="shared" si="16"/>
        <v>0</v>
      </c>
      <c r="BC26" s="158">
        <f t="shared" si="16"/>
        <v>0</v>
      </c>
      <c r="BD26" s="158">
        <f t="shared" ref="BD26:BE35" si="17">+BD12/BD$11</f>
        <v>0</v>
      </c>
      <c r="BE26" s="158">
        <f t="shared" si="17"/>
        <v>0</v>
      </c>
      <c r="BF26" s="158">
        <f>+BF12/BF$11</f>
        <v>0</v>
      </c>
    </row>
    <row r="27" spans="1:58" s="153" customFormat="1" ht="15" customHeight="1">
      <c r="A27" s="292"/>
      <c r="B27" s="292"/>
      <c r="C27" s="292"/>
      <c r="D27" s="292"/>
      <c r="E27" s="292"/>
      <c r="F27" s="292"/>
      <c r="G27" s="292"/>
      <c r="H27" s="292"/>
      <c r="I27" s="292"/>
      <c r="J27" s="292"/>
      <c r="K27" s="292"/>
      <c r="L27" s="292"/>
      <c r="M27" s="292"/>
      <c r="N27" s="292"/>
      <c r="O27" s="292"/>
      <c r="P27" s="292"/>
      <c r="Q27" s="292"/>
      <c r="R27" s="292"/>
      <c r="S27" s="292"/>
      <c r="T27" s="292"/>
      <c r="U27" s="292"/>
      <c r="V27" s="569"/>
      <c r="W27" s="576" t="s">
        <v>211</v>
      </c>
      <c r="Y27" s="928"/>
      <c r="Z27" s="1172" t="s">
        <v>505</v>
      </c>
      <c r="AA27" s="158">
        <f t="shared" si="14"/>
        <v>0.1379484702791984</v>
      </c>
      <c r="AB27" s="158">
        <f t="shared" si="14"/>
        <v>0.13409430242443737</v>
      </c>
      <c r="AC27" s="158">
        <f t="shared" si="14"/>
        <v>0.13360267492017039</v>
      </c>
      <c r="AD27" s="158">
        <f t="shared" si="14"/>
        <v>0.13771042983152038</v>
      </c>
      <c r="AE27" s="158">
        <f t="shared" si="14"/>
        <v>0.12417909853128981</v>
      </c>
      <c r="AF27" s="158">
        <f t="shared" si="14"/>
        <v>0.13079498241206283</v>
      </c>
      <c r="AG27" s="158">
        <f t="shared" si="14"/>
        <v>0.134450190560399</v>
      </c>
      <c r="AH27" s="158">
        <f t="shared" si="14"/>
        <v>0.1317257503314769</v>
      </c>
      <c r="AI27" s="158">
        <f t="shared" si="14"/>
        <v>0.12840703459605812</v>
      </c>
      <c r="AJ27" s="158">
        <f t="shared" si="14"/>
        <v>0.12741851347878652</v>
      </c>
      <c r="AK27" s="158">
        <f t="shared" si="14"/>
        <v>0.13680527848972895</v>
      </c>
      <c r="AL27" s="158">
        <f t="shared" si="14"/>
        <v>0.12793937606920283</v>
      </c>
      <c r="AM27" s="158">
        <f t="shared" si="14"/>
        <v>0.12961805614930741</v>
      </c>
      <c r="AN27" s="158">
        <f t="shared" si="14"/>
        <v>0.11153414376960238</v>
      </c>
      <c r="AO27" s="158">
        <f t="shared" si="14"/>
        <v>0.12086316702645471</v>
      </c>
      <c r="AP27" s="158">
        <f t="shared" si="14"/>
        <v>0.12637918646812471</v>
      </c>
      <c r="AQ27" s="158">
        <f t="shared" si="14"/>
        <v>0.11744972008399139</v>
      </c>
      <c r="AR27" s="158">
        <f t="shared" ref="AR27:AS35" si="18">+AR13/AR$11</f>
        <v>0.10871209411909702</v>
      </c>
      <c r="AS27" s="158">
        <f t="shared" si="18"/>
        <v>0.10147220349262684</v>
      </c>
      <c r="AT27" s="158">
        <f t="shared" ref="AT27:AU35" si="19">+AT13/AT$11</f>
        <v>0.10650177332707784</v>
      </c>
      <c r="AU27" s="158">
        <f t="shared" si="19"/>
        <v>0.10688440177567965</v>
      </c>
      <c r="AV27" s="158">
        <f t="shared" ref="AV27:AW35" si="20">+AV13/AV$11</f>
        <v>9.9604923912459661E-2</v>
      </c>
      <c r="AW27" s="158">
        <f t="shared" si="20"/>
        <v>9.017561605707243E-2</v>
      </c>
      <c r="AX27" s="158">
        <f t="shared" ref="AX27:AY35" si="21">+AX13/AX$11</f>
        <v>8.7552671427038931E-2</v>
      </c>
      <c r="AY27" s="158">
        <f t="shared" si="21"/>
        <v>8.8166054377003408E-2</v>
      </c>
      <c r="AZ27" s="297">
        <f t="shared" si="16"/>
        <v>8.5084099036836683E-2</v>
      </c>
      <c r="BA27" s="158">
        <f t="shared" si="16"/>
        <v>8.896405828091361E-2</v>
      </c>
      <c r="BB27" s="158">
        <f t="shared" si="16"/>
        <v>9.437370815124263E-2</v>
      </c>
      <c r="BC27" s="158">
        <f t="shared" si="16"/>
        <v>8.4117094903232992E-2</v>
      </c>
      <c r="BD27" s="158">
        <f t="shared" si="17"/>
        <v>8.605122586407575E-2</v>
      </c>
      <c r="BE27" s="158">
        <f t="shared" si="17"/>
        <v>9.0729790365285223E-2</v>
      </c>
      <c r="BF27" s="158">
        <f t="shared" ref="BF27" si="22">+BF13/BF$11</f>
        <v>8.1526361349980578E-2</v>
      </c>
    </row>
    <row r="28" spans="1:58" s="153" customFormat="1" ht="15" customHeight="1">
      <c r="A28" s="292"/>
      <c r="B28" s="292"/>
      <c r="C28" s="292"/>
      <c r="D28" s="292"/>
      <c r="E28" s="292"/>
      <c r="F28" s="292"/>
      <c r="G28" s="292"/>
      <c r="H28" s="292"/>
      <c r="I28" s="292"/>
      <c r="J28" s="292"/>
      <c r="K28" s="292"/>
      <c r="L28" s="292"/>
      <c r="M28" s="292"/>
      <c r="N28" s="292"/>
      <c r="O28" s="292"/>
      <c r="P28" s="292"/>
      <c r="Q28" s="292"/>
      <c r="R28" s="292"/>
      <c r="S28" s="292"/>
      <c r="T28" s="292"/>
      <c r="U28" s="292"/>
      <c r="V28" s="569"/>
      <c r="W28" s="576" t="s">
        <v>3</v>
      </c>
      <c r="Y28" s="928"/>
      <c r="Z28" s="1172" t="s">
        <v>3</v>
      </c>
      <c r="AA28" s="158">
        <f t="shared" si="14"/>
        <v>6.8598665994117292E-2</v>
      </c>
      <c r="AB28" s="158">
        <f t="shared" si="14"/>
        <v>6.9316272840544105E-2</v>
      </c>
      <c r="AC28" s="158">
        <f t="shared" si="14"/>
        <v>6.5543037469273854E-2</v>
      </c>
      <c r="AD28" s="158">
        <f t="shared" si="14"/>
        <v>6.7859403610117483E-2</v>
      </c>
      <c r="AE28" s="158">
        <f t="shared" si="14"/>
        <v>6.4391151134268049E-2</v>
      </c>
      <c r="AF28" s="158">
        <f t="shared" si="14"/>
        <v>6.5048617279841375E-2</v>
      </c>
      <c r="AG28" s="158">
        <f t="shared" si="14"/>
        <v>6.454324196777822E-2</v>
      </c>
      <c r="AH28" s="158">
        <f t="shared" si="14"/>
        <v>6.5632379338696728E-2</v>
      </c>
      <c r="AI28" s="158">
        <f t="shared" si="14"/>
        <v>6.7231260269360119E-2</v>
      </c>
      <c r="AJ28" s="158">
        <f t="shared" si="14"/>
        <v>6.4280810247819467E-2</v>
      </c>
      <c r="AK28" s="158">
        <f t="shared" si="14"/>
        <v>6.3103040051945683E-2</v>
      </c>
      <c r="AL28" s="158">
        <f t="shared" si="14"/>
        <v>6.1720333929404667E-2</v>
      </c>
      <c r="AM28" s="158">
        <f t="shared" si="14"/>
        <v>5.9038747223473687E-2</v>
      </c>
      <c r="AN28" s="158">
        <f t="shared" si="14"/>
        <v>6.105776610154573E-2</v>
      </c>
      <c r="AO28" s="158">
        <f t="shared" si="14"/>
        <v>5.712488528661825E-2</v>
      </c>
      <c r="AP28" s="158">
        <f t="shared" si="14"/>
        <v>5.4810696114345137E-2</v>
      </c>
      <c r="AQ28" s="158">
        <f t="shared" si="14"/>
        <v>5.7112287174660645E-2</v>
      </c>
      <c r="AR28" s="158">
        <f t="shared" si="18"/>
        <v>5.5981110619998879E-2</v>
      </c>
      <c r="AS28" s="158">
        <f t="shared" si="18"/>
        <v>5.362340675413959E-2</v>
      </c>
      <c r="AT28" s="158">
        <f t="shared" si="19"/>
        <v>5.4904224121443454E-2</v>
      </c>
      <c r="AU28" s="158">
        <f t="shared" si="19"/>
        <v>5.433520240052804E-2</v>
      </c>
      <c r="AV28" s="158">
        <f t="shared" si="20"/>
        <v>4.7320092510093351E-2</v>
      </c>
      <c r="AW28" s="158">
        <f t="shared" si="20"/>
        <v>4.6437633386073346E-2</v>
      </c>
      <c r="AX28" s="158">
        <f t="shared" si="21"/>
        <v>4.6609817623260857E-2</v>
      </c>
      <c r="AY28" s="158">
        <f t="shared" si="21"/>
        <v>4.6868477985980962E-2</v>
      </c>
      <c r="AZ28" s="297">
        <f t="shared" si="16"/>
        <v>4.7218212199804786E-2</v>
      </c>
      <c r="BA28" s="158">
        <f t="shared" si="16"/>
        <v>4.5648169472194085E-2</v>
      </c>
      <c r="BB28" s="158">
        <f t="shared" si="16"/>
        <v>4.8092379070188866E-2</v>
      </c>
      <c r="BC28" s="158">
        <f t="shared" si="16"/>
        <v>4.6541787587254656E-2</v>
      </c>
      <c r="BD28" s="158">
        <f t="shared" si="17"/>
        <v>5.2269917207866293E-2</v>
      </c>
      <c r="BE28" s="158">
        <f t="shared" si="17"/>
        <v>5.284093999885929E-2</v>
      </c>
      <c r="BF28" s="158">
        <f t="shared" ref="BF28" si="23">+BF14/BF$11</f>
        <v>5.064293363574119E-2</v>
      </c>
    </row>
    <row r="29" spans="1:58" s="153" customFormat="1" ht="15" customHeight="1">
      <c r="A29" s="292"/>
      <c r="B29" s="292"/>
      <c r="C29" s="292"/>
      <c r="D29" s="292"/>
      <c r="E29" s="292"/>
      <c r="F29" s="292"/>
      <c r="G29" s="292"/>
      <c r="H29" s="292"/>
      <c r="I29" s="292"/>
      <c r="J29" s="292"/>
      <c r="K29" s="292"/>
      <c r="L29" s="292"/>
      <c r="M29" s="292"/>
      <c r="N29" s="292"/>
      <c r="O29" s="292"/>
      <c r="P29" s="292"/>
      <c r="Q29" s="292"/>
      <c r="R29" s="292"/>
      <c r="S29" s="292"/>
      <c r="T29" s="292"/>
      <c r="U29" s="292"/>
      <c r="V29" s="569"/>
      <c r="W29" s="886" t="s">
        <v>212</v>
      </c>
      <c r="Y29" s="928"/>
      <c r="Z29" s="1173" t="s">
        <v>840</v>
      </c>
      <c r="AA29" s="158">
        <f t="shared" si="14"/>
        <v>9.5304510087297942E-2</v>
      </c>
      <c r="AB29" s="158">
        <f t="shared" si="14"/>
        <v>9.8209208670137799E-2</v>
      </c>
      <c r="AC29" s="158">
        <f t="shared" si="14"/>
        <v>9.508136400950748E-2</v>
      </c>
      <c r="AD29" s="158">
        <f t="shared" si="14"/>
        <v>9.8032566776660335E-2</v>
      </c>
      <c r="AE29" s="158">
        <f t="shared" si="14"/>
        <v>8.4803287504354119E-2</v>
      </c>
      <c r="AF29" s="158">
        <f t="shared" si="14"/>
        <v>9.0111684470765743E-2</v>
      </c>
      <c r="AG29" s="158">
        <f t="shared" si="14"/>
        <v>8.8781268652792775E-2</v>
      </c>
      <c r="AH29" s="158">
        <f t="shared" si="14"/>
        <v>9.1972037591362271E-2</v>
      </c>
      <c r="AI29" s="158">
        <f t="shared" si="14"/>
        <v>9.0173937121513476E-2</v>
      </c>
      <c r="AJ29" s="158">
        <f t="shared" si="14"/>
        <v>8.7960016928583573E-2</v>
      </c>
      <c r="AK29" s="158">
        <f t="shared" si="14"/>
        <v>8.752043828741729E-2</v>
      </c>
      <c r="AL29" s="158">
        <f t="shared" si="14"/>
        <v>8.7503115205495002E-2</v>
      </c>
      <c r="AM29" s="158">
        <f t="shared" si="14"/>
        <v>8.5818002858161907E-2</v>
      </c>
      <c r="AN29" s="158">
        <f t="shared" si="14"/>
        <v>8.4589718956097487E-2</v>
      </c>
      <c r="AO29" s="158">
        <f t="shared" si="14"/>
        <v>8.3534728286809995E-2</v>
      </c>
      <c r="AP29" s="158">
        <f t="shared" si="14"/>
        <v>8.6207848744738996E-2</v>
      </c>
      <c r="AQ29" s="158">
        <f t="shared" si="14"/>
        <v>8.8296113138213547E-2</v>
      </c>
      <c r="AR29" s="158">
        <f t="shared" si="18"/>
        <v>8.5788303497853172E-2</v>
      </c>
      <c r="AS29" s="158">
        <f t="shared" si="18"/>
        <v>8.5093632943740977E-2</v>
      </c>
      <c r="AT29" s="158">
        <f t="shared" si="19"/>
        <v>8.8944942676592947E-2</v>
      </c>
      <c r="AU29" s="158">
        <f t="shared" si="19"/>
        <v>8.4621889365520189E-2</v>
      </c>
      <c r="AV29" s="158">
        <f t="shared" si="20"/>
        <v>8.0227883340417958E-2</v>
      </c>
      <c r="AW29" s="158">
        <f t="shared" si="20"/>
        <v>7.4429744978308648E-2</v>
      </c>
      <c r="AX29" s="158">
        <f t="shared" si="21"/>
        <v>7.4670778151789616E-2</v>
      </c>
      <c r="AY29" s="158">
        <f t="shared" si="21"/>
        <v>8.0132408376587513E-2</v>
      </c>
      <c r="AZ29" s="297">
        <f t="shared" si="16"/>
        <v>7.8986785943009785E-2</v>
      </c>
      <c r="BA29" s="158">
        <f t="shared" si="16"/>
        <v>8.2266252422543068E-2</v>
      </c>
      <c r="BB29" s="158">
        <f t="shared" si="16"/>
        <v>8.5218216056015317E-2</v>
      </c>
      <c r="BC29" s="158">
        <f t="shared" si="16"/>
        <v>8.5583727180875688E-2</v>
      </c>
      <c r="BD29" s="158">
        <f t="shared" si="17"/>
        <v>8.9158906055566312E-2</v>
      </c>
      <c r="BE29" s="158">
        <f t="shared" si="17"/>
        <v>9.5563921442744712E-2</v>
      </c>
      <c r="BF29" s="158">
        <f t="shared" ref="BF29" si="24">+BF15/BF$11</f>
        <v>9.8980518308089099E-2</v>
      </c>
    </row>
    <row r="30" spans="1:58" s="153" customFormat="1" ht="15" customHeight="1">
      <c r="A30" s="292"/>
      <c r="B30" s="292"/>
      <c r="C30" s="292"/>
      <c r="D30" s="292"/>
      <c r="E30" s="292"/>
      <c r="F30" s="292"/>
      <c r="G30" s="292"/>
      <c r="H30" s="292"/>
      <c r="I30" s="292"/>
      <c r="J30" s="292"/>
      <c r="K30" s="292"/>
      <c r="L30" s="292"/>
      <c r="M30" s="292"/>
      <c r="N30" s="292"/>
      <c r="O30" s="292"/>
      <c r="P30" s="292"/>
      <c r="Q30" s="292"/>
      <c r="R30" s="292"/>
      <c r="S30" s="292"/>
      <c r="T30" s="292"/>
      <c r="U30" s="292"/>
      <c r="V30" s="569"/>
      <c r="W30" s="576" t="s">
        <v>213</v>
      </c>
      <c r="Y30" s="928"/>
      <c r="Z30" s="1172" t="s">
        <v>506</v>
      </c>
      <c r="AA30" s="158">
        <f t="shared" si="14"/>
        <v>0.36759069345388107</v>
      </c>
      <c r="AB30" s="158">
        <f t="shared" si="14"/>
        <v>0.37144060007902452</v>
      </c>
      <c r="AC30" s="158">
        <f t="shared" si="14"/>
        <v>0.36095679095297845</v>
      </c>
      <c r="AD30" s="158">
        <f t="shared" si="14"/>
        <v>0.33933784707559878</v>
      </c>
      <c r="AE30" s="158">
        <f t="shared" si="14"/>
        <v>0.36345428395261586</v>
      </c>
      <c r="AF30" s="158">
        <f t="shared" si="14"/>
        <v>0.35168177932124323</v>
      </c>
      <c r="AG30" s="158">
        <f t="shared" si="14"/>
        <v>0.33591637424787268</v>
      </c>
      <c r="AH30" s="158">
        <f t="shared" si="14"/>
        <v>0.34212516639145207</v>
      </c>
      <c r="AI30" s="158">
        <f t="shared" si="14"/>
        <v>0.33215060842562255</v>
      </c>
      <c r="AJ30" s="158">
        <f t="shared" si="14"/>
        <v>0.34101358078013122</v>
      </c>
      <c r="AK30" s="158">
        <f t="shared" si="14"/>
        <v>0.33229238742006084</v>
      </c>
      <c r="AL30" s="158">
        <f t="shared" si="14"/>
        <v>0.33910825870585221</v>
      </c>
      <c r="AM30" s="158">
        <f t="shared" si="14"/>
        <v>0.35393710703159653</v>
      </c>
      <c r="AN30" s="158">
        <f t="shared" si="14"/>
        <v>0.37062948061012507</v>
      </c>
      <c r="AO30" s="158">
        <f t="shared" si="14"/>
        <v>0.36955470422277503</v>
      </c>
      <c r="AP30" s="158">
        <f t="shared" si="14"/>
        <v>0.38006136909770866</v>
      </c>
      <c r="AQ30" s="158">
        <f t="shared" si="14"/>
        <v>0.38062650280910459</v>
      </c>
      <c r="AR30" s="158">
        <f t="shared" si="18"/>
        <v>0.41060228998882209</v>
      </c>
      <c r="AS30" s="158">
        <f t="shared" si="18"/>
        <v>0.41278199511294866</v>
      </c>
      <c r="AT30" s="158">
        <f t="shared" si="19"/>
        <v>0.40877584222702446</v>
      </c>
      <c r="AU30" s="158">
        <f t="shared" si="19"/>
        <v>0.43692065012451675</v>
      </c>
      <c r="AV30" s="158">
        <f t="shared" si="20"/>
        <v>0.47474613088631584</v>
      </c>
      <c r="AW30" s="158">
        <f t="shared" si="20"/>
        <v>0.5013176786047181</v>
      </c>
      <c r="AX30" s="158">
        <f t="shared" si="21"/>
        <v>0.50962620235725509</v>
      </c>
      <c r="AY30" s="158">
        <f t="shared" si="21"/>
        <v>0.50211627822768956</v>
      </c>
      <c r="AZ30" s="297">
        <f t="shared" si="16"/>
        <v>0.50070517556746008</v>
      </c>
      <c r="BA30" s="158">
        <f t="shared" si="16"/>
        <v>0.50095500223032097</v>
      </c>
      <c r="BB30" s="158">
        <f t="shared" si="16"/>
        <v>0.48744270580505977</v>
      </c>
      <c r="BC30" s="158">
        <f t="shared" si="16"/>
        <v>0.46903536761665254</v>
      </c>
      <c r="BD30" s="158">
        <f t="shared" si="17"/>
        <v>0.44923730187604277</v>
      </c>
      <c r="BE30" s="158">
        <f t="shared" si="17"/>
        <v>0.47478649610384388</v>
      </c>
      <c r="BF30" s="158">
        <f t="shared" ref="BF30" si="25">+BF16/BF$11</f>
        <v>0.46841994650206498</v>
      </c>
    </row>
    <row r="31" spans="1:58" s="153" customFormat="1" ht="15" customHeight="1">
      <c r="A31" s="292"/>
      <c r="B31" s="292"/>
      <c r="C31" s="292"/>
      <c r="D31" s="292"/>
      <c r="E31" s="292"/>
      <c r="F31" s="292"/>
      <c r="G31" s="292"/>
      <c r="H31" s="292"/>
      <c r="I31" s="292"/>
      <c r="J31" s="292"/>
      <c r="K31" s="292"/>
      <c r="L31" s="292"/>
      <c r="M31" s="292"/>
      <c r="N31" s="292"/>
      <c r="O31" s="292"/>
      <c r="P31" s="292"/>
      <c r="Q31" s="292"/>
      <c r="R31" s="292"/>
      <c r="S31" s="292"/>
      <c r="T31" s="292"/>
      <c r="U31" s="292"/>
      <c r="V31" s="569"/>
      <c r="W31" s="576" t="s">
        <v>214</v>
      </c>
      <c r="Y31" s="928"/>
      <c r="Z31" s="1172" t="s">
        <v>507</v>
      </c>
      <c r="AA31" s="257">
        <f t="shared" si="14"/>
        <v>5.7110096286890847E-4</v>
      </c>
      <c r="AB31" s="257">
        <f t="shared" si="14"/>
        <v>5.0260560670632791E-4</v>
      </c>
      <c r="AC31" s="257">
        <f t="shared" si="14"/>
        <v>4.8132687554067974E-4</v>
      </c>
      <c r="AD31" s="257">
        <f t="shared" si="14"/>
        <v>4.4876236583051314E-4</v>
      </c>
      <c r="AE31" s="257">
        <f t="shared" si="14"/>
        <v>3.9142698938753794E-4</v>
      </c>
      <c r="AF31" s="257">
        <f t="shared" si="14"/>
        <v>3.7119080283380082E-4</v>
      </c>
      <c r="AG31" s="257">
        <f t="shared" si="14"/>
        <v>3.4553525138031463E-4</v>
      </c>
      <c r="AH31" s="257">
        <f t="shared" si="14"/>
        <v>3.3534736930396382E-4</v>
      </c>
      <c r="AI31" s="257">
        <f t="shared" si="14"/>
        <v>3.2248893755161881E-4</v>
      </c>
      <c r="AJ31" s="257">
        <f t="shared" si="14"/>
        <v>3.139734635357502E-4</v>
      </c>
      <c r="AK31" s="257">
        <f t="shared" si="14"/>
        <v>2.9835723746116333E-4</v>
      </c>
      <c r="AL31" s="257">
        <f t="shared" si="14"/>
        <v>2.8539022646889876E-4</v>
      </c>
      <c r="AM31" s="257">
        <f t="shared" si="14"/>
        <v>2.8395897691303642E-4</v>
      </c>
      <c r="AN31" s="257">
        <f t="shared" si="14"/>
        <v>2.8507632683611827E-4</v>
      </c>
      <c r="AO31" s="257">
        <f t="shared" si="14"/>
        <v>2.8006105662924894E-4</v>
      </c>
      <c r="AP31" s="257">
        <f t="shared" si="14"/>
        <v>2.9709996869743823E-4</v>
      </c>
      <c r="AQ31" s="257">
        <f t="shared" si="14"/>
        <v>2.9443594940129376E-4</v>
      </c>
      <c r="AR31" s="257">
        <f t="shared" si="18"/>
        <v>3.0454053452037307E-4</v>
      </c>
      <c r="AS31" s="257">
        <f t="shared" si="18"/>
        <v>2.9697349539886729E-4</v>
      </c>
      <c r="AT31" s="257">
        <f t="shared" si="19"/>
        <v>2.9407356257203323E-4</v>
      </c>
      <c r="AU31" s="257">
        <f t="shared" si="19"/>
        <v>2.7581218788303764E-4</v>
      </c>
      <c r="AV31" s="257">
        <f t="shared" si="20"/>
        <v>2.6933615467762245E-4</v>
      </c>
      <c r="AW31" s="257">
        <f t="shared" si="20"/>
        <v>2.49660154068113E-4</v>
      </c>
      <c r="AX31" s="257">
        <f t="shared" si="21"/>
        <v>2.4977912772141986E-4</v>
      </c>
      <c r="AY31" s="257">
        <f t="shared" si="21"/>
        <v>2.4801202194088318E-4</v>
      </c>
      <c r="AZ31" s="298">
        <f t="shared" si="16"/>
        <v>2.4415560847394877E-4</v>
      </c>
      <c r="BA31" s="257">
        <f t="shared" si="16"/>
        <v>2.5035522969909347E-4</v>
      </c>
      <c r="BB31" s="257">
        <f t="shared" si="16"/>
        <v>2.4579669800354608E-4</v>
      </c>
      <c r="BC31" s="257">
        <f t="shared" si="16"/>
        <v>2.4166616459421524E-4</v>
      </c>
      <c r="BD31" s="257">
        <f t="shared" si="17"/>
        <v>2.29813301541365E-4</v>
      </c>
      <c r="BE31" s="257">
        <f t="shared" si="17"/>
        <v>2.3126111982003887E-4</v>
      </c>
      <c r="BF31" s="257">
        <f t="shared" ref="BF31" si="26">+BF17/BF$11</f>
        <v>2.3365928721138927E-4</v>
      </c>
    </row>
    <row r="32" spans="1:58" s="153" customFormat="1" ht="15" customHeight="1">
      <c r="A32" s="292"/>
      <c r="B32" s="292"/>
      <c r="C32" s="292"/>
      <c r="D32" s="292"/>
      <c r="E32" s="292"/>
      <c r="F32" s="292"/>
      <c r="G32" s="292"/>
      <c r="H32" s="292"/>
      <c r="I32" s="292"/>
      <c r="J32" s="292"/>
      <c r="K32" s="292"/>
      <c r="L32" s="292"/>
      <c r="M32" s="292"/>
      <c r="N32" s="292"/>
      <c r="O32" s="292"/>
      <c r="P32" s="292"/>
      <c r="Q32" s="292"/>
      <c r="R32" s="292"/>
      <c r="S32" s="292"/>
      <c r="T32" s="292"/>
      <c r="U32" s="292"/>
      <c r="V32" s="569"/>
      <c r="W32" s="576" t="s">
        <v>215</v>
      </c>
      <c r="Y32" s="928"/>
      <c r="Z32" s="1172" t="s">
        <v>508</v>
      </c>
      <c r="AA32" s="158">
        <f t="shared" si="14"/>
        <v>0.22255023034449653</v>
      </c>
      <c r="AB32" s="158">
        <f t="shared" si="14"/>
        <v>0.21399157136655642</v>
      </c>
      <c r="AC32" s="158">
        <f t="shared" si="14"/>
        <v>0.22741508346142766</v>
      </c>
      <c r="AD32" s="158">
        <f t="shared" si="14"/>
        <v>0.23443743257299249</v>
      </c>
      <c r="AE32" s="158">
        <f t="shared" si="14"/>
        <v>0.23562933464668151</v>
      </c>
      <c r="AF32" s="158">
        <f t="shared" si="14"/>
        <v>0.23226617896479884</v>
      </c>
      <c r="AG32" s="158">
        <f t="shared" si="14"/>
        <v>0.24406873482749217</v>
      </c>
      <c r="AH32" s="158">
        <f t="shared" si="14"/>
        <v>0.23679532200586845</v>
      </c>
      <c r="AI32" s="158">
        <f t="shared" si="14"/>
        <v>0.2521641515673908</v>
      </c>
      <c r="AJ32" s="158">
        <f t="shared" si="14"/>
        <v>0.25585616867565808</v>
      </c>
      <c r="AK32" s="158">
        <f t="shared" si="14"/>
        <v>0.26197648809826429</v>
      </c>
      <c r="AL32" s="158">
        <f t="shared" si="14"/>
        <v>0.26624358470154574</v>
      </c>
      <c r="AM32" s="158">
        <f t="shared" si="14"/>
        <v>0.26261109079151868</v>
      </c>
      <c r="AN32" s="158">
        <f t="shared" si="14"/>
        <v>0.26748343924962875</v>
      </c>
      <c r="AO32" s="158">
        <f t="shared" si="14"/>
        <v>0.26875210101705604</v>
      </c>
      <c r="AP32" s="158">
        <f t="shared" si="14"/>
        <v>0.26241398001141297</v>
      </c>
      <c r="AQ32" s="158">
        <f t="shared" si="14"/>
        <v>0.27273123182203479</v>
      </c>
      <c r="AR32" s="158">
        <f t="shared" si="18"/>
        <v>0.261427740208793</v>
      </c>
      <c r="AS32" s="158">
        <f t="shared" si="18"/>
        <v>0.26983929461369838</v>
      </c>
      <c r="AT32" s="158">
        <f t="shared" si="19"/>
        <v>0.27013405142678798</v>
      </c>
      <c r="AU32" s="158">
        <f t="shared" si="19"/>
        <v>0.25302052431779359</v>
      </c>
      <c r="AV32" s="158">
        <f t="shared" si="20"/>
        <v>0.23312119832780348</v>
      </c>
      <c r="AW32" s="158">
        <f t="shared" si="20"/>
        <v>0.22198813070984022</v>
      </c>
      <c r="AX32" s="158">
        <f t="shared" si="21"/>
        <v>0.21924876797930559</v>
      </c>
      <c r="AY32" s="158">
        <f t="shared" si="21"/>
        <v>0.22029955821956881</v>
      </c>
      <c r="AZ32" s="297">
        <f t="shared" si="16"/>
        <v>0.22691314715340374</v>
      </c>
      <c r="BA32" s="158">
        <f t="shared" si="16"/>
        <v>0.22175186235635486</v>
      </c>
      <c r="BB32" s="158">
        <f t="shared" si="16"/>
        <v>0.22289741578905609</v>
      </c>
      <c r="BC32" s="158">
        <f t="shared" si="16"/>
        <v>0.24589793649522776</v>
      </c>
      <c r="BD32" s="158">
        <f t="shared" si="17"/>
        <v>0.25103447974104071</v>
      </c>
      <c r="BE32" s="158">
        <f t="shared" si="17"/>
        <v>0.21603947649722249</v>
      </c>
      <c r="BF32" s="158">
        <f t="shared" ref="BF32" si="27">+BF18/BF$11</f>
        <v>0.23045268090784529</v>
      </c>
    </row>
    <row r="33" spans="1:58" s="153" customFormat="1" ht="15" customHeight="1">
      <c r="A33" s="292"/>
      <c r="B33" s="292"/>
      <c r="C33" s="292"/>
      <c r="D33" s="292"/>
      <c r="E33" s="292"/>
      <c r="F33" s="292"/>
      <c r="G33" s="292"/>
      <c r="H33" s="292"/>
      <c r="I33" s="292"/>
      <c r="J33" s="292"/>
      <c r="K33" s="292"/>
      <c r="L33" s="292"/>
      <c r="M33" s="292"/>
      <c r="N33" s="292"/>
      <c r="O33" s="292"/>
      <c r="P33" s="292"/>
      <c r="Q33" s="292"/>
      <c r="R33" s="292"/>
      <c r="S33" s="292"/>
      <c r="T33" s="292"/>
      <c r="U33" s="292"/>
      <c r="V33" s="569"/>
      <c r="W33" s="576" t="s">
        <v>216</v>
      </c>
      <c r="Y33" s="928"/>
      <c r="Z33" s="1172" t="s">
        <v>509</v>
      </c>
      <c r="AA33" s="158">
        <f t="shared" si="14"/>
        <v>3.5720701848257555E-2</v>
      </c>
      <c r="AB33" s="158">
        <f t="shared" si="14"/>
        <v>3.8214001383314801E-2</v>
      </c>
      <c r="AC33" s="158">
        <f t="shared" si="14"/>
        <v>4.3805206793846037E-2</v>
      </c>
      <c r="AD33" s="158">
        <f t="shared" si="14"/>
        <v>4.9710256300443491E-2</v>
      </c>
      <c r="AE33" s="158">
        <f t="shared" si="14"/>
        <v>5.4520353415203983E-2</v>
      </c>
      <c r="AF33" s="158">
        <f t="shared" si="14"/>
        <v>5.583761380848587E-2</v>
      </c>
      <c r="AG33" s="158">
        <f t="shared" si="14"/>
        <v>5.9049803962362014E-2</v>
      </c>
      <c r="AH33" s="158">
        <f t="shared" si="14"/>
        <v>5.5159725122203365E-2</v>
      </c>
      <c r="AI33" s="158">
        <f t="shared" si="14"/>
        <v>5.542867375499614E-2</v>
      </c>
      <c r="AJ33" s="158">
        <f t="shared" si="14"/>
        <v>5.2340945850167055E-2</v>
      </c>
      <c r="AK33" s="158">
        <f t="shared" si="14"/>
        <v>4.7307677092165282E-2</v>
      </c>
      <c r="AL33" s="158">
        <f t="shared" si="14"/>
        <v>4.488702798201534E-2</v>
      </c>
      <c r="AM33" s="158">
        <f t="shared" si="14"/>
        <v>3.8341615575027209E-2</v>
      </c>
      <c r="AN33" s="158">
        <f t="shared" si="14"/>
        <v>3.4315437569278205E-2</v>
      </c>
      <c r="AO33" s="158">
        <f t="shared" si="14"/>
        <v>3.2047656682709216E-2</v>
      </c>
      <c r="AP33" s="158">
        <f t="shared" si="14"/>
        <v>2.7288418924181018E-2</v>
      </c>
      <c r="AQ33" s="158">
        <f t="shared" si="14"/>
        <v>2.2894297508670877E-2</v>
      </c>
      <c r="AR33" s="158">
        <f t="shared" si="18"/>
        <v>1.8435984365187005E-2</v>
      </c>
      <c r="AS33" s="158">
        <f t="shared" si="18"/>
        <v>1.581846278187736E-2</v>
      </c>
      <c r="AT33" s="158">
        <f t="shared" si="19"/>
        <v>1.28659048293597E-2</v>
      </c>
      <c r="AU33" s="158">
        <f t="shared" si="19"/>
        <v>1.1116014963822769E-2</v>
      </c>
      <c r="AV33" s="158">
        <f t="shared" si="20"/>
        <v>9.9866546036226495E-3</v>
      </c>
      <c r="AW33" s="257">
        <f t="shared" si="20"/>
        <v>8.6901097585948585E-3</v>
      </c>
      <c r="AX33" s="257">
        <f t="shared" si="21"/>
        <v>8.9825629436230299E-3</v>
      </c>
      <c r="AY33" s="257">
        <f t="shared" si="21"/>
        <v>9.1407471365741195E-3</v>
      </c>
      <c r="AZ33" s="298">
        <f t="shared" si="16"/>
        <v>9.9363052888117604E-3</v>
      </c>
      <c r="BA33" s="257">
        <f t="shared" si="16"/>
        <v>9.8077498707116496E-3</v>
      </c>
      <c r="BB33" s="158">
        <f t="shared" si="16"/>
        <v>1.0324650017190427E-2</v>
      </c>
      <c r="BC33" s="158">
        <f t="shared" si="16"/>
        <v>1.2047679302648884E-2</v>
      </c>
      <c r="BD33" s="158">
        <f t="shared" si="17"/>
        <v>1.3240059933889837E-2</v>
      </c>
      <c r="BE33" s="158">
        <f t="shared" si="17"/>
        <v>1.0829529040182459E-2</v>
      </c>
      <c r="BF33" s="158">
        <f t="shared" ref="BF33" si="28">+BF19/BF$11</f>
        <v>1.256069582668946E-2</v>
      </c>
    </row>
    <row r="34" spans="1:58" s="153" customFormat="1" ht="15" customHeight="1">
      <c r="A34" s="292"/>
      <c r="B34" s="292"/>
      <c r="C34" s="292"/>
      <c r="D34" s="292"/>
      <c r="E34" s="292"/>
      <c r="F34" s="292"/>
      <c r="G34" s="292"/>
      <c r="H34" s="292"/>
      <c r="I34" s="292"/>
      <c r="J34" s="292"/>
      <c r="K34" s="292"/>
      <c r="L34" s="292"/>
      <c r="M34" s="292"/>
      <c r="N34" s="292"/>
      <c r="O34" s="292"/>
      <c r="P34" s="292"/>
      <c r="Q34" s="292"/>
      <c r="R34" s="292"/>
      <c r="S34" s="292"/>
      <c r="T34" s="292"/>
      <c r="U34" s="292"/>
      <c r="V34" s="569"/>
      <c r="W34" s="886" t="s">
        <v>980</v>
      </c>
      <c r="Y34" s="928"/>
      <c r="Z34" s="1173" t="s">
        <v>510</v>
      </c>
      <c r="AA34" s="158">
        <f t="shared" si="14"/>
        <v>5.9012661367912118E-2</v>
      </c>
      <c r="AB34" s="158">
        <f t="shared" si="14"/>
        <v>5.9209078812178996E-2</v>
      </c>
      <c r="AC34" s="158">
        <f t="shared" si="14"/>
        <v>5.5969821523089949E-2</v>
      </c>
      <c r="AD34" s="158">
        <f t="shared" si="14"/>
        <v>5.4826783036527361E-2</v>
      </c>
      <c r="AE34" s="158">
        <f t="shared" si="14"/>
        <v>5.2746253531599632E-2</v>
      </c>
      <c r="AF34" s="158">
        <f t="shared" si="14"/>
        <v>5.3363536037198067E-2</v>
      </c>
      <c r="AG34" s="158">
        <f t="shared" si="14"/>
        <v>5.3660946232479578E-2</v>
      </c>
      <c r="AH34" s="158">
        <f t="shared" si="14"/>
        <v>5.7758253324005776E-2</v>
      </c>
      <c r="AI34" s="158">
        <f t="shared" si="14"/>
        <v>5.7424799370549784E-2</v>
      </c>
      <c r="AJ34" s="158">
        <f t="shared" si="14"/>
        <v>5.5978593605543789E-2</v>
      </c>
      <c r="AK34" s="158">
        <f t="shared" si="14"/>
        <v>5.6684105887400353E-2</v>
      </c>
      <c r="AL34" s="158">
        <f t="shared" si="14"/>
        <v>5.8783485302573088E-2</v>
      </c>
      <c r="AM34" s="158">
        <f t="shared" si="14"/>
        <v>5.7081963394701632E-2</v>
      </c>
      <c r="AN34" s="158">
        <f t="shared" si="14"/>
        <v>5.6929734806946672E-2</v>
      </c>
      <c r="AO34" s="158">
        <f t="shared" si="14"/>
        <v>5.4994278734270957E-2</v>
      </c>
      <c r="AP34" s="158">
        <f t="shared" si="14"/>
        <v>5.0299334612570856E-2</v>
      </c>
      <c r="AQ34" s="158">
        <f t="shared" si="14"/>
        <v>4.8091499443667127E-2</v>
      </c>
      <c r="AR34" s="158">
        <f t="shared" si="18"/>
        <v>4.5277405192982526E-2</v>
      </c>
      <c r="AS34" s="158">
        <f t="shared" si="18"/>
        <v>4.4937672604100101E-2</v>
      </c>
      <c r="AT34" s="158">
        <f t="shared" si="19"/>
        <v>3.9270507738943639E-2</v>
      </c>
      <c r="AU34" s="158">
        <f t="shared" si="19"/>
        <v>3.5745970318904495E-2</v>
      </c>
      <c r="AV34" s="158">
        <f t="shared" si="20"/>
        <v>3.705762266853254E-2</v>
      </c>
      <c r="AW34" s="158">
        <f t="shared" si="20"/>
        <v>3.5068490652165586E-2</v>
      </c>
      <c r="AX34" s="158">
        <f t="shared" si="21"/>
        <v>3.369497613461854E-2</v>
      </c>
      <c r="AY34" s="158">
        <f t="shared" si="21"/>
        <v>3.2101544709176082E-2</v>
      </c>
      <c r="AZ34" s="297">
        <f t="shared" si="16"/>
        <v>3.2172835700158248E-2</v>
      </c>
      <c r="BA34" s="158">
        <f t="shared" si="16"/>
        <v>3.284307661312303E-2</v>
      </c>
      <c r="BB34" s="158">
        <f t="shared" si="16"/>
        <v>3.3666316048173571E-2</v>
      </c>
      <c r="BC34" s="158">
        <f t="shared" si="16"/>
        <v>3.6515020923332954E-2</v>
      </c>
      <c r="BD34" s="158">
        <f t="shared" si="17"/>
        <v>3.9334909022891308E-2</v>
      </c>
      <c r="BE34" s="158">
        <f t="shared" si="17"/>
        <v>4.0831125795080296E-2</v>
      </c>
      <c r="BF34" s="158">
        <f t="shared" ref="BF34" si="29">+BF20/BF$11</f>
        <v>3.9995732362750759E-2</v>
      </c>
    </row>
    <row r="35" spans="1:58" s="153" customFormat="1" ht="15" customHeight="1">
      <c r="A35" s="292"/>
      <c r="B35" s="292"/>
      <c r="C35" s="292"/>
      <c r="D35" s="292"/>
      <c r="E35" s="292"/>
      <c r="F35" s="292"/>
      <c r="G35" s="292"/>
      <c r="H35" s="292"/>
      <c r="I35" s="292"/>
      <c r="J35" s="292"/>
      <c r="K35" s="292"/>
      <c r="L35" s="292"/>
      <c r="M35" s="292"/>
      <c r="N35" s="292"/>
      <c r="O35" s="292"/>
      <c r="P35" s="292"/>
      <c r="Q35" s="292"/>
      <c r="R35" s="292"/>
      <c r="S35" s="292"/>
      <c r="T35" s="292"/>
      <c r="U35" s="292"/>
      <c r="V35" s="573"/>
      <c r="W35" s="576" t="s">
        <v>217</v>
      </c>
      <c r="Y35" s="932"/>
      <c r="Z35" s="930" t="s">
        <v>511</v>
      </c>
      <c r="AA35" s="158">
        <f t="shared" si="14"/>
        <v>1.1084589549951651E-2</v>
      </c>
      <c r="AB35" s="158">
        <f t="shared" si="14"/>
        <v>1.3614997195591077E-2</v>
      </c>
      <c r="AC35" s="158">
        <f t="shared" si="14"/>
        <v>1.5389537293942213E-2</v>
      </c>
      <c r="AD35" s="158">
        <f t="shared" si="14"/>
        <v>1.620798099352324E-2</v>
      </c>
      <c r="AE35" s="158">
        <f t="shared" si="14"/>
        <v>1.8917576672962153E-2</v>
      </c>
      <c r="AF35" s="158">
        <f t="shared" si="14"/>
        <v>1.9775292817090073E-2</v>
      </c>
      <c r="AG35" s="158">
        <f t="shared" si="14"/>
        <v>1.8132324469853633E-2</v>
      </c>
      <c r="AH35" s="158">
        <f t="shared" si="14"/>
        <v>1.759125121372003E-2</v>
      </c>
      <c r="AI35" s="158">
        <f t="shared" si="14"/>
        <v>1.6123434427686656E-2</v>
      </c>
      <c r="AJ35" s="158">
        <f t="shared" si="14"/>
        <v>1.4837396969774413E-2</v>
      </c>
      <c r="AK35" s="158">
        <f t="shared" si="14"/>
        <v>1.4012227435556211E-2</v>
      </c>
      <c r="AL35" s="158">
        <f t="shared" si="14"/>
        <v>1.3529427877442169E-2</v>
      </c>
      <c r="AM35" s="158">
        <f t="shared" si="14"/>
        <v>1.3269457999300018E-2</v>
      </c>
      <c r="AN35" s="158">
        <f t="shared" si="14"/>
        <v>1.3175202609939781E-2</v>
      </c>
      <c r="AO35" s="158">
        <f t="shared" si="14"/>
        <v>1.2848417686676562E-2</v>
      </c>
      <c r="AP35" s="158">
        <f t="shared" si="14"/>
        <v>1.2242066058220322E-2</v>
      </c>
      <c r="AQ35" s="158">
        <f t="shared" si="14"/>
        <v>1.2503912070255904E-2</v>
      </c>
      <c r="AR35" s="158">
        <f t="shared" si="18"/>
        <v>1.3470531472746078E-2</v>
      </c>
      <c r="AS35" s="158">
        <f t="shared" si="18"/>
        <v>1.6136358201469102E-2</v>
      </c>
      <c r="AT35" s="158">
        <f t="shared" si="19"/>
        <v>1.8308680090197996E-2</v>
      </c>
      <c r="AU35" s="158">
        <f t="shared" si="19"/>
        <v>1.7079534545351344E-2</v>
      </c>
      <c r="AV35" s="158">
        <f t="shared" si="20"/>
        <v>1.7666157596077068E-2</v>
      </c>
      <c r="AW35" s="158">
        <f t="shared" si="20"/>
        <v>2.1642935699158872E-2</v>
      </c>
      <c r="AX35" s="158">
        <f t="shared" si="21"/>
        <v>1.9364444255386779E-2</v>
      </c>
      <c r="AY35" s="158">
        <f t="shared" si="21"/>
        <v>2.0926918945478649E-2</v>
      </c>
      <c r="AZ35" s="297">
        <f t="shared" si="16"/>
        <v>1.8739283502040904E-2</v>
      </c>
      <c r="BA35" s="158">
        <f t="shared" si="16"/>
        <v>1.7513473524139678E-2</v>
      </c>
      <c r="BB35" s="158">
        <f t="shared" si="16"/>
        <v>1.7738812365069828E-2</v>
      </c>
      <c r="BC35" s="158">
        <f t="shared" si="16"/>
        <v>2.0019719826180445E-2</v>
      </c>
      <c r="BD35" s="158">
        <f t="shared" si="17"/>
        <v>1.9443386997085567E-2</v>
      </c>
      <c r="BE35" s="158">
        <f t="shared" si="17"/>
        <v>1.8147459636961707E-2</v>
      </c>
      <c r="BF35" s="158">
        <f t="shared" ref="BF35" si="30">+BF21/BF$11</f>
        <v>1.7187471819627258E-2</v>
      </c>
    </row>
    <row r="36" spans="1:58" ht="14.25" customHeight="1">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B36" s="78"/>
      <c r="BC36" s="78"/>
      <c r="BD36" s="78"/>
    </row>
    <row r="37" spans="1:58" ht="18.75">
      <c r="V37" s="61" t="s">
        <v>225</v>
      </c>
      <c r="Y37" s="925" t="s">
        <v>719</v>
      </c>
      <c r="Z37" s="925"/>
      <c r="AY37" s="61"/>
      <c r="AZ37" s="61"/>
      <c r="BC37" s="61"/>
      <c r="BD37" s="61"/>
    </row>
    <row r="38" spans="1:58">
      <c r="V38" s="564" t="s">
        <v>207</v>
      </c>
      <c r="W38" s="565"/>
      <c r="Y38" s="564" t="s">
        <v>560</v>
      </c>
      <c r="Z38" s="565"/>
      <c r="AA38" s="80">
        <v>1990</v>
      </c>
      <c r="AB38" s="80">
        <v>1991</v>
      </c>
      <c r="AC38" s="80">
        <v>1992</v>
      </c>
      <c r="AD38" s="80">
        <v>1993</v>
      </c>
      <c r="AE38" s="80">
        <v>1994</v>
      </c>
      <c r="AF38" s="80">
        <v>1995</v>
      </c>
      <c r="AG38" s="80">
        <v>1996</v>
      </c>
      <c r="AH38" s="80">
        <v>1997</v>
      </c>
      <c r="AI38" s="80">
        <v>1998</v>
      </c>
      <c r="AJ38" s="80">
        <v>1999</v>
      </c>
      <c r="AK38" s="80">
        <v>2000</v>
      </c>
      <c r="AL38" s="80">
        <v>2001</v>
      </c>
      <c r="AM38" s="80">
        <v>2002</v>
      </c>
      <c r="AN38" s="80">
        <v>2003</v>
      </c>
      <c r="AO38" s="80">
        <v>2004</v>
      </c>
      <c r="AP38" s="80">
        <v>2005</v>
      </c>
      <c r="AQ38" s="80">
        <f t="shared" ref="AQ38:AW38" si="31">AP38+1</f>
        <v>2006</v>
      </c>
      <c r="AR38" s="80">
        <f t="shared" si="31"/>
        <v>2007</v>
      </c>
      <c r="AS38" s="80">
        <f t="shared" si="31"/>
        <v>2008</v>
      </c>
      <c r="AT38" s="80">
        <f t="shared" si="31"/>
        <v>2009</v>
      </c>
      <c r="AU38" s="80">
        <f t="shared" si="31"/>
        <v>2010</v>
      </c>
      <c r="AV38" s="80">
        <f t="shared" si="31"/>
        <v>2011</v>
      </c>
      <c r="AW38" s="80">
        <f t="shared" si="31"/>
        <v>2012</v>
      </c>
      <c r="AX38" s="80">
        <f t="shared" ref="AX38:BF38" si="32">AW38+1</f>
        <v>2013</v>
      </c>
      <c r="AY38" s="80">
        <f t="shared" si="32"/>
        <v>2014</v>
      </c>
      <c r="AZ38" s="80">
        <f t="shared" si="32"/>
        <v>2015</v>
      </c>
      <c r="BA38" s="80">
        <f t="shared" si="32"/>
        <v>2016</v>
      </c>
      <c r="BB38" s="80">
        <f t="shared" si="32"/>
        <v>2017</v>
      </c>
      <c r="BC38" s="80">
        <f t="shared" si="32"/>
        <v>2018</v>
      </c>
      <c r="BD38" s="80">
        <f t="shared" si="32"/>
        <v>2019</v>
      </c>
      <c r="BE38" s="80">
        <f t="shared" si="32"/>
        <v>2020</v>
      </c>
      <c r="BF38" s="80">
        <f t="shared" si="32"/>
        <v>2021</v>
      </c>
    </row>
    <row r="39" spans="1:58" s="153" customFormat="1" ht="15" customHeight="1">
      <c r="A39" s="292"/>
      <c r="B39" s="292"/>
      <c r="C39" s="292"/>
      <c r="D39" s="292"/>
      <c r="E39" s="292"/>
      <c r="F39" s="292"/>
      <c r="G39" s="292"/>
      <c r="H39" s="292"/>
      <c r="I39" s="292"/>
      <c r="J39" s="292"/>
      <c r="K39" s="292"/>
      <c r="L39" s="292"/>
      <c r="M39" s="292"/>
      <c r="N39" s="292"/>
      <c r="O39" s="292"/>
      <c r="P39" s="292"/>
      <c r="Q39" s="292"/>
      <c r="R39" s="292"/>
      <c r="S39" s="292"/>
      <c r="T39" s="292"/>
      <c r="U39" s="292"/>
      <c r="V39" s="568" t="s">
        <v>209</v>
      </c>
      <c r="W39" s="884"/>
      <c r="Y39" s="926" t="s">
        <v>0</v>
      </c>
      <c r="Z39" s="927"/>
      <c r="AA39" s="154">
        <f t="shared" ref="AA39:AQ39" si="33">SUM(AA40:AA47)</f>
        <v>1550.6186365750682</v>
      </c>
      <c r="AB39" s="154">
        <f t="shared" si="33"/>
        <v>1576.9126438774183</v>
      </c>
      <c r="AC39" s="154">
        <f t="shared" si="33"/>
        <v>1687.5155013884582</v>
      </c>
      <c r="AD39" s="154">
        <f t="shared" si="33"/>
        <v>1722.4698700807094</v>
      </c>
      <c r="AE39" s="154">
        <f t="shared" si="33"/>
        <v>1857.4963564709358</v>
      </c>
      <c r="AF39" s="154">
        <f t="shared" si="33"/>
        <v>1874.2907711263799</v>
      </c>
      <c r="AG39" s="154">
        <f t="shared" si="33"/>
        <v>1922.3576571442813</v>
      </c>
      <c r="AH39" s="154">
        <f t="shared" si="33"/>
        <v>1822.4743350244785</v>
      </c>
      <c r="AI39" s="154">
        <f t="shared" si="33"/>
        <v>1843.6126637577108</v>
      </c>
      <c r="AJ39" s="154">
        <f t="shared" si="33"/>
        <v>1936.2463430141854</v>
      </c>
      <c r="AK39" s="154">
        <f t="shared" si="33"/>
        <v>1979.7675817624863</v>
      </c>
      <c r="AL39" s="154">
        <f t="shared" si="33"/>
        <v>1942.7161916390312</v>
      </c>
      <c r="AM39" s="154">
        <f t="shared" si="33"/>
        <v>2038.6235330994191</v>
      </c>
      <c r="AN39" s="154">
        <f t="shared" si="33"/>
        <v>2068.0183568965613</v>
      </c>
      <c r="AO39" s="154">
        <f t="shared" si="33"/>
        <v>2034.9495589597784</v>
      </c>
      <c r="AP39" s="154">
        <f t="shared" si="33"/>
        <v>2060.4636187971805</v>
      </c>
      <c r="AQ39" s="154">
        <f t="shared" si="33"/>
        <v>1966.7885559157369</v>
      </c>
      <c r="AR39" s="154">
        <f t="shared" ref="AR39:AW39" si="34">SUM(AR40:AR47)</f>
        <v>2039.4171537814532</v>
      </c>
      <c r="AS39" s="154">
        <f t="shared" si="34"/>
        <v>2005.6992649936883</v>
      </c>
      <c r="AT39" s="154">
        <f t="shared" si="34"/>
        <v>1914.0494863717731</v>
      </c>
      <c r="AU39" s="154">
        <f t="shared" si="34"/>
        <v>2039.8109427652359</v>
      </c>
      <c r="AV39" s="154">
        <f t="shared" si="34"/>
        <v>2153.7677507198905</v>
      </c>
      <c r="AW39" s="154">
        <f t="shared" si="34"/>
        <v>2325.7396179315069</v>
      </c>
      <c r="AX39" s="154">
        <f t="shared" ref="AX39:BE39" si="35">SUM(AX40:AX47)</f>
        <v>2266.9380797645035</v>
      </c>
      <c r="AY39" s="154">
        <f t="shared" si="35"/>
        <v>2119.0514564741884</v>
      </c>
      <c r="AZ39" s="154">
        <f t="shared" si="35"/>
        <v>2062.71162053227</v>
      </c>
      <c r="BA39" s="154">
        <f t="shared" si="35"/>
        <v>2023.748328091046</v>
      </c>
      <c r="BB39" s="154">
        <f t="shared" si="35"/>
        <v>2054.1411087050865</v>
      </c>
      <c r="BC39" s="154">
        <f t="shared" si="35"/>
        <v>1907.5245381837694</v>
      </c>
      <c r="BD39" s="154">
        <f>SUM(BD40:BD47)</f>
        <v>1859.2286412218273</v>
      </c>
      <c r="BE39" s="154">
        <f t="shared" si="35"/>
        <v>1850.0034881809461</v>
      </c>
      <c r="BF39" s="154">
        <f t="shared" ref="BF39" si="36">SUM(BF40:BF47)</f>
        <v>1777.7760136731815</v>
      </c>
    </row>
    <row r="40" spans="1:58" s="153" customFormat="1" ht="15" customHeight="1">
      <c r="A40" s="292"/>
      <c r="B40" s="292"/>
      <c r="C40" s="292"/>
      <c r="D40" s="292"/>
      <c r="E40" s="292"/>
      <c r="F40" s="292"/>
      <c r="G40" s="292"/>
      <c r="H40" s="292"/>
      <c r="I40" s="292"/>
      <c r="J40" s="292"/>
      <c r="K40" s="292"/>
      <c r="L40" s="292"/>
      <c r="M40" s="292"/>
      <c r="N40" s="292"/>
      <c r="O40" s="292"/>
      <c r="P40" s="292"/>
      <c r="Q40" s="292"/>
      <c r="R40" s="292"/>
      <c r="S40" s="292"/>
      <c r="T40" s="292"/>
      <c r="U40" s="292"/>
      <c r="V40" s="569"/>
      <c r="W40" s="885" t="s">
        <v>219</v>
      </c>
      <c r="Y40" s="928"/>
      <c r="Z40" s="1174" t="s">
        <v>512</v>
      </c>
      <c r="AA40" s="159">
        <v>224.54897570199589</v>
      </c>
      <c r="AB40" s="159">
        <v>227.83455698023602</v>
      </c>
      <c r="AC40" s="159">
        <v>243.88931887630878</v>
      </c>
      <c r="AD40" s="159">
        <v>254.2229389823508</v>
      </c>
      <c r="AE40" s="159">
        <v>258.22149290503557</v>
      </c>
      <c r="AF40" s="159">
        <v>271.88708316589901</v>
      </c>
      <c r="AG40" s="159">
        <v>283.93358768566179</v>
      </c>
      <c r="AH40" s="159">
        <v>270.14689569720582</v>
      </c>
      <c r="AI40" s="159">
        <v>268.86116974315593</v>
      </c>
      <c r="AJ40" s="159">
        <v>283.72361567042958</v>
      </c>
      <c r="AK40" s="159">
        <v>304.86279790508979</v>
      </c>
      <c r="AL40" s="159">
        <v>290.46665518776967</v>
      </c>
      <c r="AM40" s="159">
        <v>312.91497503456844</v>
      </c>
      <c r="AN40" s="159">
        <v>295.86608264926048</v>
      </c>
      <c r="AO40" s="159">
        <v>307.96304965397434</v>
      </c>
      <c r="AP40" s="159">
        <v>327.23027251291649</v>
      </c>
      <c r="AQ40" s="159">
        <v>303.62420937174699</v>
      </c>
      <c r="AR40" s="159">
        <v>310.73104494517014</v>
      </c>
      <c r="AS40" s="159">
        <v>297.99680541738348</v>
      </c>
      <c r="AT40" s="159">
        <v>296.13259793048582</v>
      </c>
      <c r="AU40" s="159">
        <v>325.27260050045442</v>
      </c>
      <c r="AV40" s="159">
        <v>340.00317174216156</v>
      </c>
      <c r="AW40" s="159">
        <v>357.22815399253739</v>
      </c>
      <c r="AX40" s="159">
        <v>348.4253271609391</v>
      </c>
      <c r="AY40" s="159">
        <v>329.09160923561353</v>
      </c>
      <c r="AZ40" s="159">
        <v>316.77450225124164</v>
      </c>
      <c r="BA40" s="159">
        <v>320.23467077405542</v>
      </c>
      <c r="BB40" s="159">
        <v>333.8577386568017</v>
      </c>
      <c r="BC40" s="159">
        <v>291.60022204944448</v>
      </c>
      <c r="BD40" s="159">
        <v>285.9841220695476</v>
      </c>
      <c r="BE40" s="159">
        <v>302.71307144409502</v>
      </c>
      <c r="BF40" s="159">
        <v>276.78488538021281</v>
      </c>
    </row>
    <row r="41" spans="1:58" s="153" customFormat="1" ht="15" customHeight="1">
      <c r="A41" s="292"/>
      <c r="B41" s="292"/>
      <c r="C41" s="292"/>
      <c r="D41" s="292"/>
      <c r="E41" s="292"/>
      <c r="F41" s="292"/>
      <c r="G41" s="292"/>
      <c r="H41" s="292"/>
      <c r="I41" s="292"/>
      <c r="J41" s="292"/>
      <c r="K41" s="292"/>
      <c r="L41" s="292"/>
      <c r="M41" s="292"/>
      <c r="N41" s="292"/>
      <c r="O41" s="292"/>
      <c r="P41" s="292"/>
      <c r="Q41" s="292"/>
      <c r="R41" s="292"/>
      <c r="S41" s="292"/>
      <c r="T41" s="292"/>
      <c r="U41" s="292"/>
      <c r="V41" s="569"/>
      <c r="W41" s="576" t="s">
        <v>220</v>
      </c>
      <c r="Y41" s="928"/>
      <c r="Z41" s="1175" t="s">
        <v>522</v>
      </c>
      <c r="AA41" s="1143">
        <v>32.377408369549613</v>
      </c>
      <c r="AB41" s="1143">
        <v>33.279389806421904</v>
      </c>
      <c r="AC41" s="1143">
        <v>34.616463659649682</v>
      </c>
      <c r="AD41" s="1143">
        <v>33.224685068107114</v>
      </c>
      <c r="AE41" s="1143">
        <v>38.383806457328262</v>
      </c>
      <c r="AF41" s="1143">
        <v>37.48407447191078</v>
      </c>
      <c r="AG41" s="1143">
        <v>36.729207150090247</v>
      </c>
      <c r="AH41" s="1143">
        <v>35.471177637887806</v>
      </c>
      <c r="AI41" s="1143">
        <v>34.8428606047651</v>
      </c>
      <c r="AJ41" s="1143">
        <v>37.576675364164927</v>
      </c>
      <c r="AK41" s="1143">
        <v>37.445093292535866</v>
      </c>
      <c r="AL41" s="1143">
        <v>37.480113320824067</v>
      </c>
      <c r="AM41" s="1143">
        <v>41.030834502893015</v>
      </c>
      <c r="AN41" s="1143">
        <v>43.564908900735581</v>
      </c>
      <c r="AO41" s="1143">
        <v>42.723936556851029</v>
      </c>
      <c r="AP41" s="1143">
        <v>44.468772677794476</v>
      </c>
      <c r="AQ41" s="1143">
        <v>42.490506272410528</v>
      </c>
      <c r="AR41" s="1143">
        <v>47.507539264932852</v>
      </c>
      <c r="AS41" s="1143">
        <v>46.948605049395873</v>
      </c>
      <c r="AT41" s="1143">
        <v>44.348269210228771</v>
      </c>
      <c r="AU41" s="1143">
        <v>50.493335246979839</v>
      </c>
      <c r="AV41" s="1143">
        <v>57.011460925400492</v>
      </c>
      <c r="AW41" s="1143">
        <v>63.931816153882345</v>
      </c>
      <c r="AX41" s="1143">
        <v>62.249022634596635</v>
      </c>
      <c r="AY41" s="1143">
        <v>56.288041222181896</v>
      </c>
      <c r="AZ41" s="1143">
        <v>53.594737810953077</v>
      </c>
      <c r="BA41" s="1143">
        <v>51.553454545548384</v>
      </c>
      <c r="BB41" s="1143">
        <v>49.841507204544634</v>
      </c>
      <c r="BC41" s="159">
        <v>43.545293676634842</v>
      </c>
      <c r="BD41" s="159">
        <v>39.696324992900244</v>
      </c>
      <c r="BE41" s="159">
        <v>40.70853638386405</v>
      </c>
      <c r="BF41" s="159">
        <v>38.594640962750695</v>
      </c>
    </row>
    <row r="42" spans="1:58" s="153" customFormat="1" ht="15" customHeight="1">
      <c r="A42" s="292"/>
      <c r="B42" s="292"/>
      <c r="C42" s="292"/>
      <c r="D42" s="292"/>
      <c r="E42" s="292"/>
      <c r="F42" s="292"/>
      <c r="G42" s="292"/>
      <c r="H42" s="292"/>
      <c r="I42" s="292"/>
      <c r="J42" s="292"/>
      <c r="K42" s="292"/>
      <c r="L42" s="292"/>
      <c r="M42" s="292"/>
      <c r="N42" s="292"/>
      <c r="O42" s="292"/>
      <c r="P42" s="292"/>
      <c r="Q42" s="292"/>
      <c r="R42" s="292"/>
      <c r="S42" s="292"/>
      <c r="T42" s="292"/>
      <c r="U42" s="292"/>
      <c r="V42" s="569"/>
      <c r="W42" s="886" t="s">
        <v>221</v>
      </c>
      <c r="Y42" s="928"/>
      <c r="Z42" s="1176" t="s">
        <v>561</v>
      </c>
      <c r="AA42" s="159">
        <v>283.70736927845422</v>
      </c>
      <c r="AB42" s="159">
        <v>287.59104896804575</v>
      </c>
      <c r="AC42" s="159">
        <v>295.01731011648894</v>
      </c>
      <c r="AD42" s="159">
        <v>302.53159936826552</v>
      </c>
      <c r="AE42" s="159">
        <v>298.57299066131833</v>
      </c>
      <c r="AF42" s="159">
        <v>306.79112040847571</v>
      </c>
      <c r="AG42" s="159">
        <v>308.76454481003321</v>
      </c>
      <c r="AH42" s="159">
        <v>294.12674840755227</v>
      </c>
      <c r="AI42" s="159">
        <v>291.20155910719939</v>
      </c>
      <c r="AJ42" s="159">
        <v>296.5189576496187</v>
      </c>
      <c r="AK42" s="159">
        <v>301.46063128067988</v>
      </c>
      <c r="AL42" s="159">
        <v>289.9898240231455</v>
      </c>
      <c r="AM42" s="159">
        <v>300.63397321891858</v>
      </c>
      <c r="AN42" s="159">
        <v>298.51440957057594</v>
      </c>
      <c r="AO42" s="159">
        <v>290.95382094128121</v>
      </c>
      <c r="AP42" s="159">
        <v>298.47898218440452</v>
      </c>
      <c r="AQ42" s="159">
        <v>285.55829997570913</v>
      </c>
      <c r="AR42" s="159">
        <v>290.57292644379316</v>
      </c>
      <c r="AS42" s="159">
        <v>278.13812375667669</v>
      </c>
      <c r="AT42" s="159">
        <v>272.53041160852223</v>
      </c>
      <c r="AU42" s="159">
        <v>287.37252969431961</v>
      </c>
      <c r="AV42" s="159">
        <v>290.44510302294651</v>
      </c>
      <c r="AW42" s="159">
        <v>303.37312791078654</v>
      </c>
      <c r="AX42" s="159">
        <v>296.4463920551903</v>
      </c>
      <c r="AY42" s="159">
        <v>284.17164995318808</v>
      </c>
      <c r="AZ42" s="159">
        <v>274.09399375719937</v>
      </c>
      <c r="BA42" s="159">
        <v>273.08249491699627</v>
      </c>
      <c r="BB42" s="159">
        <v>284.61390622723422</v>
      </c>
      <c r="BC42" s="159">
        <v>256.47203419630785</v>
      </c>
      <c r="BD42" s="159">
        <v>258.92447532066535</v>
      </c>
      <c r="BE42" s="159">
        <v>271.11171298803271</v>
      </c>
      <c r="BF42" s="159">
        <v>258.09331106182248</v>
      </c>
    </row>
    <row r="43" spans="1:58" s="153" customFormat="1" ht="15" customHeight="1">
      <c r="A43" s="292"/>
      <c r="B43" s="292"/>
      <c r="C43" s="292"/>
      <c r="D43" s="292"/>
      <c r="E43" s="292"/>
      <c r="F43" s="292"/>
      <c r="G43" s="292"/>
      <c r="H43" s="292"/>
      <c r="I43" s="292"/>
      <c r="J43" s="292"/>
      <c r="K43" s="292"/>
      <c r="L43" s="292"/>
      <c r="M43" s="292"/>
      <c r="N43" s="292"/>
      <c r="O43" s="292"/>
      <c r="P43" s="292"/>
      <c r="Q43" s="292"/>
      <c r="R43" s="292"/>
      <c r="S43" s="292"/>
      <c r="T43" s="292"/>
      <c r="U43" s="292"/>
      <c r="V43" s="569"/>
      <c r="W43" s="576" t="s">
        <v>222</v>
      </c>
      <c r="Y43" s="928"/>
      <c r="Z43" s="1175" t="s">
        <v>523</v>
      </c>
      <c r="AA43" s="1143">
        <v>81.561268599049455</v>
      </c>
      <c r="AB43" s="1143">
        <v>83.880486348528223</v>
      </c>
      <c r="AC43" s="1143">
        <v>85.900765353985463</v>
      </c>
      <c r="AD43" s="1143">
        <v>88.024549580831504</v>
      </c>
      <c r="AE43" s="1143">
        <v>89.521049588805781</v>
      </c>
      <c r="AF43" s="1143">
        <v>91.247158199998296</v>
      </c>
      <c r="AG43" s="1143">
        <v>91.50410822651132</v>
      </c>
      <c r="AH43" s="1143">
        <v>88.366363533903936</v>
      </c>
      <c r="AI43" s="1143">
        <v>88.631835030570358</v>
      </c>
      <c r="AJ43" s="1143">
        <v>90.576386640580026</v>
      </c>
      <c r="AK43" s="1143">
        <v>90.794205075979022</v>
      </c>
      <c r="AL43" s="1143">
        <v>88.635611859999827</v>
      </c>
      <c r="AM43" s="1143">
        <v>91.699663618569218</v>
      </c>
      <c r="AN43" s="1143">
        <v>95.004624282132241</v>
      </c>
      <c r="AO43" s="1143">
        <v>90.536165722210953</v>
      </c>
      <c r="AP43" s="1143">
        <v>91.849459324531608</v>
      </c>
      <c r="AQ43" s="1143">
        <v>89.725540533723603</v>
      </c>
      <c r="AR43" s="1143">
        <v>93.597647061218311</v>
      </c>
      <c r="AS43" s="1143">
        <v>90.493654718090838</v>
      </c>
      <c r="AT43" s="1143">
        <v>87.981146253502658</v>
      </c>
      <c r="AU43" s="1143">
        <v>93.988890147937354</v>
      </c>
      <c r="AV43" s="159">
        <v>97.569460755337403</v>
      </c>
      <c r="AW43" s="159">
        <v>106.50057955165903</v>
      </c>
      <c r="AX43" s="159">
        <v>106.4323481202979</v>
      </c>
      <c r="AY43" s="159">
        <v>102.56460393938544</v>
      </c>
      <c r="AZ43" s="159">
        <v>101.15028849144585</v>
      </c>
      <c r="BA43" s="159">
        <v>101.06494206886461</v>
      </c>
      <c r="BB43" s="159">
        <v>105.60541347209991</v>
      </c>
      <c r="BC43" s="159">
        <v>97.259989028809628</v>
      </c>
      <c r="BD43" s="159">
        <v>99.002434253103118</v>
      </c>
      <c r="BE43" s="159">
        <v>104.85403356263713</v>
      </c>
      <c r="BF43" s="159">
        <v>100.07366331742031</v>
      </c>
    </row>
    <row r="44" spans="1:58" s="153" customFormat="1" ht="15" customHeight="1">
      <c r="A44" s="292"/>
      <c r="B44" s="292"/>
      <c r="C44" s="292"/>
      <c r="D44" s="292"/>
      <c r="E44" s="292"/>
      <c r="F44" s="292"/>
      <c r="G44" s="292"/>
      <c r="H44" s="292"/>
      <c r="I44" s="292"/>
      <c r="J44" s="292"/>
      <c r="K44" s="292"/>
      <c r="L44" s="292"/>
      <c r="M44" s="292"/>
      <c r="N44" s="292"/>
      <c r="O44" s="292"/>
      <c r="P44" s="292"/>
      <c r="Q44" s="292"/>
      <c r="R44" s="292"/>
      <c r="S44" s="292"/>
      <c r="T44" s="292"/>
      <c r="U44" s="292"/>
      <c r="V44" s="569"/>
      <c r="W44" s="1259" t="s">
        <v>226</v>
      </c>
      <c r="Y44" s="928"/>
      <c r="Z44" s="1176" t="s">
        <v>819</v>
      </c>
      <c r="AA44" s="159">
        <v>419.24979023640054</v>
      </c>
      <c r="AB44" s="159">
        <v>431.78379901322546</v>
      </c>
      <c r="AC44" s="159">
        <v>449.98317511229106</v>
      </c>
      <c r="AD44" s="159">
        <v>432.67502357353811</v>
      </c>
      <c r="AE44" s="159">
        <v>500.72972495659189</v>
      </c>
      <c r="AF44" s="159">
        <v>489.80762302603745</v>
      </c>
      <c r="AG44" s="159">
        <v>480.71162154086034</v>
      </c>
      <c r="AH44" s="159">
        <v>464.96003119934016</v>
      </c>
      <c r="AI44" s="159">
        <v>457.39875599921243</v>
      </c>
      <c r="AJ44" s="159">
        <v>493.98796898285201</v>
      </c>
      <c r="AK44" s="159">
        <v>492.93178154945127</v>
      </c>
      <c r="AL44" s="159">
        <v>491.22204097296259</v>
      </c>
      <c r="AM44" s="159">
        <v>535.39475393486453</v>
      </c>
      <c r="AN44" s="159">
        <v>565.96441665438772</v>
      </c>
      <c r="AO44" s="159">
        <v>552.60378665866608</v>
      </c>
      <c r="AP44" s="159">
        <v>572.65059806169245</v>
      </c>
      <c r="AQ44" s="159">
        <v>544.77872993139431</v>
      </c>
      <c r="AR44" s="159">
        <v>606.43756566364254</v>
      </c>
      <c r="AS44" s="159">
        <v>596.68238330715758</v>
      </c>
      <c r="AT44" s="159">
        <v>561.17172556364756</v>
      </c>
      <c r="AU44" s="159">
        <v>636.14094108555639</v>
      </c>
      <c r="AV44" s="159">
        <v>727.2783875521875</v>
      </c>
      <c r="AW44" s="159">
        <v>826.31240641579132</v>
      </c>
      <c r="AX44" s="159">
        <v>815.71627415662249</v>
      </c>
      <c r="AY44" s="159">
        <v>748.36969574301747</v>
      </c>
      <c r="AZ44" s="159">
        <v>723.52896044786667</v>
      </c>
      <c r="BA44" s="159">
        <v>707.28540353892618</v>
      </c>
      <c r="BB44" s="159">
        <v>695.55812284276487</v>
      </c>
      <c r="BC44" s="159">
        <v>618.76800234164546</v>
      </c>
      <c r="BD44" s="159">
        <v>574.99219983370983</v>
      </c>
      <c r="BE44" s="159">
        <v>601.79709342072022</v>
      </c>
      <c r="BF44" s="159">
        <v>570.54723201018749</v>
      </c>
    </row>
    <row r="45" spans="1:58" s="153" customFormat="1" ht="15" customHeight="1">
      <c r="A45" s="292"/>
      <c r="B45" s="292"/>
      <c r="C45" s="292"/>
      <c r="D45" s="292"/>
      <c r="E45" s="292"/>
      <c r="F45" s="292"/>
      <c r="G45" s="292"/>
      <c r="H45" s="292"/>
      <c r="I45" s="292"/>
      <c r="J45" s="292"/>
      <c r="K45" s="292"/>
      <c r="L45" s="292"/>
      <c r="M45" s="292"/>
      <c r="N45" s="292"/>
      <c r="O45" s="292"/>
      <c r="P45" s="292"/>
      <c r="Q45" s="292"/>
      <c r="R45" s="292"/>
      <c r="S45" s="292"/>
      <c r="T45" s="292"/>
      <c r="U45" s="292"/>
      <c r="V45" s="569"/>
      <c r="W45" s="576" t="s">
        <v>223</v>
      </c>
      <c r="Y45" s="928"/>
      <c r="Z45" s="1175" t="s">
        <v>520</v>
      </c>
      <c r="AA45" s="159">
        <v>400.47972074370023</v>
      </c>
      <c r="AB45" s="159">
        <v>397.70615652561798</v>
      </c>
      <c r="AC45" s="159">
        <v>457.68844409685136</v>
      </c>
      <c r="AD45" s="159">
        <v>489.43583273756116</v>
      </c>
      <c r="AE45" s="159">
        <v>538.95198840613079</v>
      </c>
      <c r="AF45" s="159">
        <v>539.99027992147467</v>
      </c>
      <c r="AG45" s="159">
        <v>582.70224406506202</v>
      </c>
      <c r="AH45" s="159">
        <v>532.08058037177295</v>
      </c>
      <c r="AI45" s="159">
        <v>567.08202804536609</v>
      </c>
      <c r="AJ45" s="159">
        <v>596.74553592815312</v>
      </c>
      <c r="AK45" s="159">
        <v>612.31076379648607</v>
      </c>
      <c r="AL45" s="159">
        <v>604.43847897492617</v>
      </c>
      <c r="AM45" s="159">
        <v>613.52926954879979</v>
      </c>
      <c r="AN45" s="159">
        <v>624.12561735226359</v>
      </c>
      <c r="AO45" s="159">
        <v>612.11233426634544</v>
      </c>
      <c r="AP45" s="159">
        <v>596.92125328505847</v>
      </c>
      <c r="AQ45" s="159">
        <v>581.43290792416383</v>
      </c>
      <c r="AR45" s="159">
        <v>570.75888061734292</v>
      </c>
      <c r="AS45" s="159">
        <v>572.94355404805162</v>
      </c>
      <c r="AT45" s="159">
        <v>541.67592091531378</v>
      </c>
      <c r="AU45" s="159">
        <v>538.78860321078071</v>
      </c>
      <c r="AV45" s="159">
        <v>523.59785359045952</v>
      </c>
      <c r="AW45" s="159">
        <v>536.4975228521705</v>
      </c>
      <c r="AX45" s="159">
        <v>517.38629506452082</v>
      </c>
      <c r="AY45" s="159">
        <v>486.19581323881721</v>
      </c>
      <c r="AZ45" s="159">
        <v>488.55211786926321</v>
      </c>
      <c r="BA45" s="159">
        <v>468.61837809793678</v>
      </c>
      <c r="BB45" s="159">
        <v>479.07103282973378</v>
      </c>
      <c r="BC45" s="159">
        <v>492.03759165137262</v>
      </c>
      <c r="BD45" s="159">
        <v>491.34679330934489</v>
      </c>
      <c r="BE45" s="159">
        <v>419.70845160434158</v>
      </c>
      <c r="BF45" s="159">
        <v>432.02335216038028</v>
      </c>
    </row>
    <row r="46" spans="1:58" s="153" customFormat="1" ht="15" customHeight="1">
      <c r="A46" s="292"/>
      <c r="B46" s="292"/>
      <c r="C46" s="292"/>
      <c r="D46" s="292"/>
      <c r="E46" s="292"/>
      <c r="F46" s="292"/>
      <c r="G46" s="292"/>
      <c r="H46" s="292"/>
      <c r="I46" s="292"/>
      <c r="J46" s="292"/>
      <c r="K46" s="292"/>
      <c r="L46" s="292"/>
      <c r="M46" s="292"/>
      <c r="N46" s="292"/>
      <c r="O46" s="292"/>
      <c r="P46" s="292"/>
      <c r="Q46" s="292"/>
      <c r="R46" s="292"/>
      <c r="S46" s="292"/>
      <c r="T46" s="292"/>
      <c r="U46" s="292"/>
      <c r="V46" s="569"/>
      <c r="W46" s="886" t="s">
        <v>980</v>
      </c>
      <c r="Y46" s="928"/>
      <c r="Z46" s="1177" t="s">
        <v>524</v>
      </c>
      <c r="AA46" s="1143">
        <v>91.506132510978091</v>
      </c>
      <c r="AB46" s="1143">
        <v>93.367545011259594</v>
      </c>
      <c r="AC46" s="1143">
        <v>94.44994143015964</v>
      </c>
      <c r="AD46" s="1143">
        <v>94.437481853870537</v>
      </c>
      <c r="AE46" s="1143">
        <v>97.975973752438534</v>
      </c>
      <c r="AF46" s="1143">
        <v>100.01878310919034</v>
      </c>
      <c r="AG46" s="1143">
        <v>103.15553087961469</v>
      </c>
      <c r="AH46" s="1143">
        <v>105.26293431884282</v>
      </c>
      <c r="AI46" s="1143">
        <v>105.8690873332914</v>
      </c>
      <c r="AJ46" s="1143">
        <v>108.38834715581143</v>
      </c>
      <c r="AK46" s="1143">
        <v>112.22135523706731</v>
      </c>
      <c r="AL46" s="159">
        <v>114.19962869828373</v>
      </c>
      <c r="AM46" s="159">
        <v>116.36863389195835</v>
      </c>
      <c r="AN46" s="159">
        <v>117.7317366340188</v>
      </c>
      <c r="AO46" s="1143">
        <v>111.91058325561579</v>
      </c>
      <c r="AP46" s="1143">
        <v>103.63994901890803</v>
      </c>
      <c r="AQ46" s="1143">
        <v>94.585810742632503</v>
      </c>
      <c r="AR46" s="1143">
        <v>92.339516829282005</v>
      </c>
      <c r="AS46" s="1143">
        <v>90.13145691257057</v>
      </c>
      <c r="AT46" s="1143">
        <v>75.165695167283801</v>
      </c>
      <c r="AU46" s="1143">
        <v>72.915021416262704</v>
      </c>
      <c r="AV46" s="1143">
        <v>79.813512621831734</v>
      </c>
      <c r="AW46" s="1143">
        <v>81.560178050802207</v>
      </c>
      <c r="AX46" s="1143">
        <v>76.384424496322922</v>
      </c>
      <c r="AY46" s="1143">
        <v>68.024825071050856</v>
      </c>
      <c r="AZ46" s="1143">
        <v>66.363282064191893</v>
      </c>
      <c r="BA46" s="1143">
        <v>66.466121385173864</v>
      </c>
      <c r="BB46" s="1143">
        <v>69.155363773211107</v>
      </c>
      <c r="BC46" s="159">
        <v>69.653298423551348</v>
      </c>
      <c r="BD46" s="159">
        <v>73.132589455214386</v>
      </c>
      <c r="BE46" s="159">
        <v>75.537725147253539</v>
      </c>
      <c r="BF46" s="159">
        <v>71.103453643790502</v>
      </c>
    </row>
    <row r="47" spans="1:58" s="153" customFormat="1" ht="15" customHeight="1">
      <c r="A47" s="292"/>
      <c r="B47" s="292"/>
      <c r="C47" s="292"/>
      <c r="D47" s="292"/>
      <c r="E47" s="292"/>
      <c r="F47" s="292"/>
      <c r="G47" s="292"/>
      <c r="H47" s="292"/>
      <c r="I47" s="292"/>
      <c r="J47" s="292"/>
      <c r="K47" s="292"/>
      <c r="L47" s="292"/>
      <c r="M47" s="292"/>
      <c r="N47" s="292"/>
      <c r="O47" s="292"/>
      <c r="P47" s="292"/>
      <c r="Q47" s="292"/>
      <c r="R47" s="292"/>
      <c r="S47" s="292"/>
      <c r="T47" s="292"/>
      <c r="U47" s="292"/>
      <c r="V47" s="573"/>
      <c r="W47" s="576" t="s">
        <v>217</v>
      </c>
      <c r="Y47" s="932"/>
      <c r="Z47" s="1178" t="s">
        <v>521</v>
      </c>
      <c r="AA47" s="1143">
        <v>17.18797113494028</v>
      </c>
      <c r="AB47" s="1143">
        <v>21.469661224083158</v>
      </c>
      <c r="AC47" s="1143">
        <v>25.970082742723267</v>
      </c>
      <c r="AD47" s="1143">
        <v>27.917758916184585</v>
      </c>
      <c r="AE47" s="1143">
        <v>35.139329743286773</v>
      </c>
      <c r="AF47" s="1143">
        <v>37.064648823393718</v>
      </c>
      <c r="AG47" s="1143">
        <v>34.856812786447747</v>
      </c>
      <c r="AH47" s="1143">
        <v>32.059603857972967</v>
      </c>
      <c r="AI47" s="1143">
        <v>29.725367894150178</v>
      </c>
      <c r="AJ47" s="1143">
        <v>28.728855622575463</v>
      </c>
      <c r="AK47" s="1143">
        <v>27.740953625197086</v>
      </c>
      <c r="AL47" s="1143">
        <v>26.283838601119388</v>
      </c>
      <c r="AM47" s="1143">
        <v>27.05142934884735</v>
      </c>
      <c r="AN47" s="1143">
        <v>27.246560853186949</v>
      </c>
      <c r="AO47" s="1143">
        <v>26.14588190483348</v>
      </c>
      <c r="AP47" s="1143">
        <v>25.224331731874781</v>
      </c>
      <c r="AQ47" s="1143">
        <v>24.592551163955957</v>
      </c>
      <c r="AR47" s="1143">
        <v>27.472032956071288</v>
      </c>
      <c r="AS47" s="1143">
        <v>32.364681784361451</v>
      </c>
      <c r="AT47" s="1143">
        <v>35.04371972278858</v>
      </c>
      <c r="AU47" s="1143">
        <v>34.839021462944537</v>
      </c>
      <c r="AV47" s="1143">
        <v>38.048800509566014</v>
      </c>
      <c r="AW47" s="1143">
        <v>50.33583300387793</v>
      </c>
      <c r="AX47" s="1143">
        <v>43.897996076013278</v>
      </c>
      <c r="AY47" s="1143">
        <v>44.345218070933818</v>
      </c>
      <c r="AZ47" s="1143">
        <v>38.653737840108427</v>
      </c>
      <c r="BA47" s="1143">
        <v>35.442862763544483</v>
      </c>
      <c r="BB47" s="1143">
        <v>36.438023698696028</v>
      </c>
      <c r="BC47" s="159">
        <v>38.188106816003298</v>
      </c>
      <c r="BD47" s="159">
        <v>36.149701987341544</v>
      </c>
      <c r="BE47" s="159">
        <v>33.572863630002082</v>
      </c>
      <c r="BF47" s="159">
        <v>30.55547513661709</v>
      </c>
    </row>
    <row r="48" spans="1:58">
      <c r="AY48" s="61"/>
      <c r="AZ48" s="61"/>
      <c r="BC48" s="61"/>
      <c r="BD48" s="61"/>
    </row>
    <row r="49" spans="1:58">
      <c r="V49" s="61" t="s">
        <v>224</v>
      </c>
      <c r="Y49" s="925" t="s">
        <v>592</v>
      </c>
      <c r="Z49" s="925"/>
      <c r="AY49" s="61"/>
      <c r="AZ49" s="61"/>
      <c r="BC49" s="61"/>
      <c r="BD49" s="61"/>
    </row>
    <row r="50" spans="1:58">
      <c r="V50" s="564" t="s">
        <v>207</v>
      </c>
      <c r="W50" s="565"/>
      <c r="Y50" s="564" t="s">
        <v>519</v>
      </c>
      <c r="Z50" s="565"/>
      <c r="AA50" s="80">
        <v>1990</v>
      </c>
      <c r="AB50" s="80">
        <v>1991</v>
      </c>
      <c r="AC50" s="80">
        <v>1992</v>
      </c>
      <c r="AD50" s="80">
        <v>1993</v>
      </c>
      <c r="AE50" s="80">
        <v>1994</v>
      </c>
      <c r="AF50" s="80">
        <v>1995</v>
      </c>
      <c r="AG50" s="80">
        <v>1996</v>
      </c>
      <c r="AH50" s="80">
        <v>1997</v>
      </c>
      <c r="AI50" s="80">
        <v>1998</v>
      </c>
      <c r="AJ50" s="80">
        <v>1999</v>
      </c>
      <c r="AK50" s="80">
        <v>2000</v>
      </c>
      <c r="AL50" s="80">
        <v>2001</v>
      </c>
      <c r="AM50" s="80">
        <v>2002</v>
      </c>
      <c r="AN50" s="80">
        <v>2003</v>
      </c>
      <c r="AO50" s="80">
        <v>2004</v>
      </c>
      <c r="AP50" s="80">
        <v>2005</v>
      </c>
      <c r="AQ50" s="80">
        <f t="shared" ref="AQ50:AW50" si="37">AP50+1</f>
        <v>2006</v>
      </c>
      <c r="AR50" s="80">
        <f t="shared" si="37"/>
        <v>2007</v>
      </c>
      <c r="AS50" s="80">
        <f t="shared" si="37"/>
        <v>2008</v>
      </c>
      <c r="AT50" s="80">
        <f t="shared" si="37"/>
        <v>2009</v>
      </c>
      <c r="AU50" s="80">
        <f t="shared" si="37"/>
        <v>2010</v>
      </c>
      <c r="AV50" s="80">
        <f t="shared" si="37"/>
        <v>2011</v>
      </c>
      <c r="AW50" s="80">
        <f t="shared" si="37"/>
        <v>2012</v>
      </c>
      <c r="AX50" s="80">
        <f t="shared" ref="AX50:BF50" si="38">AW50+1</f>
        <v>2013</v>
      </c>
      <c r="AY50" s="80">
        <f t="shared" si="38"/>
        <v>2014</v>
      </c>
      <c r="AZ50" s="80">
        <f t="shared" si="38"/>
        <v>2015</v>
      </c>
      <c r="BA50" s="80">
        <f t="shared" si="38"/>
        <v>2016</v>
      </c>
      <c r="BB50" s="80">
        <f t="shared" si="38"/>
        <v>2017</v>
      </c>
      <c r="BC50" s="80">
        <f t="shared" si="38"/>
        <v>2018</v>
      </c>
      <c r="BD50" s="80">
        <f t="shared" si="38"/>
        <v>2019</v>
      </c>
      <c r="BE50" s="80">
        <f t="shared" si="38"/>
        <v>2020</v>
      </c>
      <c r="BF50" s="80">
        <f t="shared" si="38"/>
        <v>2021</v>
      </c>
    </row>
    <row r="51" spans="1:58" s="153" customFormat="1" ht="15" customHeight="1">
      <c r="A51" s="292"/>
      <c r="B51" s="292"/>
      <c r="C51" s="292"/>
      <c r="D51" s="292"/>
      <c r="E51" s="292"/>
      <c r="F51" s="292"/>
      <c r="G51" s="292"/>
      <c r="H51" s="292"/>
      <c r="I51" s="292"/>
      <c r="J51" s="292"/>
      <c r="K51" s="292"/>
      <c r="L51" s="292"/>
      <c r="M51" s="292"/>
      <c r="N51" s="292"/>
      <c r="O51" s="292"/>
      <c r="P51" s="292"/>
      <c r="Q51" s="292"/>
      <c r="R51" s="292"/>
      <c r="S51" s="292"/>
      <c r="T51" s="292"/>
      <c r="U51" s="292"/>
      <c r="V51" s="568" t="s">
        <v>209</v>
      </c>
      <c r="W51" s="884"/>
      <c r="Y51" s="926" t="s">
        <v>0</v>
      </c>
      <c r="Z51" s="927"/>
      <c r="AA51" s="1145">
        <f t="shared" ref="AA51:AQ51" si="39">SUM(AA52:AA59)</f>
        <v>1.0000000000000002</v>
      </c>
      <c r="AB51" s="1145">
        <f t="shared" si="39"/>
        <v>1</v>
      </c>
      <c r="AC51" s="1145">
        <f t="shared" si="39"/>
        <v>1</v>
      </c>
      <c r="AD51" s="1145">
        <f t="shared" si="39"/>
        <v>0.99999999999999978</v>
      </c>
      <c r="AE51" s="1145">
        <f t="shared" si="39"/>
        <v>1.0000000000000002</v>
      </c>
      <c r="AF51" s="1145">
        <f t="shared" si="39"/>
        <v>0.99999999999999989</v>
      </c>
      <c r="AG51" s="1145">
        <f t="shared" si="39"/>
        <v>1.0000000000000002</v>
      </c>
      <c r="AH51" s="1145">
        <f t="shared" si="39"/>
        <v>1</v>
      </c>
      <c r="AI51" s="1145">
        <f t="shared" si="39"/>
        <v>1</v>
      </c>
      <c r="AJ51" s="1145">
        <f t="shared" si="39"/>
        <v>1</v>
      </c>
      <c r="AK51" s="1145">
        <f t="shared" si="39"/>
        <v>1</v>
      </c>
      <c r="AL51" s="1145">
        <f t="shared" si="39"/>
        <v>0.99999999999999989</v>
      </c>
      <c r="AM51" s="1145">
        <f t="shared" si="39"/>
        <v>1.0000000000000002</v>
      </c>
      <c r="AN51" s="1145">
        <f t="shared" si="39"/>
        <v>1.0000000000000002</v>
      </c>
      <c r="AO51" s="1145">
        <f t="shared" si="39"/>
        <v>1</v>
      </c>
      <c r="AP51" s="1145">
        <f t="shared" si="39"/>
        <v>1.0000000000000002</v>
      </c>
      <c r="AQ51" s="1145">
        <f t="shared" si="39"/>
        <v>1</v>
      </c>
      <c r="AR51" s="1145">
        <f t="shared" ref="AR51:AW51" si="40">SUM(AR52:AR59)</f>
        <v>1.0000000000000002</v>
      </c>
      <c r="AS51" s="1145">
        <f t="shared" si="40"/>
        <v>0.99999999999999978</v>
      </c>
      <c r="AT51" s="1145">
        <f t="shared" si="40"/>
        <v>1</v>
      </c>
      <c r="AU51" s="1145">
        <f t="shared" si="40"/>
        <v>0.99999999999999978</v>
      </c>
      <c r="AV51" s="1145">
        <f t="shared" si="40"/>
        <v>1.0000000000000002</v>
      </c>
      <c r="AW51" s="1145">
        <f t="shared" si="40"/>
        <v>1</v>
      </c>
      <c r="AX51" s="1145">
        <f t="shared" ref="AX51:BE51" si="41">SUM(AX52:AX59)</f>
        <v>0.99999999999999978</v>
      </c>
      <c r="AY51" s="1145">
        <f t="shared" si="41"/>
        <v>0.99999999999999989</v>
      </c>
      <c r="AZ51" s="1145">
        <f t="shared" si="41"/>
        <v>1</v>
      </c>
      <c r="BA51" s="1145">
        <f t="shared" si="41"/>
        <v>1</v>
      </c>
      <c r="BB51" s="1145">
        <f t="shared" si="41"/>
        <v>1</v>
      </c>
      <c r="BC51" s="160">
        <f t="shared" si="41"/>
        <v>1.0000000000000002</v>
      </c>
      <c r="BD51" s="160">
        <f>SUM(BD52:BD59)</f>
        <v>1</v>
      </c>
      <c r="BE51" s="160">
        <f t="shared" si="41"/>
        <v>1</v>
      </c>
      <c r="BF51" s="160">
        <f t="shared" ref="BF51" si="42">SUM(BF52:BF59)</f>
        <v>1.0000000000000002</v>
      </c>
    </row>
    <row r="52" spans="1:58" s="153" customFormat="1" ht="15" customHeight="1">
      <c r="A52" s="292"/>
      <c r="B52" s="292"/>
      <c r="C52" s="292"/>
      <c r="D52" s="292"/>
      <c r="E52" s="292"/>
      <c r="F52" s="292"/>
      <c r="G52" s="292"/>
      <c r="H52" s="292"/>
      <c r="I52" s="292"/>
      <c r="J52" s="292"/>
      <c r="K52" s="292"/>
      <c r="L52" s="292"/>
      <c r="M52" s="292"/>
      <c r="N52" s="292"/>
      <c r="O52" s="292"/>
      <c r="P52" s="292"/>
      <c r="Q52" s="292"/>
      <c r="R52" s="292"/>
      <c r="S52" s="292"/>
      <c r="T52" s="292"/>
      <c r="U52" s="292"/>
      <c r="V52" s="569"/>
      <c r="W52" s="885" t="s">
        <v>219</v>
      </c>
      <c r="Y52" s="928"/>
      <c r="Z52" s="933" t="s">
        <v>512</v>
      </c>
      <c r="AA52" s="158">
        <f t="shared" ref="AA52:AQ59" si="43">+AA40/AA$11</f>
        <v>0.14481250928208167</v>
      </c>
      <c r="AB52" s="158">
        <f t="shared" si="43"/>
        <v>0.1444814066681723</v>
      </c>
      <c r="AC52" s="158">
        <f t="shared" si="43"/>
        <v>0.14452567616453948</v>
      </c>
      <c r="AD52" s="158">
        <f t="shared" si="43"/>
        <v>0.14759209632528358</v>
      </c>
      <c r="AE52" s="158">
        <f t="shared" si="43"/>
        <v>0.13901588124545858</v>
      </c>
      <c r="AF52" s="158">
        <f t="shared" si="43"/>
        <v>0.14506131458061058</v>
      </c>
      <c r="AG52" s="158">
        <f t="shared" si="43"/>
        <v>0.14770070836217516</v>
      </c>
      <c r="AH52" s="158">
        <f t="shared" si="43"/>
        <v>0.14823083678354093</v>
      </c>
      <c r="AI52" s="158">
        <f t="shared" si="43"/>
        <v>0.14583387011193252</v>
      </c>
      <c r="AJ52" s="158">
        <f t="shared" si="43"/>
        <v>0.14653280905814522</v>
      </c>
      <c r="AK52" s="158">
        <f t="shared" si="43"/>
        <v>0.15398918575769685</v>
      </c>
      <c r="AL52" s="158">
        <f t="shared" si="43"/>
        <v>0.14951574318362412</v>
      </c>
      <c r="AM52" s="158">
        <f t="shared" si="43"/>
        <v>0.15349326148454123</v>
      </c>
      <c r="AN52" s="158">
        <f t="shared" si="43"/>
        <v>0.14306743538450092</v>
      </c>
      <c r="AO52" s="158">
        <f t="shared" si="43"/>
        <v>0.15133694508447587</v>
      </c>
      <c r="AP52" s="158">
        <f t="shared" si="43"/>
        <v>0.15881390456383837</v>
      </c>
      <c r="AQ52" s="158">
        <f t="shared" si="43"/>
        <v>0.15437562337776548</v>
      </c>
      <c r="AR52" s="158">
        <f t="shared" ref="AR52:AW52" si="44">+AR40/AR$11</f>
        <v>0.15236267105482459</v>
      </c>
      <c r="AS52" s="158">
        <f t="shared" si="44"/>
        <v>0.14857501850773289</v>
      </c>
      <c r="AT52" s="158">
        <f t="shared" si="44"/>
        <v>0.15471522551479469</v>
      </c>
      <c r="AU52" s="158">
        <f t="shared" si="44"/>
        <v>0.15946213135787182</v>
      </c>
      <c r="AV52" s="158">
        <f t="shared" si="44"/>
        <v>0.15786436194362949</v>
      </c>
      <c r="AW52" s="158">
        <f t="shared" si="44"/>
        <v>0.15359765609112039</v>
      </c>
      <c r="AX52" s="158">
        <f t="shared" ref="AX52:AY59" si="45">+AX40/AX$11</f>
        <v>0.15369865205896341</v>
      </c>
      <c r="AY52" s="158">
        <f t="shared" si="45"/>
        <v>0.1553013770525313</v>
      </c>
      <c r="AZ52" s="297">
        <f t="shared" ref="AZ52:BC59" si="46">+AZ40/AZ$11</f>
        <v>0.15357188038214473</v>
      </c>
      <c r="BA52" s="158">
        <f t="shared" si="46"/>
        <v>0.15823838682358554</v>
      </c>
      <c r="BB52" s="158">
        <f t="shared" si="46"/>
        <v>0.16252911605827453</v>
      </c>
      <c r="BC52" s="158">
        <f t="shared" si="46"/>
        <v>0.15286839891825915</v>
      </c>
      <c r="BD52" s="158">
        <f t="shared" ref="BD52:BE59" si="47">+BD40/BD$11</f>
        <v>0.15381869433853373</v>
      </c>
      <c r="BE52" s="158">
        <f t="shared" si="47"/>
        <v>0.16362837874524436</v>
      </c>
      <c r="BF52" s="158">
        <f t="shared" ref="BF52" si="48">+BF40/BF$11</f>
        <v>0.1556916525205721</v>
      </c>
    </row>
    <row r="53" spans="1:58" s="153" customFormat="1" ht="15" customHeight="1">
      <c r="A53" s="292"/>
      <c r="B53" s="292"/>
      <c r="C53" s="292"/>
      <c r="D53" s="292"/>
      <c r="E53" s="292"/>
      <c r="F53" s="292"/>
      <c r="G53" s="292"/>
      <c r="H53" s="292"/>
      <c r="I53" s="292"/>
      <c r="J53" s="292"/>
      <c r="K53" s="292"/>
      <c r="L53" s="292"/>
      <c r="M53" s="292"/>
      <c r="N53" s="292"/>
      <c r="O53" s="292"/>
      <c r="P53" s="292"/>
      <c r="Q53" s="292"/>
      <c r="R53" s="292"/>
      <c r="S53" s="292"/>
      <c r="T53" s="292"/>
      <c r="U53" s="292"/>
      <c r="V53" s="569"/>
      <c r="W53" s="576" t="s">
        <v>220</v>
      </c>
      <c r="Y53" s="928"/>
      <c r="Z53" s="934" t="s">
        <v>522</v>
      </c>
      <c r="AA53" s="158">
        <f t="shared" si="43"/>
        <v>2.0880316801211208E-2</v>
      </c>
      <c r="AB53" s="158">
        <f t="shared" si="43"/>
        <v>2.1104142918527382E-2</v>
      </c>
      <c r="AC53" s="158">
        <f t="shared" si="43"/>
        <v>2.0513271511383373E-2</v>
      </c>
      <c r="AD53" s="158">
        <f t="shared" si="43"/>
        <v>1.9288978951225607E-2</v>
      </c>
      <c r="AE53" s="158">
        <f t="shared" si="43"/>
        <v>2.0664270120159915E-2</v>
      </c>
      <c r="AF53" s="158">
        <f t="shared" si="43"/>
        <v>1.9999071141658678E-2</v>
      </c>
      <c r="AG53" s="158">
        <f t="shared" si="43"/>
        <v>1.9106333836260501E-2</v>
      </c>
      <c r="AH53" s="158">
        <f t="shared" si="43"/>
        <v>1.9463197344510956E-2</v>
      </c>
      <c r="AI53" s="158">
        <f t="shared" si="43"/>
        <v>1.8899230456438317E-2</v>
      </c>
      <c r="AJ53" s="158">
        <f t="shared" si="43"/>
        <v>1.9406970347413916E-2</v>
      </c>
      <c r="AK53" s="158">
        <f t="shared" si="43"/>
        <v>1.8913883446460118E-2</v>
      </c>
      <c r="AL53" s="158">
        <f t="shared" si="43"/>
        <v>1.9292634447650763E-2</v>
      </c>
      <c r="AM53" s="158">
        <f t="shared" si="43"/>
        <v>2.0126734454257885E-2</v>
      </c>
      <c r="AN53" s="158">
        <f t="shared" si="43"/>
        <v>2.1066016534839992E-2</v>
      </c>
      <c r="AO53" s="158">
        <f t="shared" si="43"/>
        <v>2.0995083818534831E-2</v>
      </c>
      <c r="AP53" s="158">
        <f t="shared" si="43"/>
        <v>2.1581925675423299E-2</v>
      </c>
      <c r="AQ53" s="158">
        <f t="shared" si="43"/>
        <v>2.1604003208482651E-2</v>
      </c>
      <c r="AR53" s="158">
        <f t="shared" ref="AR53:AS59" si="49">+AR41/AR$11</f>
        <v>2.329466493740389E-2</v>
      </c>
      <c r="AS53" s="158">
        <f t="shared" si="49"/>
        <v>2.3407599468579163E-2</v>
      </c>
      <c r="AT53" s="158">
        <f t="shared" ref="AT53:AU59" si="50">+AT41/AT$11</f>
        <v>2.316986552646259E-2</v>
      </c>
      <c r="AU53" s="158">
        <f t="shared" si="50"/>
        <v>2.4753928998208719E-2</v>
      </c>
      <c r="AV53" s="158">
        <f t="shared" ref="AV53:AW59" si="51">+AV41/AV$11</f>
        <v>2.6470570425406629E-2</v>
      </c>
      <c r="AW53" s="158">
        <f t="shared" si="51"/>
        <v>2.748881072539958E-2</v>
      </c>
      <c r="AX53" s="158">
        <f t="shared" si="45"/>
        <v>2.7459516071591705E-2</v>
      </c>
      <c r="AY53" s="158">
        <f t="shared" si="45"/>
        <v>2.6562847754455898E-2</v>
      </c>
      <c r="AZ53" s="297">
        <f t="shared" si="46"/>
        <v>2.5982661501234617E-2</v>
      </c>
      <c r="BA53" s="158">
        <f t="shared" si="46"/>
        <v>2.5474241944984106E-2</v>
      </c>
      <c r="BB53" s="158">
        <f t="shared" si="46"/>
        <v>2.4263915946828165E-2</v>
      </c>
      <c r="BC53" s="158">
        <f t="shared" si="46"/>
        <v>2.2828169601475257E-2</v>
      </c>
      <c r="BD53" s="158">
        <f t="shared" si="47"/>
        <v>2.1350964648873448E-2</v>
      </c>
      <c r="BE53" s="158">
        <f t="shared" si="47"/>
        <v>2.2004572771855448E-2</v>
      </c>
      <c r="BF53" s="158">
        <f t="shared" ref="BF53" si="52">+BF41/BF$11</f>
        <v>2.1709507084082959E-2</v>
      </c>
    </row>
    <row r="54" spans="1:58" s="153" customFormat="1" ht="15" customHeight="1">
      <c r="A54" s="292"/>
      <c r="B54" s="292"/>
      <c r="C54" s="292"/>
      <c r="D54" s="292"/>
      <c r="E54" s="292"/>
      <c r="F54" s="292"/>
      <c r="G54" s="292"/>
      <c r="H54" s="292"/>
      <c r="I54" s="292"/>
      <c r="J54" s="292"/>
      <c r="K54" s="292"/>
      <c r="L54" s="292"/>
      <c r="M54" s="292"/>
      <c r="N54" s="292"/>
      <c r="O54" s="292"/>
      <c r="P54" s="292"/>
      <c r="Q54" s="292"/>
      <c r="R54" s="292"/>
      <c r="S54" s="292"/>
      <c r="T54" s="292"/>
      <c r="U54" s="292"/>
      <c r="V54" s="569"/>
      <c r="W54" s="886" t="s">
        <v>221</v>
      </c>
      <c r="Y54" s="928"/>
      <c r="Z54" s="935" t="s">
        <v>561</v>
      </c>
      <c r="AA54" s="158">
        <f t="shared" si="43"/>
        <v>0.18296398778302667</v>
      </c>
      <c r="AB54" s="158">
        <f t="shared" si="43"/>
        <v>0.18237601815462504</v>
      </c>
      <c r="AC54" s="158">
        <f t="shared" si="43"/>
        <v>0.17482346673186344</v>
      </c>
      <c r="AD54" s="158">
        <f t="shared" si="43"/>
        <v>0.17563825331475308</v>
      </c>
      <c r="AE54" s="158">
        <f t="shared" si="43"/>
        <v>0.16073947581172018</v>
      </c>
      <c r="AF54" s="158">
        <f t="shared" si="43"/>
        <v>0.16368384518273302</v>
      </c>
      <c r="AG54" s="158">
        <f t="shared" si="43"/>
        <v>0.16061763723443223</v>
      </c>
      <c r="AH54" s="158">
        <f t="shared" si="43"/>
        <v>0.16138869160185002</v>
      </c>
      <c r="AI54" s="158">
        <f t="shared" si="43"/>
        <v>0.15795159408032214</v>
      </c>
      <c r="AJ54" s="158">
        <f t="shared" si="43"/>
        <v>0.15314113243876962</v>
      </c>
      <c r="AK54" s="158">
        <f t="shared" si="43"/>
        <v>0.15227071806696865</v>
      </c>
      <c r="AL54" s="158">
        <f t="shared" si="43"/>
        <v>0.14927029757161125</v>
      </c>
      <c r="AM54" s="158">
        <f t="shared" si="43"/>
        <v>0.14746909781908091</v>
      </c>
      <c r="AN54" s="158">
        <f t="shared" si="43"/>
        <v>0.14434804631935247</v>
      </c>
      <c r="AO54" s="158">
        <f t="shared" si="43"/>
        <v>0.14297839455539649</v>
      </c>
      <c r="AP54" s="158">
        <f t="shared" si="43"/>
        <v>0.14486010792010251</v>
      </c>
      <c r="AQ54" s="158">
        <f t="shared" si="43"/>
        <v>0.14519013704691466</v>
      </c>
      <c r="AR54" s="158">
        <f t="shared" si="49"/>
        <v>0.14247841639706607</v>
      </c>
      <c r="AS54" s="158">
        <f t="shared" si="49"/>
        <v>0.13867389224852308</v>
      </c>
      <c r="AT54" s="158">
        <f t="shared" si="50"/>
        <v>0.1423842035166627</v>
      </c>
      <c r="AU54" s="158">
        <f t="shared" si="50"/>
        <v>0.14088194335537185</v>
      </c>
      <c r="AV54" s="158">
        <f t="shared" si="51"/>
        <v>0.13485442101445994</v>
      </c>
      <c r="AW54" s="158">
        <f t="shared" si="51"/>
        <v>0.13044157031671669</v>
      </c>
      <c r="AX54" s="158">
        <f t="shared" si="45"/>
        <v>0.13076951448360072</v>
      </c>
      <c r="AY54" s="158">
        <f t="shared" si="45"/>
        <v>0.13410323240852812</v>
      </c>
      <c r="AZ54" s="297">
        <f t="shared" si="46"/>
        <v>0.13288042353029994</v>
      </c>
      <c r="BA54" s="158">
        <f t="shared" si="46"/>
        <v>0.13493896011001949</v>
      </c>
      <c r="BB54" s="158">
        <f t="shared" si="46"/>
        <v>0.1385561610256914</v>
      </c>
      <c r="BC54" s="158">
        <f t="shared" si="46"/>
        <v>0.13445280994419354</v>
      </c>
      <c r="BD54" s="158">
        <f t="shared" si="47"/>
        <v>0.13926446139002477</v>
      </c>
      <c r="BE54" s="158">
        <f t="shared" si="47"/>
        <v>0.14654659557134611</v>
      </c>
      <c r="BF54" s="158">
        <f t="shared" ref="BF54" si="53">+BF42/BF$11</f>
        <v>0.14517763153332161</v>
      </c>
    </row>
    <row r="55" spans="1:58" s="153" customFormat="1" ht="15" customHeight="1">
      <c r="A55" s="292"/>
      <c r="B55" s="292"/>
      <c r="C55" s="292"/>
      <c r="D55" s="292"/>
      <c r="E55" s="292"/>
      <c r="F55" s="292"/>
      <c r="G55" s="292"/>
      <c r="H55" s="292"/>
      <c r="I55" s="292"/>
      <c r="J55" s="292"/>
      <c r="K55" s="292"/>
      <c r="L55" s="292"/>
      <c r="M55" s="292"/>
      <c r="N55" s="292"/>
      <c r="O55" s="292"/>
      <c r="P55" s="292"/>
      <c r="Q55" s="292"/>
      <c r="R55" s="292"/>
      <c r="S55" s="292"/>
      <c r="T55" s="292"/>
      <c r="U55" s="292"/>
      <c r="V55" s="569"/>
      <c r="W55" s="576" t="s">
        <v>222</v>
      </c>
      <c r="Y55" s="928"/>
      <c r="Z55" s="934" t="s">
        <v>523</v>
      </c>
      <c r="AA55" s="158">
        <f t="shared" si="43"/>
        <v>5.2599179885518502E-2</v>
      </c>
      <c r="AB55" s="158">
        <f t="shared" si="43"/>
        <v>5.3192855466157769E-2</v>
      </c>
      <c r="AC55" s="158">
        <f t="shared" si="43"/>
        <v>5.0903689645107157E-2</v>
      </c>
      <c r="AD55" s="158">
        <f t="shared" si="43"/>
        <v>5.1103680308037518E-2</v>
      </c>
      <c r="AE55" s="158">
        <f t="shared" si="43"/>
        <v>4.8194468472006681E-2</v>
      </c>
      <c r="AF55" s="158">
        <f t="shared" si="43"/>
        <v>4.868356586164168E-2</v>
      </c>
      <c r="AG55" s="158">
        <f t="shared" si="43"/>
        <v>4.7599939525532077E-2</v>
      </c>
      <c r="AH55" s="158">
        <f t="shared" si="43"/>
        <v>4.8487027683008242E-2</v>
      </c>
      <c r="AI55" s="158">
        <f t="shared" si="43"/>
        <v>4.8075084736030227E-2</v>
      </c>
      <c r="AJ55" s="158">
        <f t="shared" si="43"/>
        <v>4.6779371316760417E-2</v>
      </c>
      <c r="AK55" s="158">
        <f t="shared" si="43"/>
        <v>4.5861042433652521E-2</v>
      </c>
      <c r="AL55" s="158">
        <f t="shared" si="43"/>
        <v>4.5624580801593942E-2</v>
      </c>
      <c r="AM55" s="158">
        <f t="shared" si="43"/>
        <v>4.498116603174581E-2</v>
      </c>
      <c r="AN55" s="158">
        <f t="shared" si="43"/>
        <v>4.5939932769602697E-2</v>
      </c>
      <c r="AO55" s="158">
        <f t="shared" si="43"/>
        <v>4.4490619103350684E-2</v>
      </c>
      <c r="AP55" s="158">
        <f t="shared" si="43"/>
        <v>4.4577083762415468E-2</v>
      </c>
      <c r="AQ55" s="158">
        <f t="shared" si="43"/>
        <v>4.562032876581764E-2</v>
      </c>
      <c r="AR55" s="158">
        <f t="shared" si="49"/>
        <v>4.589431195460484E-2</v>
      </c>
      <c r="AS55" s="158">
        <f t="shared" si="49"/>
        <v>4.5118256907959536E-2</v>
      </c>
      <c r="AT55" s="158">
        <f t="shared" si="50"/>
        <v>4.5965972604124064E-2</v>
      </c>
      <c r="AU55" s="158">
        <f t="shared" si="50"/>
        <v>4.6077255581599572E-2</v>
      </c>
      <c r="AV55" s="158">
        <f t="shared" si="51"/>
        <v>4.5301755828930534E-2</v>
      </c>
      <c r="AW55" s="158">
        <f t="shared" si="51"/>
        <v>4.5792133706859119E-2</v>
      </c>
      <c r="AX55" s="158">
        <f t="shared" si="45"/>
        <v>4.694982587762362E-2</v>
      </c>
      <c r="AY55" s="158">
        <f t="shared" si="45"/>
        <v>4.8401186118452684E-2</v>
      </c>
      <c r="AZ55" s="297">
        <f t="shared" si="46"/>
        <v>4.9037532675238742E-2</v>
      </c>
      <c r="BA55" s="158">
        <f t="shared" si="46"/>
        <v>4.9939481439471668E-2</v>
      </c>
      <c r="BB55" s="158">
        <f t="shared" si="46"/>
        <v>5.1410982928369847E-2</v>
      </c>
      <c r="BC55" s="158">
        <f t="shared" si="46"/>
        <v>5.0987542797963054E-2</v>
      </c>
      <c r="BD55" s="158">
        <f t="shared" si="47"/>
        <v>5.3249198112633317E-2</v>
      </c>
      <c r="BE55" s="158">
        <f t="shared" si="47"/>
        <v>5.667774911372573E-2</v>
      </c>
      <c r="BF55" s="158">
        <f t="shared" ref="BF55" si="54">+BF43/BF$11</f>
        <v>5.6291491474593273E-2</v>
      </c>
    </row>
    <row r="56" spans="1:58" s="153" customFormat="1" ht="15" customHeight="1">
      <c r="A56" s="292"/>
      <c r="B56" s="292"/>
      <c r="C56" s="292"/>
      <c r="D56" s="292"/>
      <c r="E56" s="292"/>
      <c r="F56" s="292"/>
      <c r="G56" s="292"/>
      <c r="H56" s="292"/>
      <c r="I56" s="292"/>
      <c r="J56" s="292"/>
      <c r="K56" s="292"/>
      <c r="L56" s="292"/>
      <c r="M56" s="292"/>
      <c r="N56" s="292"/>
      <c r="O56" s="292"/>
      <c r="P56" s="292"/>
      <c r="Q56" s="292"/>
      <c r="R56" s="292"/>
      <c r="S56" s="292"/>
      <c r="T56" s="292"/>
      <c r="U56" s="292"/>
      <c r="V56" s="569"/>
      <c r="W56" s="1260" t="s">
        <v>812</v>
      </c>
      <c r="Y56" s="928"/>
      <c r="Z56" s="935" t="s">
        <v>819</v>
      </c>
      <c r="AA56" s="158">
        <f t="shared" si="43"/>
        <v>0.27037582313754421</v>
      </c>
      <c r="AB56" s="158">
        <f t="shared" si="43"/>
        <v>0.2738159280348762</v>
      </c>
      <c r="AC56" s="158">
        <f t="shared" si="43"/>
        <v>0.26665424687480077</v>
      </c>
      <c r="AD56" s="158">
        <f t="shared" si="43"/>
        <v>0.25119453819721344</v>
      </c>
      <c r="AE56" s="158">
        <f t="shared" si="43"/>
        <v>0.26957238608420758</v>
      </c>
      <c r="AF56" s="158">
        <f t="shared" si="43"/>
        <v>0.26132958160578307</v>
      </c>
      <c r="AG56" s="158">
        <f t="shared" si="43"/>
        <v>0.25006357154941267</v>
      </c>
      <c r="AH56" s="158">
        <f t="shared" si="43"/>
        <v>0.25512569492129228</v>
      </c>
      <c r="AI56" s="158">
        <f t="shared" si="43"/>
        <v>0.24809916149465339</v>
      </c>
      <c r="AJ56" s="158">
        <f t="shared" si="43"/>
        <v>0.25512661173776741</v>
      </c>
      <c r="AK56" s="158">
        <f t="shared" si="43"/>
        <v>0.24898467178183573</v>
      </c>
      <c r="AL56" s="158">
        <f t="shared" si="43"/>
        <v>0.25285321813194356</v>
      </c>
      <c r="AM56" s="158">
        <f t="shared" si="43"/>
        <v>0.26262561244982674</v>
      </c>
      <c r="AN56" s="158">
        <f t="shared" si="43"/>
        <v>0.27367475475591069</v>
      </c>
      <c r="AO56" s="158">
        <f t="shared" si="43"/>
        <v>0.27155650331752945</v>
      </c>
      <c r="AP56" s="158">
        <f t="shared" si="43"/>
        <v>0.27792317847183534</v>
      </c>
      <c r="AQ56" s="158">
        <f t="shared" si="43"/>
        <v>0.27698896675639106</v>
      </c>
      <c r="AR56" s="158">
        <f t="shared" si="49"/>
        <v>0.29735827441639207</v>
      </c>
      <c r="AS56" s="158">
        <f t="shared" si="49"/>
        <v>0.29749344466606026</v>
      </c>
      <c r="AT56" s="158">
        <f t="shared" si="50"/>
        <v>0.2931855887526667</v>
      </c>
      <c r="AU56" s="158">
        <f t="shared" si="50"/>
        <v>0.31186269656107563</v>
      </c>
      <c r="AV56" s="158">
        <f t="shared" si="51"/>
        <v>0.33767725759153783</v>
      </c>
      <c r="AW56" s="158">
        <f t="shared" si="51"/>
        <v>0.35529016234014466</v>
      </c>
      <c r="AX56" s="158">
        <f t="shared" si="45"/>
        <v>0.35983174019528641</v>
      </c>
      <c r="AY56" s="158">
        <f t="shared" si="45"/>
        <v>0.35316258765523428</v>
      </c>
      <c r="AZ56" s="297">
        <f t="shared" si="46"/>
        <v>0.35076593026666736</v>
      </c>
      <c r="BA56" s="158">
        <f t="shared" si="46"/>
        <v>0.34949276731760998</v>
      </c>
      <c r="BB56" s="158">
        <f t="shared" si="46"/>
        <v>0.3386126298213461</v>
      </c>
      <c r="BC56" s="158">
        <f t="shared" si="46"/>
        <v>0.32438272219071917</v>
      </c>
      <c r="BD56" s="158">
        <f t="shared" si="47"/>
        <v>0.30926384581502731</v>
      </c>
      <c r="BE56" s="158">
        <f t="shared" si="47"/>
        <v>0.32529511282838153</v>
      </c>
      <c r="BF56" s="158">
        <f t="shared" ref="BF56" si="55">+BF44/BF$11</f>
        <v>0.32093313647051736</v>
      </c>
    </row>
    <row r="57" spans="1:58" s="153" customFormat="1" ht="15" customHeight="1">
      <c r="A57" s="292"/>
      <c r="B57" s="292"/>
      <c r="C57" s="292"/>
      <c r="D57" s="292"/>
      <c r="E57" s="292"/>
      <c r="F57" s="292"/>
      <c r="G57" s="292"/>
      <c r="H57" s="292"/>
      <c r="I57" s="292"/>
      <c r="J57" s="292"/>
      <c r="K57" s="292"/>
      <c r="L57" s="292"/>
      <c r="M57" s="292"/>
      <c r="N57" s="292"/>
      <c r="O57" s="292"/>
      <c r="P57" s="292"/>
      <c r="Q57" s="292"/>
      <c r="R57" s="292"/>
      <c r="S57" s="292"/>
      <c r="T57" s="292"/>
      <c r="U57" s="292"/>
      <c r="V57" s="569"/>
      <c r="W57" s="576" t="s">
        <v>223</v>
      </c>
      <c r="Y57" s="928"/>
      <c r="Z57" s="934" t="s">
        <v>516</v>
      </c>
      <c r="AA57" s="158">
        <f t="shared" si="43"/>
        <v>0.2582709321927541</v>
      </c>
      <c r="AB57" s="158">
        <f t="shared" si="43"/>
        <v>0.25220557274987127</v>
      </c>
      <c r="AC57" s="158">
        <f t="shared" si="43"/>
        <v>0.27122029025527372</v>
      </c>
      <c r="AD57" s="158">
        <f t="shared" si="43"/>
        <v>0.284147688873436</v>
      </c>
      <c r="AE57" s="158">
        <f t="shared" si="43"/>
        <v>0.29014968806188546</v>
      </c>
      <c r="AF57" s="158">
        <f t="shared" si="43"/>
        <v>0.28810379277328474</v>
      </c>
      <c r="AG57" s="158">
        <f t="shared" si="43"/>
        <v>0.30311853878985417</v>
      </c>
      <c r="AH57" s="158">
        <f t="shared" si="43"/>
        <v>0.2919550471280718</v>
      </c>
      <c r="AI57" s="158">
        <f t="shared" si="43"/>
        <v>0.30759282532238696</v>
      </c>
      <c r="AJ57" s="158">
        <f t="shared" si="43"/>
        <v>0.30819711452582521</v>
      </c>
      <c r="AK57" s="158">
        <f t="shared" si="43"/>
        <v>0.30928416519042956</v>
      </c>
      <c r="AL57" s="158">
        <f t="shared" si="43"/>
        <v>0.31113061268356107</v>
      </c>
      <c r="AM57" s="158">
        <f t="shared" si="43"/>
        <v>0.30095270636654586</v>
      </c>
      <c r="AN57" s="158">
        <f t="shared" si="43"/>
        <v>0.30179887681890699</v>
      </c>
      <c r="AO57" s="158">
        <f t="shared" si="43"/>
        <v>0.30079975769976525</v>
      </c>
      <c r="AP57" s="158">
        <f t="shared" si="43"/>
        <v>0.28970239893559402</v>
      </c>
      <c r="AQ57" s="158">
        <f t="shared" si="43"/>
        <v>0.29562552933070568</v>
      </c>
      <c r="AR57" s="158">
        <f t="shared" si="49"/>
        <v>0.27986372457398007</v>
      </c>
      <c r="AS57" s="158">
        <f t="shared" si="49"/>
        <v>0.28565775739557575</v>
      </c>
      <c r="AT57" s="158">
        <f t="shared" si="50"/>
        <v>0.28299995625614771</v>
      </c>
      <c r="AU57" s="158">
        <f t="shared" si="50"/>
        <v>0.2641365392816164</v>
      </c>
      <c r="AV57" s="158">
        <f t="shared" si="51"/>
        <v>0.24310785293142609</v>
      </c>
      <c r="AW57" s="158">
        <f t="shared" si="51"/>
        <v>0.23067824046843505</v>
      </c>
      <c r="AX57" s="158">
        <f t="shared" si="45"/>
        <v>0.2282313309229286</v>
      </c>
      <c r="AY57" s="158">
        <f t="shared" si="45"/>
        <v>0.22944030535614293</v>
      </c>
      <c r="AZ57" s="297">
        <f t="shared" si="46"/>
        <v>0.23684945244221553</v>
      </c>
      <c r="BA57" s="158">
        <f t="shared" si="46"/>
        <v>0.2315596122270665</v>
      </c>
      <c r="BB57" s="158">
        <f t="shared" si="46"/>
        <v>0.23322206580624649</v>
      </c>
      <c r="BC57" s="158">
        <f t="shared" si="46"/>
        <v>0.25794561579787667</v>
      </c>
      <c r="BD57" s="158">
        <f t="shared" si="47"/>
        <v>0.26427453967493053</v>
      </c>
      <c r="BE57" s="158">
        <f t="shared" si="47"/>
        <v>0.22686900553740497</v>
      </c>
      <c r="BF57" s="158">
        <f t="shared" ref="BF57" si="56">+BF45/BF$11</f>
        <v>0.24301337673453477</v>
      </c>
    </row>
    <row r="58" spans="1:58" s="153" customFormat="1" ht="15" customHeight="1">
      <c r="A58" s="292"/>
      <c r="B58" s="292"/>
      <c r="C58" s="292"/>
      <c r="D58" s="292"/>
      <c r="E58" s="292"/>
      <c r="F58" s="292"/>
      <c r="G58" s="292"/>
      <c r="H58" s="292"/>
      <c r="I58" s="292"/>
      <c r="J58" s="292"/>
      <c r="K58" s="292"/>
      <c r="L58" s="292"/>
      <c r="M58" s="292"/>
      <c r="N58" s="292"/>
      <c r="O58" s="292"/>
      <c r="P58" s="292"/>
      <c r="Q58" s="292"/>
      <c r="R58" s="292"/>
      <c r="S58" s="292"/>
      <c r="T58" s="292"/>
      <c r="U58" s="292"/>
      <c r="V58" s="569"/>
      <c r="W58" s="886" t="s">
        <v>980</v>
      </c>
      <c r="Y58" s="928"/>
      <c r="Z58" s="936" t="s">
        <v>524</v>
      </c>
      <c r="AA58" s="158">
        <f t="shared" si="43"/>
        <v>5.9012661367912118E-2</v>
      </c>
      <c r="AB58" s="158">
        <f t="shared" si="43"/>
        <v>5.9209078812178996E-2</v>
      </c>
      <c r="AC58" s="158">
        <f t="shared" si="43"/>
        <v>5.5969821523089949E-2</v>
      </c>
      <c r="AD58" s="158">
        <f t="shared" si="43"/>
        <v>5.4826783036527361E-2</v>
      </c>
      <c r="AE58" s="158">
        <f t="shared" si="43"/>
        <v>5.2746253531599632E-2</v>
      </c>
      <c r="AF58" s="158">
        <f t="shared" si="43"/>
        <v>5.3363536037198067E-2</v>
      </c>
      <c r="AG58" s="158">
        <f t="shared" si="43"/>
        <v>5.3660946232479578E-2</v>
      </c>
      <c r="AH58" s="158">
        <f t="shared" si="43"/>
        <v>5.7758253324005783E-2</v>
      </c>
      <c r="AI58" s="158">
        <f t="shared" si="43"/>
        <v>5.7424799370549784E-2</v>
      </c>
      <c r="AJ58" s="158">
        <f t="shared" si="43"/>
        <v>5.5978593605543796E-2</v>
      </c>
      <c r="AK58" s="158">
        <f t="shared" si="43"/>
        <v>5.6684105887400353E-2</v>
      </c>
      <c r="AL58" s="158">
        <f t="shared" si="43"/>
        <v>5.8783485302573081E-2</v>
      </c>
      <c r="AM58" s="158">
        <f t="shared" si="43"/>
        <v>5.7081963394701632E-2</v>
      </c>
      <c r="AN58" s="158">
        <f t="shared" si="43"/>
        <v>5.6929734806946672E-2</v>
      </c>
      <c r="AO58" s="158">
        <f t="shared" si="43"/>
        <v>5.4994278734270957E-2</v>
      </c>
      <c r="AP58" s="158">
        <f t="shared" si="43"/>
        <v>5.0299334612570856E-2</v>
      </c>
      <c r="AQ58" s="158">
        <f t="shared" si="43"/>
        <v>4.8091499443667127E-2</v>
      </c>
      <c r="AR58" s="158">
        <f t="shared" si="49"/>
        <v>4.5277405192982526E-2</v>
      </c>
      <c r="AS58" s="158">
        <f t="shared" si="49"/>
        <v>4.4937672604100101E-2</v>
      </c>
      <c r="AT58" s="158">
        <f t="shared" si="50"/>
        <v>3.9270507738943632E-2</v>
      </c>
      <c r="AU58" s="158">
        <f t="shared" si="50"/>
        <v>3.5745970318904488E-2</v>
      </c>
      <c r="AV58" s="158">
        <f t="shared" si="51"/>
        <v>3.7057622668532533E-2</v>
      </c>
      <c r="AW58" s="158">
        <f t="shared" si="51"/>
        <v>3.5068490652165579E-2</v>
      </c>
      <c r="AX58" s="158">
        <f t="shared" si="45"/>
        <v>3.3694976134618533E-2</v>
      </c>
      <c r="AY58" s="158">
        <f t="shared" si="45"/>
        <v>3.2101544709176082E-2</v>
      </c>
      <c r="AZ58" s="297">
        <f t="shared" si="46"/>
        <v>3.2172835700158248E-2</v>
      </c>
      <c r="BA58" s="158">
        <f t="shared" si="46"/>
        <v>3.284307661312303E-2</v>
      </c>
      <c r="BB58" s="158">
        <f t="shared" si="46"/>
        <v>3.3666316048173571E-2</v>
      </c>
      <c r="BC58" s="158">
        <f t="shared" si="46"/>
        <v>3.6515020923332954E-2</v>
      </c>
      <c r="BD58" s="158">
        <f t="shared" si="47"/>
        <v>3.9334909022891308E-2</v>
      </c>
      <c r="BE58" s="158">
        <f t="shared" si="47"/>
        <v>4.0831125795080289E-2</v>
      </c>
      <c r="BF58" s="158">
        <f t="shared" ref="BF58" si="57">+BF46/BF$11</f>
        <v>3.9995732362750759E-2</v>
      </c>
    </row>
    <row r="59" spans="1:58" s="153" customFormat="1" ht="15" customHeight="1">
      <c r="A59" s="292"/>
      <c r="B59" s="292"/>
      <c r="C59" s="292"/>
      <c r="D59" s="292"/>
      <c r="E59" s="292"/>
      <c r="F59" s="292"/>
      <c r="G59" s="292"/>
      <c r="H59" s="292"/>
      <c r="I59" s="292"/>
      <c r="J59" s="292"/>
      <c r="K59" s="292"/>
      <c r="L59" s="292"/>
      <c r="M59" s="292"/>
      <c r="N59" s="292"/>
      <c r="O59" s="292"/>
      <c r="P59" s="292"/>
      <c r="Q59" s="292"/>
      <c r="R59" s="292"/>
      <c r="S59" s="292"/>
      <c r="T59" s="292"/>
      <c r="U59" s="292"/>
      <c r="V59" s="573"/>
      <c r="W59" s="576" t="s">
        <v>217</v>
      </c>
      <c r="Y59" s="932"/>
      <c r="Z59" s="930" t="s">
        <v>521</v>
      </c>
      <c r="AA59" s="158">
        <f t="shared" si="43"/>
        <v>1.1084589549951653E-2</v>
      </c>
      <c r="AB59" s="158">
        <f t="shared" si="43"/>
        <v>1.3614997195591077E-2</v>
      </c>
      <c r="AC59" s="158">
        <f t="shared" si="43"/>
        <v>1.5389537293942213E-2</v>
      </c>
      <c r="AD59" s="158">
        <f t="shared" si="43"/>
        <v>1.620798099352324E-2</v>
      </c>
      <c r="AE59" s="158">
        <f t="shared" si="43"/>
        <v>1.891757667296216E-2</v>
      </c>
      <c r="AF59" s="158">
        <f t="shared" si="43"/>
        <v>1.9775292817090073E-2</v>
      </c>
      <c r="AG59" s="158">
        <f t="shared" si="43"/>
        <v>1.813232446985363E-2</v>
      </c>
      <c r="AH59" s="158">
        <f t="shared" si="43"/>
        <v>1.759125121372003E-2</v>
      </c>
      <c r="AI59" s="158">
        <f t="shared" si="43"/>
        <v>1.6123434427686656E-2</v>
      </c>
      <c r="AJ59" s="158">
        <f t="shared" si="43"/>
        <v>1.4837396969774415E-2</v>
      </c>
      <c r="AK59" s="158">
        <f t="shared" si="43"/>
        <v>1.4012227435556211E-2</v>
      </c>
      <c r="AL59" s="158">
        <f t="shared" si="43"/>
        <v>1.3529427877442169E-2</v>
      </c>
      <c r="AM59" s="158">
        <f t="shared" si="43"/>
        <v>1.3269457999300018E-2</v>
      </c>
      <c r="AN59" s="158">
        <f t="shared" si="43"/>
        <v>1.3175202609939783E-2</v>
      </c>
      <c r="AO59" s="158">
        <f t="shared" si="43"/>
        <v>1.284841768667656E-2</v>
      </c>
      <c r="AP59" s="158">
        <f t="shared" si="43"/>
        <v>1.2242066058220322E-2</v>
      </c>
      <c r="AQ59" s="158">
        <f t="shared" si="43"/>
        <v>1.2503912070255904E-2</v>
      </c>
      <c r="AR59" s="158">
        <f t="shared" si="49"/>
        <v>1.3470531472746078E-2</v>
      </c>
      <c r="AS59" s="158">
        <f t="shared" si="49"/>
        <v>1.6136358201469102E-2</v>
      </c>
      <c r="AT59" s="158">
        <f t="shared" si="50"/>
        <v>1.8308680090197996E-2</v>
      </c>
      <c r="AU59" s="158">
        <f t="shared" si="50"/>
        <v>1.7079534545351341E-2</v>
      </c>
      <c r="AV59" s="158">
        <f t="shared" si="51"/>
        <v>1.7666157596077068E-2</v>
      </c>
      <c r="AW59" s="158">
        <f t="shared" si="51"/>
        <v>2.1642935699158868E-2</v>
      </c>
      <c r="AX59" s="158">
        <f t="shared" si="45"/>
        <v>1.9364444255386776E-2</v>
      </c>
      <c r="AY59" s="158">
        <f t="shared" si="45"/>
        <v>2.0926918945478649E-2</v>
      </c>
      <c r="AZ59" s="297">
        <f t="shared" si="46"/>
        <v>1.8739283502040904E-2</v>
      </c>
      <c r="BA59" s="158">
        <f t="shared" si="46"/>
        <v>1.7513473524139681E-2</v>
      </c>
      <c r="BB59" s="158">
        <f t="shared" si="46"/>
        <v>1.7738812365069825E-2</v>
      </c>
      <c r="BC59" s="158">
        <f t="shared" si="46"/>
        <v>2.0019719826180445E-2</v>
      </c>
      <c r="BD59" s="158">
        <f t="shared" si="47"/>
        <v>1.944338699708557E-2</v>
      </c>
      <c r="BE59" s="158">
        <f t="shared" si="47"/>
        <v>1.8147459636961707E-2</v>
      </c>
      <c r="BF59" s="158">
        <f t="shared" ref="BF59" si="58">+BF47/BF$11</f>
        <v>1.7187471819627258E-2</v>
      </c>
    </row>
    <row r="61" spans="1:58" ht="71.25">
      <c r="W61" s="1786" t="s">
        <v>1201</v>
      </c>
      <c r="X61" s="196"/>
      <c r="Z61" s="1273" t="s">
        <v>1195</v>
      </c>
    </row>
    <row r="62" spans="1:58">
      <c r="X62" s="196"/>
    </row>
    <row r="63" spans="1:58" ht="118.5">
      <c r="W63" s="1787" t="s">
        <v>1202</v>
      </c>
      <c r="X63" s="196"/>
      <c r="Z63" s="1787" t="s">
        <v>1214</v>
      </c>
    </row>
  </sheetData>
  <mergeCells count="4">
    <mergeCell ref="V1:W1"/>
    <mergeCell ref="Y1:Z2"/>
    <mergeCell ref="V7:W8"/>
    <mergeCell ref="Y7:Z8"/>
  </mergeCells>
  <phoneticPr fontId="9"/>
  <pageMargins left="0.24" right="0.22" top="0.98425196850393704" bottom="0.98425196850393704" header="0.51181102362204722" footer="0.51181102362204722"/>
  <pageSetup paperSize="9" scale="33"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A902E-F421-461E-A1E0-FEF6726ABA7E}">
  <dimension ref="B1:BU23"/>
  <sheetViews>
    <sheetView topLeftCell="C1" zoomScaleNormal="100" workbookViewId="0">
      <selection activeCell="BG34" sqref="BG34"/>
    </sheetView>
  </sheetViews>
  <sheetFormatPr defaultColWidth="9" defaultRowHeight="14.25"/>
  <cols>
    <col min="1" max="1" width="3.5" style="146" customWidth="1"/>
    <col min="2" max="2" width="4.5" style="146" customWidth="1"/>
    <col min="3" max="3" width="2" style="146" customWidth="1"/>
    <col min="4" max="4" width="1.5" style="146" customWidth="1"/>
    <col min="5" max="5" width="23.25" style="146" customWidth="1"/>
    <col min="6" max="49" width="1.625" style="146" hidden="1" customWidth="1"/>
    <col min="50" max="50" width="9.125" style="146" hidden="1" customWidth="1"/>
    <col min="51" max="58" width="6.625" style="146" customWidth="1"/>
    <col min="59" max="59" width="9.5" style="146" customWidth="1"/>
    <col min="60" max="60" width="8.5" style="146" customWidth="1"/>
    <col min="61" max="61" width="3.25" style="146" customWidth="1"/>
    <col min="62" max="62" width="2" style="146" customWidth="1"/>
    <col min="63" max="63" width="1.25" style="146" customWidth="1"/>
    <col min="64" max="64" width="31.375" style="146" customWidth="1"/>
    <col min="65" max="72" width="6.5" style="146" customWidth="1"/>
    <col min="73" max="73" width="11.75" style="146" customWidth="1"/>
    <col min="74" max="74" width="9.625" style="146" customWidth="1"/>
    <col min="75" max="75" width="9.875" style="146" customWidth="1"/>
    <col min="76" max="83" width="10.625" style="146" customWidth="1"/>
    <col min="84" max="16384" width="9" style="146"/>
  </cols>
  <sheetData>
    <row r="1" spans="2:73" ht="18.75" customHeight="1">
      <c r="B1" s="580" t="s">
        <v>1271</v>
      </c>
      <c r="D1" s="580"/>
      <c r="BI1" s="1665" t="s">
        <v>1205</v>
      </c>
      <c r="BK1" s="580"/>
    </row>
    <row r="3" spans="2:73">
      <c r="C3" s="146" t="s">
        <v>1272</v>
      </c>
      <c r="BG3" s="581"/>
      <c r="BJ3" s="1837" t="s">
        <v>1273</v>
      </c>
      <c r="BU3" s="581"/>
    </row>
    <row r="4" spans="2:73" ht="24.75" customHeight="1">
      <c r="C4" s="1967" t="s">
        <v>1274</v>
      </c>
      <c r="D4" s="1968"/>
      <c r="E4" s="1969"/>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1747"/>
      <c r="AS4" s="1747"/>
      <c r="AT4" s="1747"/>
      <c r="AU4" s="1747"/>
      <c r="AV4" s="1747"/>
      <c r="AW4" s="1747"/>
      <c r="AX4" s="1748"/>
      <c r="AY4" s="1950">
        <v>2014</v>
      </c>
      <c r="AZ4" s="1950">
        <v>2015</v>
      </c>
      <c r="BA4" s="1950">
        <v>2016</v>
      </c>
      <c r="BB4" s="1950">
        <v>2017</v>
      </c>
      <c r="BC4" s="1950">
        <v>2018</v>
      </c>
      <c r="BD4" s="1950">
        <v>2019</v>
      </c>
      <c r="BE4" s="1950">
        <v>2020</v>
      </c>
      <c r="BF4" s="1967">
        <v>2021</v>
      </c>
      <c r="BG4" s="1746"/>
      <c r="BJ4" s="1967" t="s">
        <v>1206</v>
      </c>
      <c r="BK4" s="1968"/>
      <c r="BL4" s="1969"/>
      <c r="BM4" s="1950">
        <v>2014</v>
      </c>
      <c r="BN4" s="1950">
        <v>2015</v>
      </c>
      <c r="BO4" s="1950">
        <v>2016</v>
      </c>
      <c r="BP4" s="1950">
        <v>2017</v>
      </c>
      <c r="BQ4" s="1950">
        <v>2018</v>
      </c>
      <c r="BR4" s="1950">
        <v>2019</v>
      </c>
      <c r="BS4" s="1950">
        <v>2020</v>
      </c>
      <c r="BT4" s="1967">
        <v>2021</v>
      </c>
      <c r="BU4" s="1797"/>
    </row>
    <row r="5" spans="2:73" ht="38.25">
      <c r="C5" s="1970"/>
      <c r="D5" s="1971"/>
      <c r="E5" s="1972"/>
      <c r="F5" s="1747"/>
      <c r="G5" s="1747"/>
      <c r="H5" s="1747"/>
      <c r="I5" s="1747"/>
      <c r="J5" s="1747"/>
      <c r="K5" s="1747"/>
      <c r="L5" s="1747"/>
      <c r="M5" s="1747"/>
      <c r="N5" s="1747"/>
      <c r="O5" s="1747"/>
      <c r="P5" s="1747"/>
      <c r="Q5" s="1747"/>
      <c r="R5" s="1747"/>
      <c r="S5" s="1747"/>
      <c r="T5" s="1747"/>
      <c r="U5" s="1747"/>
      <c r="V5" s="1747"/>
      <c r="W5" s="1747"/>
      <c r="X5" s="1747"/>
      <c r="Y5" s="1747"/>
      <c r="Z5" s="1747"/>
      <c r="AA5" s="1747"/>
      <c r="AB5" s="1747"/>
      <c r="AC5" s="1747"/>
      <c r="AD5" s="1747"/>
      <c r="AE5" s="1747"/>
      <c r="AF5" s="1747"/>
      <c r="AG5" s="1747"/>
      <c r="AH5" s="1747"/>
      <c r="AI5" s="1747"/>
      <c r="AJ5" s="1747"/>
      <c r="AK5" s="1747"/>
      <c r="AL5" s="1747"/>
      <c r="AM5" s="1747"/>
      <c r="AN5" s="1747"/>
      <c r="AO5" s="1747"/>
      <c r="AP5" s="1747"/>
      <c r="AQ5" s="1747"/>
      <c r="AR5" s="1747"/>
      <c r="AS5" s="1747"/>
      <c r="AT5" s="1747"/>
      <c r="AU5" s="1747"/>
      <c r="AV5" s="1747"/>
      <c r="AW5" s="1747"/>
      <c r="AX5" s="1749"/>
      <c r="AY5" s="1951"/>
      <c r="AZ5" s="1951"/>
      <c r="BA5" s="1951"/>
      <c r="BB5" s="1951"/>
      <c r="BC5" s="1951"/>
      <c r="BD5" s="1951"/>
      <c r="BE5" s="1951"/>
      <c r="BF5" s="1951"/>
      <c r="BG5" s="1756" t="s">
        <v>1275</v>
      </c>
      <c r="BJ5" s="1970"/>
      <c r="BK5" s="1971"/>
      <c r="BL5" s="1972"/>
      <c r="BM5" s="1951"/>
      <c r="BN5" s="1951"/>
      <c r="BO5" s="1951"/>
      <c r="BP5" s="1951"/>
      <c r="BQ5" s="1951"/>
      <c r="BR5" s="1951"/>
      <c r="BS5" s="1951"/>
      <c r="BT5" s="1951"/>
      <c r="BU5" s="1756" t="s">
        <v>1223</v>
      </c>
    </row>
    <row r="6" spans="2:73" ht="15" thickBot="1">
      <c r="C6" s="1979" t="s">
        <v>1276</v>
      </c>
      <c r="D6" s="1980"/>
      <c r="E6" s="1981"/>
      <c r="F6" s="1752"/>
      <c r="G6" s="1752"/>
      <c r="H6" s="1752"/>
      <c r="I6" s="1752"/>
      <c r="J6" s="1752"/>
      <c r="K6" s="1752"/>
      <c r="L6" s="1752"/>
      <c r="M6" s="1752"/>
      <c r="N6" s="1752"/>
      <c r="O6" s="1752"/>
      <c r="P6" s="1752"/>
      <c r="Q6" s="1752"/>
      <c r="R6" s="1752"/>
      <c r="S6" s="1752"/>
      <c r="T6" s="1752"/>
      <c r="U6" s="1752"/>
      <c r="V6" s="1752"/>
      <c r="W6" s="1752"/>
      <c r="X6" s="1752"/>
      <c r="Y6" s="1752"/>
      <c r="Z6" s="1752"/>
      <c r="AA6" s="1752"/>
      <c r="AB6" s="1752"/>
      <c r="AC6" s="1752"/>
      <c r="AD6" s="1752"/>
      <c r="AE6" s="1752"/>
      <c r="AF6" s="1752"/>
      <c r="AG6" s="1752"/>
      <c r="AH6" s="1752"/>
      <c r="AI6" s="1752"/>
      <c r="AJ6" s="1752"/>
      <c r="AK6" s="1752"/>
      <c r="AL6" s="1752"/>
      <c r="AM6" s="1752"/>
      <c r="AN6" s="1752"/>
      <c r="AO6" s="1752"/>
      <c r="AP6" s="1752"/>
      <c r="AQ6" s="1752"/>
      <c r="AR6" s="1752"/>
      <c r="AS6" s="1752"/>
      <c r="AT6" s="1752"/>
      <c r="AU6" s="1752"/>
      <c r="AV6" s="1752"/>
      <c r="AW6" s="1752"/>
      <c r="AX6" s="1753"/>
      <c r="AY6" s="1754">
        <f>SUM(AY7:AY9,AY12:AY14)</f>
        <v>-57.531397597359977</v>
      </c>
      <c r="AZ6" s="1754">
        <f t="shared" ref="AZ6:BF6" si="0">SUM(AZ7:AZ9,AZ12:AZ14)</f>
        <v>-54.574351462800436</v>
      </c>
      <c r="BA6" s="1754">
        <f t="shared" si="0"/>
        <v>-52.964467357462951</v>
      </c>
      <c r="BB6" s="1754">
        <f t="shared" si="0"/>
        <v>-53.810677685116154</v>
      </c>
      <c r="BC6" s="1754">
        <f t="shared" si="0"/>
        <v>-53.343010818678835</v>
      </c>
      <c r="BD6" s="1754">
        <f t="shared" si="0"/>
        <v>-48.452401950388854</v>
      </c>
      <c r="BE6" s="1754">
        <f t="shared" si="0"/>
        <v>-46.006864078006501</v>
      </c>
      <c r="BF6" s="1754">
        <f t="shared" si="0"/>
        <v>-47.64327158837429</v>
      </c>
      <c r="BG6" s="1755">
        <f>BF6/BG$15</f>
        <v>-3.3846457839894428E-2</v>
      </c>
      <c r="BJ6" s="1976" t="s">
        <v>4</v>
      </c>
      <c r="BK6" s="1977"/>
      <c r="BL6" s="1978"/>
      <c r="BM6" s="1754">
        <f>AY6</f>
        <v>-57.531397597359977</v>
      </c>
      <c r="BN6" s="1754">
        <f t="shared" ref="BN6:BU14" si="1">AZ6</f>
        <v>-54.574351462800436</v>
      </c>
      <c r="BO6" s="1754">
        <f t="shared" si="1"/>
        <v>-52.964467357462951</v>
      </c>
      <c r="BP6" s="1754">
        <f t="shared" si="1"/>
        <v>-53.810677685116154</v>
      </c>
      <c r="BQ6" s="1754">
        <f t="shared" si="1"/>
        <v>-53.343010818678835</v>
      </c>
      <c r="BR6" s="1754">
        <f t="shared" si="1"/>
        <v>-48.452401950388854</v>
      </c>
      <c r="BS6" s="1754">
        <f t="shared" si="1"/>
        <v>-46.006864078006501</v>
      </c>
      <c r="BT6" s="1754">
        <f t="shared" si="1"/>
        <v>-47.64327158837429</v>
      </c>
      <c r="BU6" s="1761">
        <f>BG6</f>
        <v>-3.3846457839894428E-2</v>
      </c>
    </row>
    <row r="7" spans="2:73" ht="15" thickTop="1">
      <c r="C7" s="1955" t="s">
        <v>1277</v>
      </c>
      <c r="D7" s="1956"/>
      <c r="E7" s="1957"/>
      <c r="F7" s="1838"/>
      <c r="G7" s="1838"/>
      <c r="H7" s="1838"/>
      <c r="I7" s="1838"/>
      <c r="J7" s="1838"/>
      <c r="K7" s="1838"/>
      <c r="L7" s="1838"/>
      <c r="M7" s="1838"/>
      <c r="N7" s="1838"/>
      <c r="O7" s="1838"/>
      <c r="P7" s="1838"/>
      <c r="Q7" s="1838"/>
      <c r="R7" s="1838"/>
      <c r="S7" s="1838"/>
      <c r="T7" s="1838"/>
      <c r="U7" s="1838"/>
      <c r="V7" s="1838"/>
      <c r="W7" s="1838"/>
      <c r="X7" s="1838"/>
      <c r="Y7" s="1838"/>
      <c r="Z7" s="1838"/>
      <c r="AA7" s="1838"/>
      <c r="AB7" s="1838"/>
      <c r="AC7" s="1838"/>
      <c r="AD7" s="1838"/>
      <c r="AE7" s="1838"/>
      <c r="AF7" s="1838"/>
      <c r="AG7" s="1838"/>
      <c r="AH7" s="1838"/>
      <c r="AI7" s="1838"/>
      <c r="AJ7" s="1838"/>
      <c r="AK7" s="1838"/>
      <c r="AL7" s="1838"/>
      <c r="AM7" s="1838"/>
      <c r="AN7" s="1838"/>
      <c r="AO7" s="1838"/>
      <c r="AP7" s="1838"/>
      <c r="AQ7" s="1838"/>
      <c r="AR7" s="1838"/>
      <c r="AS7" s="1838"/>
      <c r="AT7" s="1838"/>
      <c r="AU7" s="1838"/>
      <c r="AV7" s="1838"/>
      <c r="AW7" s="1838"/>
      <c r="AX7" s="1751"/>
      <c r="AY7" s="1741">
        <v>-1.6853503333333333</v>
      </c>
      <c r="AZ7" s="1741">
        <v>-1.6639883333333332</v>
      </c>
      <c r="BA7" s="1741">
        <v>-1.3622839999999998</v>
      </c>
      <c r="BB7" s="1741">
        <v>-1.3014136666666667</v>
      </c>
      <c r="BC7" s="1741">
        <v>-1.1575996666666668</v>
      </c>
      <c r="BD7" s="1741">
        <v>-1.4391043333333335</v>
      </c>
      <c r="BE7" s="1741">
        <v>-1.3629513333333332</v>
      </c>
      <c r="BF7" s="1741">
        <v>-1.2927065586284934</v>
      </c>
      <c r="BG7" s="1794">
        <f>BF7/BG$15</f>
        <v>-9.1835712740287283E-4</v>
      </c>
      <c r="BJ7" s="1961" t="s">
        <v>843</v>
      </c>
      <c r="BK7" s="1962"/>
      <c r="BL7" s="1963"/>
      <c r="BM7" s="1751">
        <f>AY7</f>
        <v>-1.6853503333333333</v>
      </c>
      <c r="BN7" s="1751">
        <f t="shared" si="1"/>
        <v>-1.6639883333333332</v>
      </c>
      <c r="BO7" s="1751">
        <f t="shared" si="1"/>
        <v>-1.3622839999999998</v>
      </c>
      <c r="BP7" s="1751">
        <f t="shared" si="1"/>
        <v>-1.3014136666666667</v>
      </c>
      <c r="BQ7" s="1751">
        <f t="shared" si="1"/>
        <v>-1.1575996666666668</v>
      </c>
      <c r="BR7" s="1751">
        <f t="shared" si="1"/>
        <v>-1.4391043333333335</v>
      </c>
      <c r="BS7" s="1751">
        <f t="shared" si="1"/>
        <v>-1.3629513333333332</v>
      </c>
      <c r="BT7" s="1751">
        <f t="shared" si="1"/>
        <v>-1.2927065586284934</v>
      </c>
      <c r="BU7" s="1762">
        <f t="shared" si="1"/>
        <v>-9.1835712740287283E-4</v>
      </c>
    </row>
    <row r="8" spans="2:73">
      <c r="C8" s="1952" t="s">
        <v>1278</v>
      </c>
      <c r="D8" s="1953"/>
      <c r="E8" s="1954"/>
      <c r="F8" s="1742"/>
      <c r="G8" s="1742"/>
      <c r="H8" s="1742"/>
      <c r="I8" s="1742"/>
      <c r="J8" s="1742"/>
      <c r="K8" s="1742"/>
      <c r="L8" s="1742"/>
      <c r="M8" s="1742"/>
      <c r="N8" s="1742"/>
      <c r="O8" s="1742"/>
      <c r="P8" s="1742"/>
      <c r="Q8" s="1742"/>
      <c r="R8" s="1742"/>
      <c r="S8" s="1742"/>
      <c r="T8" s="1742"/>
      <c r="U8" s="1742"/>
      <c r="V8" s="1742"/>
      <c r="W8" s="1742"/>
      <c r="X8" s="1742"/>
      <c r="Y8" s="1742"/>
      <c r="Z8" s="1742"/>
      <c r="AA8" s="1742"/>
      <c r="AB8" s="1742"/>
      <c r="AC8" s="1742"/>
      <c r="AD8" s="1742"/>
      <c r="AE8" s="1742"/>
      <c r="AF8" s="1742"/>
      <c r="AG8" s="1742"/>
      <c r="AH8" s="1742"/>
      <c r="AI8" s="1742"/>
      <c r="AJ8" s="1742"/>
      <c r="AK8" s="1742"/>
      <c r="AL8" s="1742"/>
      <c r="AM8" s="1742"/>
      <c r="AN8" s="1742"/>
      <c r="AO8" s="1742"/>
      <c r="AP8" s="1742"/>
      <c r="AQ8" s="1742"/>
      <c r="AR8" s="1742"/>
      <c r="AS8" s="1742"/>
      <c r="AT8" s="1742"/>
      <c r="AU8" s="1742"/>
      <c r="AV8" s="1742"/>
      <c r="AW8" s="1742"/>
      <c r="AX8" s="1741"/>
      <c r="AY8" s="1743">
        <v>3.1704611974765715</v>
      </c>
      <c r="AZ8" s="1743">
        <v>3.3707597409158092</v>
      </c>
      <c r="BA8" s="1743">
        <v>3.3354471044022858</v>
      </c>
      <c r="BB8" s="1743">
        <v>2.890440445376</v>
      </c>
      <c r="BC8" s="1743">
        <v>2.8518267808213333</v>
      </c>
      <c r="BD8" s="1743">
        <v>2.953309577386666</v>
      </c>
      <c r="BE8" s="1743">
        <v>2.9348226346392381</v>
      </c>
      <c r="BF8" s="1743">
        <v>2.5550711747036403</v>
      </c>
      <c r="BG8" s="1795">
        <f t="shared" ref="BG8:BG14" si="2">BF8/BG$15</f>
        <v>1.8151589072157423E-3</v>
      </c>
      <c r="BH8" s="638"/>
      <c r="BJ8" s="1964" t="s">
        <v>559</v>
      </c>
      <c r="BK8" s="1965"/>
      <c r="BL8" s="1966"/>
      <c r="BM8" s="1751">
        <f t="shared" ref="BM8:BM9" si="3">AY8</f>
        <v>3.1704611974765715</v>
      </c>
      <c r="BN8" s="1741">
        <f t="shared" si="1"/>
        <v>3.3707597409158092</v>
      </c>
      <c r="BO8" s="1741">
        <f t="shared" si="1"/>
        <v>3.3354471044022858</v>
      </c>
      <c r="BP8" s="1741">
        <f t="shared" si="1"/>
        <v>2.890440445376</v>
      </c>
      <c r="BQ8" s="1741">
        <f t="shared" si="1"/>
        <v>2.8518267808213333</v>
      </c>
      <c r="BR8" s="1741">
        <f t="shared" si="1"/>
        <v>2.953309577386666</v>
      </c>
      <c r="BS8" s="1741">
        <f t="shared" si="1"/>
        <v>2.9348226346392381</v>
      </c>
      <c r="BT8" s="1741">
        <f t="shared" si="1"/>
        <v>2.5550711747036403</v>
      </c>
      <c r="BU8" s="1763">
        <f t="shared" si="1"/>
        <v>1.8151589072157423E-3</v>
      </c>
    </row>
    <row r="9" spans="2:73">
      <c r="C9" s="1958" t="s">
        <v>1279</v>
      </c>
      <c r="D9" s="1959"/>
      <c r="E9" s="1960"/>
      <c r="F9" s="1742"/>
      <c r="G9" s="1742"/>
      <c r="H9" s="1742"/>
      <c r="I9" s="1742"/>
      <c r="J9" s="1742"/>
      <c r="K9" s="1742"/>
      <c r="L9" s="1742"/>
      <c r="M9" s="1742"/>
      <c r="N9" s="1742"/>
      <c r="O9" s="1742"/>
      <c r="P9" s="1742"/>
      <c r="Q9" s="1742"/>
      <c r="R9" s="1742"/>
      <c r="S9" s="1742"/>
      <c r="T9" s="1742"/>
      <c r="U9" s="1742"/>
      <c r="V9" s="1742"/>
      <c r="W9" s="1742"/>
      <c r="X9" s="1742"/>
      <c r="Y9" s="1742"/>
      <c r="Z9" s="1742"/>
      <c r="AA9" s="1742"/>
      <c r="AB9" s="1742"/>
      <c r="AC9" s="1742"/>
      <c r="AD9" s="1742"/>
      <c r="AE9" s="1742"/>
      <c r="AF9" s="1742"/>
      <c r="AG9" s="1742"/>
      <c r="AH9" s="1742"/>
      <c r="AI9" s="1742"/>
      <c r="AJ9" s="1742"/>
      <c r="AK9" s="1742"/>
      <c r="AL9" s="1742"/>
      <c r="AM9" s="1742"/>
      <c r="AN9" s="1742"/>
      <c r="AO9" s="1742"/>
      <c r="AP9" s="1742"/>
      <c r="AQ9" s="1742"/>
      <c r="AR9" s="1742"/>
      <c r="AS9" s="1742"/>
      <c r="AT9" s="1742"/>
      <c r="AU9" s="1742"/>
      <c r="AV9" s="1742"/>
      <c r="AW9" s="1742"/>
      <c r="AX9" s="1743"/>
      <c r="AY9" s="1743">
        <v>-56.819622865954315</v>
      </c>
      <c r="AZ9" s="1743">
        <v>-53.346480128562959</v>
      </c>
      <c r="BA9" s="1743">
        <v>-51.511872622881519</v>
      </c>
      <c r="BB9" s="1743">
        <v>-51.019522524560848</v>
      </c>
      <c r="BC9" s="1743">
        <v>-49.887675457959951</v>
      </c>
      <c r="BD9" s="1743">
        <v>-45.601968550733858</v>
      </c>
      <c r="BE9" s="1743">
        <v>-43.112046454194669</v>
      </c>
      <c r="BF9" s="1743">
        <v>-43.861761901026249</v>
      </c>
      <c r="BG9" s="1795">
        <f t="shared" si="2"/>
        <v>-3.1160019567775234E-2</v>
      </c>
      <c r="BJ9" s="1973" t="s">
        <v>1181</v>
      </c>
      <c r="BK9" s="1974"/>
      <c r="BL9" s="1975"/>
      <c r="BM9" s="1751">
        <f t="shared" si="3"/>
        <v>-56.819622865954315</v>
      </c>
      <c r="BN9" s="1741">
        <f t="shared" si="1"/>
        <v>-53.346480128562959</v>
      </c>
      <c r="BO9" s="1741">
        <f t="shared" si="1"/>
        <v>-51.511872622881519</v>
      </c>
      <c r="BP9" s="1741">
        <f t="shared" si="1"/>
        <v>-51.019522524560848</v>
      </c>
      <c r="BQ9" s="1741">
        <f t="shared" si="1"/>
        <v>-49.887675457959951</v>
      </c>
      <c r="BR9" s="1741">
        <f t="shared" si="1"/>
        <v>-45.601968550733858</v>
      </c>
      <c r="BS9" s="1741">
        <f t="shared" si="1"/>
        <v>-43.112046454194669</v>
      </c>
      <c r="BT9" s="1741">
        <f t="shared" si="1"/>
        <v>-43.861761901026249</v>
      </c>
      <c r="BU9" s="1763">
        <f t="shared" si="1"/>
        <v>-3.1160019567775234E-2</v>
      </c>
    </row>
    <row r="10" spans="2:73" ht="14.25" customHeight="1">
      <c r="C10" s="1839"/>
      <c r="D10" s="1840"/>
      <c r="E10" s="1765" t="s">
        <v>1280</v>
      </c>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c r="AP10" s="1841"/>
      <c r="AQ10" s="1841"/>
      <c r="AR10" s="1841"/>
      <c r="AS10" s="1841"/>
      <c r="AT10" s="1841"/>
      <c r="AU10" s="1841"/>
      <c r="AV10" s="1841"/>
      <c r="AW10" s="1841"/>
      <c r="AX10" s="1485"/>
      <c r="AY10" s="1741">
        <f>AY9-AY11</f>
        <v>-54.833361693087966</v>
      </c>
      <c r="AZ10" s="1741">
        <f t="shared" ref="AZ10:BF10" si="4">AZ9-AZ11</f>
        <v>-51.158049152827836</v>
      </c>
      <c r="BA10" s="1741">
        <f t="shared" si="4"/>
        <v>-49.287033641799304</v>
      </c>
      <c r="BB10" s="1741">
        <f t="shared" si="4"/>
        <v>-48.33959709272191</v>
      </c>
      <c r="BC10" s="1741">
        <f t="shared" si="4"/>
        <v>-46.937841787750763</v>
      </c>
      <c r="BD10" s="1741">
        <f t="shared" si="4"/>
        <v>-42.590014523762825</v>
      </c>
      <c r="BE10" s="1741">
        <f t="shared" si="4"/>
        <v>-40.988533160154617</v>
      </c>
      <c r="BF10" s="1741">
        <f t="shared" si="4"/>
        <v>-40.488690351796421</v>
      </c>
      <c r="BG10" s="1795">
        <f t="shared" si="2"/>
        <v>-2.8763741558818914E-2</v>
      </c>
      <c r="BJ10" s="1759"/>
      <c r="BK10" s="1757"/>
      <c r="BL10" s="1764" t="s">
        <v>1182</v>
      </c>
      <c r="BM10" s="1741">
        <f t="shared" ref="BM10:BM14" si="5">AY10</f>
        <v>-54.833361693087966</v>
      </c>
      <c r="BN10" s="1741">
        <f t="shared" si="1"/>
        <v>-51.158049152827836</v>
      </c>
      <c r="BO10" s="1741">
        <f t="shared" si="1"/>
        <v>-49.287033641799304</v>
      </c>
      <c r="BP10" s="1741">
        <f t="shared" si="1"/>
        <v>-48.33959709272191</v>
      </c>
      <c r="BQ10" s="1741">
        <f t="shared" si="1"/>
        <v>-46.937841787750763</v>
      </c>
      <c r="BR10" s="1741">
        <f t="shared" si="1"/>
        <v>-42.590014523762825</v>
      </c>
      <c r="BS10" s="1741">
        <f t="shared" si="1"/>
        <v>-40.988533160154617</v>
      </c>
      <c r="BT10" s="1741">
        <f t="shared" si="1"/>
        <v>-40.488690351796421</v>
      </c>
      <c r="BU10" s="1763">
        <f t="shared" si="1"/>
        <v>-2.8763741558818914E-2</v>
      </c>
    </row>
    <row r="11" spans="2:73">
      <c r="C11" s="1842"/>
      <c r="D11" s="1843"/>
      <c r="E11" s="1844" t="s">
        <v>1281</v>
      </c>
      <c r="F11" s="1845"/>
      <c r="G11" s="1845"/>
      <c r="H11" s="1845"/>
      <c r="I11" s="1845"/>
      <c r="J11" s="1845"/>
      <c r="K11" s="1845"/>
      <c r="L11" s="1845"/>
      <c r="M11" s="1845"/>
      <c r="N11" s="1845"/>
      <c r="O11" s="1845"/>
      <c r="P11" s="1845"/>
      <c r="Q11" s="1845"/>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c r="AP11" s="1845"/>
      <c r="AQ11" s="1845"/>
      <c r="AR11" s="1845"/>
      <c r="AS11" s="1845"/>
      <c r="AT11" s="1845"/>
      <c r="AU11" s="1845"/>
      <c r="AV11" s="1845"/>
      <c r="AW11" s="1845"/>
      <c r="AX11" s="1485"/>
      <c r="AY11" s="1741">
        <v>-1.9862611728663506</v>
      </c>
      <c r="AZ11" s="1741">
        <v>-2.1884309757351228</v>
      </c>
      <c r="BA11" s="1741">
        <v>-2.2248389810822173</v>
      </c>
      <c r="BB11" s="1741">
        <v>-2.6799254318389374</v>
      </c>
      <c r="BC11" s="1741">
        <v>-2.9498336702091885</v>
      </c>
      <c r="BD11" s="1741">
        <v>-3.011954026971031</v>
      </c>
      <c r="BE11" s="1741">
        <v>-2.1235132940400541</v>
      </c>
      <c r="BF11" s="1741">
        <v>-3.3730715492298304</v>
      </c>
      <c r="BG11" s="1795">
        <f t="shared" si="2"/>
        <v>-2.3962780089563222E-3</v>
      </c>
      <c r="BJ11" s="1760"/>
      <c r="BK11" s="1758"/>
      <c r="BL11" s="1765" t="s">
        <v>1183</v>
      </c>
      <c r="BM11" s="1741">
        <f t="shared" si="5"/>
        <v>-1.9862611728663506</v>
      </c>
      <c r="BN11" s="1741">
        <f t="shared" si="1"/>
        <v>-2.1884309757351228</v>
      </c>
      <c r="BO11" s="1741">
        <f t="shared" si="1"/>
        <v>-2.2248389810822173</v>
      </c>
      <c r="BP11" s="1741">
        <f t="shared" si="1"/>
        <v>-2.6799254318389374</v>
      </c>
      <c r="BQ11" s="1741">
        <f t="shared" si="1"/>
        <v>-2.9498336702091885</v>
      </c>
      <c r="BR11" s="1741">
        <f t="shared" si="1"/>
        <v>-3.011954026971031</v>
      </c>
      <c r="BS11" s="1741">
        <f t="shared" si="1"/>
        <v>-2.1235132940400541</v>
      </c>
      <c r="BT11" s="1741">
        <f t="shared" si="1"/>
        <v>-3.3730715492298304</v>
      </c>
      <c r="BU11" s="1763">
        <f t="shared" si="1"/>
        <v>-2.3962780089563222E-3</v>
      </c>
    </row>
    <row r="12" spans="2:73">
      <c r="C12" s="1952" t="s">
        <v>1282</v>
      </c>
      <c r="D12" s="1953"/>
      <c r="E12" s="1954"/>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1846"/>
      <c r="AV12" s="1846"/>
      <c r="AW12" s="1846"/>
      <c r="AX12" s="1741"/>
      <c r="AY12" s="1741">
        <v>-1.5206169410414541</v>
      </c>
      <c r="AZ12" s="1741">
        <v>-2.004394155091719</v>
      </c>
      <c r="BA12" s="1741">
        <v>-2.231027485733287</v>
      </c>
      <c r="BB12" s="1741">
        <v>-3.0469075422221406</v>
      </c>
      <c r="BC12" s="1741">
        <v>-3.6235810857063835</v>
      </c>
      <c r="BD12" s="1741">
        <v>-2.9965525533265072</v>
      </c>
      <c r="BE12" s="1741">
        <v>-3.0135288514522274</v>
      </c>
      <c r="BF12" s="1741">
        <v>-3.3351469526519431</v>
      </c>
      <c r="BG12" s="1795">
        <f t="shared" si="2"/>
        <v>-2.3693358360875366E-3</v>
      </c>
      <c r="BJ12" s="1952" t="s">
        <v>1184</v>
      </c>
      <c r="BK12" s="1953"/>
      <c r="BL12" s="1954"/>
      <c r="BM12" s="1741">
        <f t="shared" si="5"/>
        <v>-1.5206169410414541</v>
      </c>
      <c r="BN12" s="1741">
        <f t="shared" si="1"/>
        <v>-2.004394155091719</v>
      </c>
      <c r="BO12" s="1741">
        <f t="shared" si="1"/>
        <v>-2.231027485733287</v>
      </c>
      <c r="BP12" s="1741">
        <f t="shared" si="1"/>
        <v>-3.0469075422221406</v>
      </c>
      <c r="BQ12" s="1741">
        <f t="shared" si="1"/>
        <v>-3.6235810857063835</v>
      </c>
      <c r="BR12" s="1741">
        <f t="shared" si="1"/>
        <v>-2.9965525533265072</v>
      </c>
      <c r="BS12" s="1741">
        <f t="shared" si="1"/>
        <v>-3.0135288514522274</v>
      </c>
      <c r="BT12" s="1741">
        <f t="shared" si="1"/>
        <v>-3.3351469526519431</v>
      </c>
      <c r="BU12" s="1763">
        <f t="shared" si="1"/>
        <v>-2.3693358360875366E-3</v>
      </c>
    </row>
    <row r="13" spans="2:73">
      <c r="C13" s="1952" t="s">
        <v>1283</v>
      </c>
      <c r="D13" s="1953"/>
      <c r="E13" s="1954"/>
      <c r="F13" s="1744"/>
      <c r="G13" s="1744"/>
      <c r="H13" s="1744"/>
      <c r="I13" s="1744"/>
      <c r="J13" s="1744"/>
      <c r="K13" s="1744"/>
      <c r="L13" s="1744"/>
      <c r="M13" s="1744"/>
      <c r="N13" s="1744"/>
      <c r="O13" s="1744"/>
      <c r="P13" s="1744"/>
      <c r="Q13" s="1744"/>
      <c r="R13" s="1744"/>
      <c r="S13" s="1744"/>
      <c r="T13" s="1744"/>
      <c r="U13" s="1744"/>
      <c r="V13" s="1744"/>
      <c r="W13" s="1744"/>
      <c r="X13" s="1744"/>
      <c r="Y13" s="1744"/>
      <c r="Z13" s="1744"/>
      <c r="AA13" s="1744"/>
      <c r="AB13" s="1744"/>
      <c r="AC13" s="1744"/>
      <c r="AD13" s="1744"/>
      <c r="AE13" s="1744"/>
      <c r="AF13" s="1744"/>
      <c r="AG13" s="1744"/>
      <c r="AH13" s="1744"/>
      <c r="AI13" s="1744"/>
      <c r="AJ13" s="1744"/>
      <c r="AK13" s="1744"/>
      <c r="AL13" s="1744"/>
      <c r="AM13" s="1744"/>
      <c r="AN13" s="1744"/>
      <c r="AO13" s="1744"/>
      <c r="AP13" s="1744"/>
      <c r="AQ13" s="1744"/>
      <c r="AR13" s="1744"/>
      <c r="AS13" s="1744"/>
      <c r="AT13" s="1744"/>
      <c r="AU13" s="1744"/>
      <c r="AV13" s="1744"/>
      <c r="AW13" s="1744"/>
      <c r="AX13" s="1745"/>
      <c r="AY13" s="1745">
        <v>1.099862868729681</v>
      </c>
      <c r="AZ13" s="1745">
        <v>0.8165603421884543</v>
      </c>
      <c r="BA13" s="1745">
        <v>0.53292099470974807</v>
      </c>
      <c r="BB13" s="1745">
        <v>0.37110726880489892</v>
      </c>
      <c r="BC13" s="1745">
        <v>0.14147377079999865</v>
      </c>
      <c r="BD13" s="1745">
        <v>0.27229220311661595</v>
      </c>
      <c r="BE13" s="1745">
        <v>0.14026666144436775</v>
      </c>
      <c r="BF13" s="1745">
        <v>-0.15810907093988066</v>
      </c>
      <c r="BG13" s="1795">
        <f t="shared" si="2"/>
        <v>-1.1232293302413309E-4</v>
      </c>
      <c r="BJ13" s="1952" t="s">
        <v>1185</v>
      </c>
      <c r="BK13" s="1953"/>
      <c r="BL13" s="1954"/>
      <c r="BM13" s="1741">
        <f t="shared" si="5"/>
        <v>1.099862868729681</v>
      </c>
      <c r="BN13" s="1741">
        <f t="shared" si="1"/>
        <v>0.8165603421884543</v>
      </c>
      <c r="BO13" s="1741">
        <f t="shared" si="1"/>
        <v>0.53292099470974807</v>
      </c>
      <c r="BP13" s="1741">
        <f t="shared" si="1"/>
        <v>0.37110726880489892</v>
      </c>
      <c r="BQ13" s="1741">
        <f t="shared" si="1"/>
        <v>0.14147377079999865</v>
      </c>
      <c r="BR13" s="1741">
        <f t="shared" si="1"/>
        <v>0.27229220311661595</v>
      </c>
      <c r="BS13" s="1741">
        <f t="shared" si="1"/>
        <v>0.14026666144436775</v>
      </c>
      <c r="BT13" s="1741">
        <f t="shared" si="1"/>
        <v>-0.15810907093988066</v>
      </c>
      <c r="BU13" s="1763">
        <f t="shared" si="1"/>
        <v>-1.1232293302413309E-4</v>
      </c>
    </row>
    <row r="14" spans="2:73">
      <c r="C14" s="1952" t="s">
        <v>1284</v>
      </c>
      <c r="D14" s="1953"/>
      <c r="E14" s="1954"/>
      <c r="F14" s="1750"/>
      <c r="G14" s="1750"/>
      <c r="H14" s="1750"/>
      <c r="I14" s="1750"/>
      <c r="J14" s="1750"/>
      <c r="K14" s="1750"/>
      <c r="L14" s="1750"/>
      <c r="M14" s="1750"/>
      <c r="N14" s="1750"/>
      <c r="O14" s="1750"/>
      <c r="P14" s="1750"/>
      <c r="Q14" s="1750"/>
      <c r="R14" s="1750"/>
      <c r="S14" s="1750"/>
      <c r="T14" s="1750"/>
      <c r="U14" s="1750"/>
      <c r="V14" s="1750"/>
      <c r="W14" s="1750"/>
      <c r="X14" s="1750"/>
      <c r="Y14" s="1750"/>
      <c r="Z14" s="1750"/>
      <c r="AA14" s="1750"/>
      <c r="AB14" s="1750"/>
      <c r="AC14" s="1750"/>
      <c r="AD14" s="1750"/>
      <c r="AE14" s="1750"/>
      <c r="AF14" s="1750"/>
      <c r="AG14" s="1750"/>
      <c r="AH14" s="1750"/>
      <c r="AI14" s="1750"/>
      <c r="AJ14" s="1750"/>
      <c r="AK14" s="1750"/>
      <c r="AL14" s="1750"/>
      <c r="AM14" s="1750"/>
      <c r="AN14" s="1750"/>
      <c r="AO14" s="1750"/>
      <c r="AP14" s="1750"/>
      <c r="AQ14" s="1750"/>
      <c r="AR14" s="1750"/>
      <c r="AS14" s="1750"/>
      <c r="AT14" s="1750"/>
      <c r="AU14" s="1750"/>
      <c r="AV14" s="1750"/>
      <c r="AW14" s="1750"/>
      <c r="AX14" s="1741"/>
      <c r="AY14" s="1741">
        <v>-1.7761315232371264</v>
      </c>
      <c r="AZ14" s="1741">
        <v>-1.7468089289166937</v>
      </c>
      <c r="BA14" s="1741">
        <v>-1.7276513479601838</v>
      </c>
      <c r="BB14" s="1741">
        <v>-1.7043816658473938</v>
      </c>
      <c r="BC14" s="1741">
        <v>-1.6674551599671612</v>
      </c>
      <c r="BD14" s="1741">
        <v>-1.6403782934984279</v>
      </c>
      <c r="BE14" s="1741">
        <v>-1.5934267351098736</v>
      </c>
      <c r="BF14" s="1741">
        <v>-1.5506182798313641</v>
      </c>
      <c r="BG14" s="1795">
        <f t="shared" si="2"/>
        <v>-1.1015812828203964E-3</v>
      </c>
      <c r="BJ14" s="1952" t="s">
        <v>1186</v>
      </c>
      <c r="BK14" s="1953"/>
      <c r="BL14" s="1954"/>
      <c r="BM14" s="1741">
        <f t="shared" si="5"/>
        <v>-1.7761315232371264</v>
      </c>
      <c r="BN14" s="1741">
        <f t="shared" si="1"/>
        <v>-1.7468089289166937</v>
      </c>
      <c r="BO14" s="1741">
        <f t="shared" si="1"/>
        <v>-1.7276513479601838</v>
      </c>
      <c r="BP14" s="1741">
        <f t="shared" si="1"/>
        <v>-1.7043816658473938</v>
      </c>
      <c r="BQ14" s="1741">
        <f t="shared" si="1"/>
        <v>-1.6674551599671612</v>
      </c>
      <c r="BR14" s="1741">
        <f t="shared" si="1"/>
        <v>-1.6403782934984279</v>
      </c>
      <c r="BS14" s="1741">
        <f t="shared" si="1"/>
        <v>-1.5934267351098736</v>
      </c>
      <c r="BT14" s="1741">
        <f t="shared" si="1"/>
        <v>-1.5506182798313641</v>
      </c>
      <c r="BU14" s="1763">
        <f t="shared" si="1"/>
        <v>-1.1015812828203964E-3</v>
      </c>
    </row>
    <row r="15" spans="2:73" ht="17.25" customHeight="1">
      <c r="BF15" s="581" t="s">
        <v>1285</v>
      </c>
      <c r="BG15" s="1796">
        <f>'1.Summary'!$AX$15</f>
        <v>1407.6294722993941</v>
      </c>
      <c r="BT15" s="581" t="s">
        <v>1224</v>
      </c>
      <c r="BU15" s="1796">
        <f>'1.Summary'!$AX$15</f>
        <v>1407.6294722993941</v>
      </c>
    </row>
    <row r="16" spans="2:73">
      <c r="BG16" s="1830"/>
    </row>
    <row r="17" spans="3:64" ht="17.25" customHeight="1">
      <c r="C17" s="146" t="s">
        <v>1286</v>
      </c>
      <c r="BJ17" s="146" t="s">
        <v>1188</v>
      </c>
    </row>
    <row r="18" spans="3:64">
      <c r="C18" s="146">
        <v>1</v>
      </c>
      <c r="E18" s="146" t="s">
        <v>1287</v>
      </c>
      <c r="BF18" s="1829"/>
      <c r="BJ18" s="146">
        <v>1</v>
      </c>
      <c r="BL18" s="146" t="s">
        <v>1254</v>
      </c>
    </row>
    <row r="19" spans="3:64">
      <c r="C19" s="146">
        <v>2</v>
      </c>
      <c r="E19" s="146" t="s">
        <v>1288</v>
      </c>
      <c r="BJ19" s="146">
        <v>2</v>
      </c>
      <c r="BL19" s="146" t="s">
        <v>1189</v>
      </c>
    </row>
    <row r="20" spans="3:64">
      <c r="C20" s="146">
        <v>3</v>
      </c>
      <c r="E20" s="146" t="s">
        <v>227</v>
      </c>
      <c r="BJ20" s="146">
        <v>3</v>
      </c>
      <c r="BL20" s="1671" t="s">
        <v>1142</v>
      </c>
    </row>
    <row r="23" spans="3:64">
      <c r="E23" s="803"/>
      <c r="F23" s="1010"/>
      <c r="G23" s="1010"/>
      <c r="H23" s="1010"/>
      <c r="I23" s="1949" t="s">
        <v>1215</v>
      </c>
      <c r="J23" s="1949"/>
      <c r="K23" s="1949"/>
    </row>
  </sheetData>
  <mergeCells count="33">
    <mergeCell ref="BF4:BF5"/>
    <mergeCell ref="C4:E5"/>
    <mergeCell ref="BJ9:BL9"/>
    <mergeCell ref="BN4:BN5"/>
    <mergeCell ref="BO4:BO5"/>
    <mergeCell ref="BJ6:BL6"/>
    <mergeCell ref="BJ4:BL5"/>
    <mergeCell ref="C6:E6"/>
    <mergeCell ref="BB4:BB5"/>
    <mergeCell ref="BC4:BC5"/>
    <mergeCell ref="BD4:BD5"/>
    <mergeCell ref="BE4:BE5"/>
    <mergeCell ref="BP4:BP5"/>
    <mergeCell ref="BQ4:BQ5"/>
    <mergeCell ref="BR4:BR5"/>
    <mergeCell ref="BS4:BS5"/>
    <mergeCell ref="BT4:BT5"/>
    <mergeCell ref="I23:K23"/>
    <mergeCell ref="BM4:BM5"/>
    <mergeCell ref="C13:E13"/>
    <mergeCell ref="C14:E14"/>
    <mergeCell ref="AY4:AY5"/>
    <mergeCell ref="AZ4:AZ5"/>
    <mergeCell ref="BA4:BA5"/>
    <mergeCell ref="C7:E7"/>
    <mergeCell ref="C8:E8"/>
    <mergeCell ref="C9:E9"/>
    <mergeCell ref="C12:E12"/>
    <mergeCell ref="BJ12:BL12"/>
    <mergeCell ref="BJ14:BL14"/>
    <mergeCell ref="BJ13:BL13"/>
    <mergeCell ref="BJ7:BL7"/>
    <mergeCell ref="BJ8:BL8"/>
  </mergeCells>
  <phoneticPr fontId="9"/>
  <pageMargins left="0.31496062992125984" right="0.11811023622047245" top="0.74803149606299213" bottom="0.74803149606299213" header="0.31496062992125984" footer="0.31496062992125984"/>
  <pageSetup paperSize="9" scale="65" orientation="landscape" r:id="rId1"/>
  <colBreaks count="1" manualBreakCount="1">
    <brk id="60" max="34" man="1"/>
  </colBreaks>
  <ignoredErrors>
    <ignoredError sqref="AY6:BF6"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pageSetUpPr fitToPage="1"/>
  </sheetPr>
  <dimension ref="A1:BF15"/>
  <sheetViews>
    <sheetView workbookViewId="0">
      <pane xSplit="25" ySplit="3" topLeftCell="AP4" activePane="bottomRight" state="frozen"/>
      <selection pane="topRight" activeCell="Z1" sqref="Z1"/>
      <selection pane="bottomLeft" activeCell="A4" sqref="A4"/>
      <selection pane="bottomRight"/>
    </sheetView>
  </sheetViews>
  <sheetFormatPr defaultColWidth="9" defaultRowHeight="14.25"/>
  <cols>
    <col min="1" max="1" width="1.125" style="293" customWidth="1"/>
    <col min="2" max="22" width="9" style="43" hidden="1" customWidth="1"/>
    <col min="23" max="23" width="1.5" style="43" customWidth="1"/>
    <col min="24" max="24" width="42.5" style="43" customWidth="1"/>
    <col min="25" max="25" width="1.5" style="293" customWidth="1"/>
    <col min="26" max="26" width="39.125" style="43" customWidth="1"/>
    <col min="27" max="56" width="10.625" style="43" customWidth="1"/>
    <col min="57" max="58" width="11.625" style="43" bestFit="1" customWidth="1"/>
    <col min="59" max="16384" width="9" style="43"/>
  </cols>
  <sheetData>
    <row r="1" spans="1:58" s="134" customFormat="1" ht="66" customHeight="1">
      <c r="X1" s="1828" t="s">
        <v>1289</v>
      </c>
      <c r="Z1" s="1828" t="s">
        <v>825</v>
      </c>
    </row>
    <row r="2" spans="1:58" ht="15.75">
      <c r="X2" s="1006" t="str">
        <f>'0.Contents'!$C$2</f>
        <v>＜確報値＞</v>
      </c>
      <c r="Z2" s="1046" t="str">
        <f>'0.Contents'!$E$2</f>
        <v>&lt;Final Figures&gt;</v>
      </c>
    </row>
    <row r="3" spans="1:58" ht="18.75">
      <c r="X3" s="1" t="s">
        <v>228</v>
      </c>
      <c r="Z3" s="1847" t="s">
        <v>435</v>
      </c>
      <c r="AJ3" s="44"/>
      <c r="AK3" s="44"/>
      <c r="AR3" s="44"/>
      <c r="AU3" s="44"/>
      <c r="AV3" s="44"/>
    </row>
    <row r="4" spans="1:58">
      <c r="X4" s="45"/>
      <c r="Z4" s="45"/>
      <c r="AA4" s="45">
        <v>1990</v>
      </c>
      <c r="AB4" s="45">
        <f t="shared" ref="AB4:AP4" si="0">AA4+1</f>
        <v>1991</v>
      </c>
      <c r="AC4" s="45">
        <f t="shared" si="0"/>
        <v>1992</v>
      </c>
      <c r="AD4" s="45">
        <f t="shared" si="0"/>
        <v>1993</v>
      </c>
      <c r="AE4" s="45">
        <f t="shared" si="0"/>
        <v>1994</v>
      </c>
      <c r="AF4" s="45">
        <f t="shared" si="0"/>
        <v>1995</v>
      </c>
      <c r="AG4" s="45">
        <f t="shared" si="0"/>
        <v>1996</v>
      </c>
      <c r="AH4" s="45">
        <f t="shared" si="0"/>
        <v>1997</v>
      </c>
      <c r="AI4" s="45">
        <f t="shared" si="0"/>
        <v>1998</v>
      </c>
      <c r="AJ4" s="45">
        <f t="shared" si="0"/>
        <v>1999</v>
      </c>
      <c r="AK4" s="45">
        <f t="shared" si="0"/>
        <v>2000</v>
      </c>
      <c r="AL4" s="45">
        <f t="shared" si="0"/>
        <v>2001</v>
      </c>
      <c r="AM4" s="45">
        <f t="shared" si="0"/>
        <v>2002</v>
      </c>
      <c r="AN4" s="45">
        <f t="shared" si="0"/>
        <v>2003</v>
      </c>
      <c r="AO4" s="45">
        <f t="shared" si="0"/>
        <v>2004</v>
      </c>
      <c r="AP4" s="45">
        <f t="shared" si="0"/>
        <v>2005</v>
      </c>
      <c r="AQ4" s="45">
        <f t="shared" ref="AQ4:BA4" si="1">AP4+1</f>
        <v>2006</v>
      </c>
      <c r="AR4" s="45">
        <f t="shared" si="1"/>
        <v>2007</v>
      </c>
      <c r="AS4" s="45">
        <f t="shared" si="1"/>
        <v>2008</v>
      </c>
      <c r="AT4" s="45">
        <f t="shared" si="1"/>
        <v>2009</v>
      </c>
      <c r="AU4" s="45">
        <f t="shared" si="1"/>
        <v>2010</v>
      </c>
      <c r="AV4" s="45">
        <f t="shared" si="1"/>
        <v>2011</v>
      </c>
      <c r="AW4" s="45">
        <f t="shared" si="1"/>
        <v>2012</v>
      </c>
      <c r="AX4" s="45">
        <f t="shared" si="1"/>
        <v>2013</v>
      </c>
      <c r="AY4" s="45">
        <f t="shared" si="1"/>
        <v>2014</v>
      </c>
      <c r="AZ4" s="45">
        <f t="shared" si="1"/>
        <v>2015</v>
      </c>
      <c r="BA4" s="45">
        <f t="shared" si="1"/>
        <v>2016</v>
      </c>
      <c r="BB4" s="45">
        <f>BA4+1</f>
        <v>2017</v>
      </c>
      <c r="BC4" s="45">
        <f>BB4+1</f>
        <v>2018</v>
      </c>
      <c r="BD4" s="45">
        <f>BC4+1</f>
        <v>2019</v>
      </c>
      <c r="BE4" s="45">
        <f>BD4+1</f>
        <v>2020</v>
      </c>
      <c r="BF4" s="45">
        <f>BE4+1</f>
        <v>2021</v>
      </c>
    </row>
    <row r="5" spans="1:58" s="134" customFormat="1" ht="18" customHeight="1">
      <c r="A5" s="294"/>
      <c r="X5" s="582" t="s">
        <v>1290</v>
      </c>
      <c r="Y5" s="294"/>
      <c r="Z5" s="583" t="s">
        <v>525</v>
      </c>
      <c r="AA5" s="284">
        <v>13302.887879356755</v>
      </c>
      <c r="AB5" s="284">
        <v>14038.970376594893</v>
      </c>
      <c r="AC5" s="284">
        <v>14339.173505872905</v>
      </c>
      <c r="AD5" s="284">
        <v>13975.495983090361</v>
      </c>
      <c r="AE5" s="284">
        <v>15196.217151617086</v>
      </c>
      <c r="AF5" s="284">
        <v>17068.708060883007</v>
      </c>
      <c r="AG5" s="284">
        <v>18600.700118820168</v>
      </c>
      <c r="AH5" s="284">
        <v>19299.120665803781</v>
      </c>
      <c r="AI5" s="284">
        <v>20173.772111758633</v>
      </c>
      <c r="AJ5" s="284">
        <v>19745.022176628918</v>
      </c>
      <c r="AK5" s="284">
        <v>19710.876321664877</v>
      </c>
      <c r="AL5" s="284">
        <v>18882.539905749301</v>
      </c>
      <c r="AM5" s="284">
        <v>21331.422803870406</v>
      </c>
      <c r="AN5" s="284">
        <v>20563.186796522346</v>
      </c>
      <c r="AO5" s="284">
        <v>21372.656097740415</v>
      </c>
      <c r="AP5" s="284">
        <v>21520.041763094134</v>
      </c>
      <c r="AQ5" s="284">
        <v>20136.517136972641</v>
      </c>
      <c r="AR5" s="284">
        <v>18516.659036059431</v>
      </c>
      <c r="AS5" s="284">
        <v>17668.826767298491</v>
      </c>
      <c r="AT5" s="284">
        <v>15505.10022797167</v>
      </c>
      <c r="AU5" s="284">
        <v>16435.640142181495</v>
      </c>
      <c r="AV5" s="284">
        <v>18406.831155798372</v>
      </c>
      <c r="AW5" s="284">
        <v>19304.902833242788</v>
      </c>
      <c r="AX5" s="284">
        <v>19662.03180042782</v>
      </c>
      <c r="AY5" s="284">
        <v>19183.930399152101</v>
      </c>
      <c r="AZ5" s="284">
        <v>19299.208935057784</v>
      </c>
      <c r="BA5" s="284">
        <v>20219.853147666181</v>
      </c>
      <c r="BB5" s="284">
        <v>21233.574142134898</v>
      </c>
      <c r="BC5" s="284">
        <v>21848.699693177448</v>
      </c>
      <c r="BD5" s="284">
        <v>21891.003209452123</v>
      </c>
      <c r="BE5" s="284">
        <v>8605.2442823324964</v>
      </c>
      <c r="BF5" s="284">
        <v>12014.74914192968</v>
      </c>
    </row>
    <row r="6" spans="1:58" s="134" customFormat="1" ht="18" customHeight="1">
      <c r="A6" s="294"/>
      <c r="X6" s="582" t="s">
        <v>1291</v>
      </c>
      <c r="Y6" s="294"/>
      <c r="Z6" s="583" t="s">
        <v>526</v>
      </c>
      <c r="AA6" s="284">
        <v>17640.974283340925</v>
      </c>
      <c r="AB6" s="284">
        <v>18669.937637447612</v>
      </c>
      <c r="AC6" s="284">
        <v>18733.255233020001</v>
      </c>
      <c r="AD6" s="284">
        <v>21066.302269748197</v>
      </c>
      <c r="AE6" s="284">
        <v>21024.507420683585</v>
      </c>
      <c r="AF6" s="284">
        <v>21214.753490526713</v>
      </c>
      <c r="AG6" s="284">
        <v>12531.687823388409</v>
      </c>
      <c r="AH6" s="284">
        <v>16317.311894458899</v>
      </c>
      <c r="AI6" s="284">
        <v>17329.696666914435</v>
      </c>
      <c r="AJ6" s="284">
        <v>16425.580421226423</v>
      </c>
      <c r="AK6" s="284">
        <v>16906.982283565227</v>
      </c>
      <c r="AL6" s="284">
        <v>14620.977472851275</v>
      </c>
      <c r="AM6" s="284">
        <v>15282.505494294022</v>
      </c>
      <c r="AN6" s="284">
        <v>16853.124174833698</v>
      </c>
      <c r="AO6" s="284">
        <v>17587.484710068231</v>
      </c>
      <c r="AP6" s="284">
        <v>19751.841562492882</v>
      </c>
      <c r="AQ6" s="284">
        <v>18611.686283922452</v>
      </c>
      <c r="AR6" s="284">
        <v>18482.648580695593</v>
      </c>
      <c r="AS6" s="284">
        <v>16917.00882327119</v>
      </c>
      <c r="AT6" s="284">
        <v>15016.513932624694</v>
      </c>
      <c r="AU6" s="284">
        <v>14588.32732832562</v>
      </c>
      <c r="AV6" s="284">
        <v>12980.026559532695</v>
      </c>
      <c r="AW6" s="284">
        <v>13022.336681919111</v>
      </c>
      <c r="AX6" s="284">
        <v>13628.344006053127</v>
      </c>
      <c r="AY6" s="284">
        <v>12806.637759466958</v>
      </c>
      <c r="AZ6" s="284">
        <v>14498.13034848942</v>
      </c>
      <c r="BA6" s="284">
        <v>15103.823635862949</v>
      </c>
      <c r="BB6" s="284">
        <v>14186.20362459703</v>
      </c>
      <c r="BC6" s="284">
        <v>14961.901905097222</v>
      </c>
      <c r="BD6" s="284">
        <v>15029.023016831212</v>
      </c>
      <c r="BE6" s="284">
        <v>16367.382653302266</v>
      </c>
      <c r="BF6" s="284">
        <v>16269.492911050749</v>
      </c>
    </row>
    <row r="7" spans="1:58" s="134" customFormat="1" ht="18" customHeight="1">
      <c r="A7" s="294"/>
      <c r="X7" s="582" t="s">
        <v>51</v>
      </c>
      <c r="Y7" s="294"/>
      <c r="Z7" s="583" t="s">
        <v>527</v>
      </c>
      <c r="AA7" s="135">
        <f>SUM(AA5:AA6)</f>
        <v>30943.862162697682</v>
      </c>
      <c r="AB7" s="135">
        <f t="shared" ref="AB7:AQ7" si="2">SUM(AB5:AB6)</f>
        <v>32708.908014042507</v>
      </c>
      <c r="AC7" s="135">
        <f t="shared" si="2"/>
        <v>33072.428738892908</v>
      </c>
      <c r="AD7" s="135">
        <f t="shared" si="2"/>
        <v>35041.798252838562</v>
      </c>
      <c r="AE7" s="135">
        <f t="shared" si="2"/>
        <v>36220.724572300671</v>
      </c>
      <c r="AF7" s="135">
        <f t="shared" si="2"/>
        <v>38283.461551409724</v>
      </c>
      <c r="AG7" s="135">
        <f t="shared" si="2"/>
        <v>31132.387942208577</v>
      </c>
      <c r="AH7" s="135">
        <f t="shared" si="2"/>
        <v>35616.432560262678</v>
      </c>
      <c r="AI7" s="135">
        <f t="shared" si="2"/>
        <v>37503.468778673065</v>
      </c>
      <c r="AJ7" s="135">
        <f t="shared" si="2"/>
        <v>36170.602597855337</v>
      </c>
      <c r="AK7" s="135">
        <f t="shared" si="2"/>
        <v>36617.858605230103</v>
      </c>
      <c r="AL7" s="135">
        <f t="shared" si="2"/>
        <v>33503.517378600576</v>
      </c>
      <c r="AM7" s="135">
        <f t="shared" si="2"/>
        <v>36613.928298164428</v>
      </c>
      <c r="AN7" s="135">
        <f t="shared" si="2"/>
        <v>37416.310971356041</v>
      </c>
      <c r="AO7" s="135">
        <f t="shared" si="2"/>
        <v>38960.140807808646</v>
      </c>
      <c r="AP7" s="135">
        <f t="shared" si="2"/>
        <v>41271.883325587012</v>
      </c>
      <c r="AQ7" s="135">
        <f t="shared" si="2"/>
        <v>38748.203420895094</v>
      </c>
      <c r="AR7" s="135">
        <f t="shared" ref="AR7:AW7" si="3">SUM(AR5:AR6)</f>
        <v>36999.307616755024</v>
      </c>
      <c r="AS7" s="135">
        <f t="shared" si="3"/>
        <v>34585.835590569681</v>
      </c>
      <c r="AT7" s="135">
        <f t="shared" si="3"/>
        <v>30521.614160596364</v>
      </c>
      <c r="AU7" s="135">
        <f t="shared" si="3"/>
        <v>31023.967470507116</v>
      </c>
      <c r="AV7" s="135">
        <f t="shared" si="3"/>
        <v>31386.857715331069</v>
      </c>
      <c r="AW7" s="135">
        <f t="shared" si="3"/>
        <v>32327.239515161898</v>
      </c>
      <c r="AX7" s="135">
        <f t="shared" ref="AX7:BE7" si="4">SUM(AX5:AX6)</f>
        <v>33290.375806480944</v>
      </c>
      <c r="AY7" s="135">
        <f t="shared" si="4"/>
        <v>31990.568158619059</v>
      </c>
      <c r="AZ7" s="135">
        <f t="shared" si="4"/>
        <v>33797.339283547204</v>
      </c>
      <c r="BA7" s="135">
        <f t="shared" si="4"/>
        <v>35323.676783529132</v>
      </c>
      <c r="BB7" s="135">
        <f t="shared" si="4"/>
        <v>35419.777766731931</v>
      </c>
      <c r="BC7" s="135">
        <f>SUM(BC5:BC6)</f>
        <v>36810.601598274669</v>
      </c>
      <c r="BD7" s="135">
        <f>SUM(BD5:BD6)</f>
        <v>36920.026226283335</v>
      </c>
      <c r="BE7" s="135">
        <f t="shared" si="4"/>
        <v>24972.626935634762</v>
      </c>
      <c r="BF7" s="135">
        <f t="shared" ref="BF7" si="5">SUM(BF5:BF6)</f>
        <v>28284.242052980429</v>
      </c>
    </row>
    <row r="8" spans="1:58" ht="9" customHeight="1">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B8" s="129"/>
      <c r="BC8" s="129"/>
      <c r="BD8" s="129"/>
    </row>
    <row r="9" spans="1:58" ht="18" customHeight="1">
      <c r="X9" s="583" t="s">
        <v>1233</v>
      </c>
      <c r="Z9" s="583" t="s">
        <v>1235</v>
      </c>
      <c r="AA9" s="46">
        <f>'1.Summary'!AA15*1000</f>
        <v>1274815.5420266751</v>
      </c>
      <c r="AB9" s="46">
        <f>'1.Summary'!AB15*1000</f>
        <v>1289097.8629083741</v>
      </c>
      <c r="AC9" s="46">
        <f>'1.Summary'!AC15*1000</f>
        <v>1300636.6250149477</v>
      </c>
      <c r="AD9" s="46">
        <f>'1.Summary'!AD15*1000</f>
        <v>1296183.4668002406</v>
      </c>
      <c r="AE9" s="46">
        <f>'1.Summary'!AE15*1000</f>
        <v>1357211.6250088622</v>
      </c>
      <c r="AF9" s="46">
        <f>'1.Summary'!AF15*1000</f>
        <v>1378501.6800998836</v>
      </c>
      <c r="AG9" s="46">
        <f>'1.Summary'!AG15*1000</f>
        <v>1391465.4758906546</v>
      </c>
      <c r="AH9" s="46">
        <f>'1.Summary'!AH15*1000</f>
        <v>1383356.9263753626</v>
      </c>
      <c r="AI9" s="46">
        <f>'1.Summary'!AI15*1000</f>
        <v>1334471.0506537312</v>
      </c>
      <c r="AJ9" s="46">
        <f>'1.Summary'!AJ15*1000</f>
        <v>1357824.090600966</v>
      </c>
      <c r="AK9" s="46">
        <f>'1.Summary'!AK15*1000</f>
        <v>1377536.17131445</v>
      </c>
      <c r="AL9" s="46">
        <f>'1.Summary'!AL15*1000</f>
        <v>1351355.7897589002</v>
      </c>
      <c r="AM9" s="46">
        <f>'1.Summary'!AM15*1000</f>
        <v>1375166.4228988013</v>
      </c>
      <c r="AN9" s="46">
        <f>'1.Summary'!AN15*1000</f>
        <v>1381864.3112355729</v>
      </c>
      <c r="AO9" s="46">
        <f>'1.Summary'!AO15*1000</f>
        <v>1373165.3168690219</v>
      </c>
      <c r="AP9" s="46">
        <f>'1.Summary'!AP15*1000</f>
        <v>1380703.8824932517</v>
      </c>
      <c r="AQ9" s="46">
        <f>'1.Summary'!AQ15*1000</f>
        <v>1359241.8383979425</v>
      </c>
      <c r="AR9" s="46">
        <f>'1.Summary'!AR15*1000</f>
        <v>1394309.4221672192</v>
      </c>
      <c r="AS9" s="46">
        <f>'1.Summary'!AS15*1000</f>
        <v>1321218.3425455622</v>
      </c>
      <c r="AT9" s="46">
        <f>'1.Summary'!AT15*1000</f>
        <v>1249050.9702360858</v>
      </c>
      <c r="AU9" s="46">
        <f>'1.Summary'!AU15*1000</f>
        <v>1302476.7850385737</v>
      </c>
      <c r="AV9" s="46">
        <f>'1.Summary'!AV15*1000</f>
        <v>1353083.8791660999</v>
      </c>
      <c r="AW9" s="46">
        <f>'1.Summary'!AW15*1000</f>
        <v>1395866.4183596133</v>
      </c>
      <c r="AX9" s="46">
        <f>'1.Summary'!AX15*1000</f>
        <v>1407629.4722993942</v>
      </c>
      <c r="AY9" s="46">
        <f>'1.Summary'!AY15*1000</f>
        <v>1358719.0387115343</v>
      </c>
      <c r="AZ9" s="46">
        <f>'1.Summary'!AZ15*1000</f>
        <v>1320021.2788826202</v>
      </c>
      <c r="BA9" s="46">
        <f>'1.Summary'!BA15*1000</f>
        <v>1302294.0038523339</v>
      </c>
      <c r="BB9" s="46">
        <f>'1.Summary'!BB15*1000</f>
        <v>1288847.6000809243</v>
      </c>
      <c r="BC9" s="46">
        <f>'1.Summary'!BC15*1000</f>
        <v>1244778.8184442504</v>
      </c>
      <c r="BD9" s="46">
        <f>'1.Summary'!BD15*1000</f>
        <v>1209748.758886331</v>
      </c>
      <c r="BE9" s="46">
        <f>'1.Summary'!BE15*1000</f>
        <v>1146799.179694229</v>
      </c>
      <c r="BF9" s="46">
        <f>'1.Summary'!BF15*1000</f>
        <v>1169966.134342331</v>
      </c>
    </row>
    <row r="10" spans="1:58" ht="18" customHeight="1">
      <c r="X10" s="583" t="s">
        <v>1234</v>
      </c>
      <c r="Z10" s="583" t="s">
        <v>1270</v>
      </c>
      <c r="AA10" s="47">
        <f>AA7/AA9</f>
        <v>2.4273207489692021E-2</v>
      </c>
      <c r="AB10" s="47">
        <f t="shared" ref="AB10:AO10" si="6">AB7/AB9</f>
        <v>2.5373487114660882E-2</v>
      </c>
      <c r="AC10" s="47">
        <f t="shared" si="6"/>
        <v>2.5427877473858478E-2</v>
      </c>
      <c r="AD10" s="47">
        <f t="shared" si="6"/>
        <v>2.7034597455052232E-2</v>
      </c>
      <c r="AE10" s="47">
        <f t="shared" si="6"/>
        <v>2.6687602658917807E-2</v>
      </c>
      <c r="AF10" s="47">
        <f t="shared" si="6"/>
        <v>2.7771791724356679E-2</v>
      </c>
      <c r="AG10" s="47">
        <f t="shared" si="6"/>
        <v>2.2373812704394435E-2</v>
      </c>
      <c r="AH10" s="47">
        <f t="shared" si="6"/>
        <v>2.5746379608322757E-2</v>
      </c>
      <c r="AI10" s="47">
        <f t="shared" si="6"/>
        <v>2.8103621101634876E-2</v>
      </c>
      <c r="AJ10" s="47">
        <f t="shared" si="6"/>
        <v>2.6638651389552539E-2</v>
      </c>
      <c r="AK10" s="47">
        <f t="shared" si="6"/>
        <v>2.6582139451401272E-2</v>
      </c>
      <c r="AL10" s="47">
        <f t="shared" si="6"/>
        <v>2.4792521431071864E-2</v>
      </c>
      <c r="AM10" s="47">
        <f t="shared" si="6"/>
        <v>2.6625088926315977E-2</v>
      </c>
      <c r="AN10" s="47">
        <f t="shared" si="6"/>
        <v>2.7076689561438067E-2</v>
      </c>
      <c r="AO10" s="47">
        <f t="shared" si="6"/>
        <v>2.8372505720318034E-2</v>
      </c>
      <c r="AP10" s="47">
        <f t="shared" ref="AP10:AU10" si="7">AP7/AP9</f>
        <v>2.9891915166530093E-2</v>
      </c>
      <c r="AQ10" s="47">
        <f t="shared" si="7"/>
        <v>2.8507218013952024E-2</v>
      </c>
      <c r="AR10" s="47">
        <f t="shared" si="7"/>
        <v>2.6535937452997937E-2</v>
      </c>
      <c r="AS10" s="47">
        <f t="shared" si="7"/>
        <v>2.6177229362358015E-2</v>
      </c>
      <c r="AT10" s="47">
        <f t="shared" si="7"/>
        <v>2.4435843602785407E-2</v>
      </c>
      <c r="AU10" s="47">
        <f t="shared" si="7"/>
        <v>2.3819209545134674E-2</v>
      </c>
      <c r="AV10" s="47">
        <f t="shared" ref="AV10:BA10" si="8">AV7/AV9</f>
        <v>2.3196535114049736E-2</v>
      </c>
      <c r="AW10" s="47">
        <f t="shared" si="8"/>
        <v>2.3159264446774248E-2</v>
      </c>
      <c r="AX10" s="47">
        <f t="shared" si="8"/>
        <v>2.3649956513130101E-2</v>
      </c>
      <c r="AY10" s="47">
        <f t="shared" si="8"/>
        <v>2.3544652902601215E-2</v>
      </c>
      <c r="AZ10" s="47">
        <f t="shared" si="8"/>
        <v>2.5603632171866342E-2</v>
      </c>
      <c r="BA10" s="47">
        <f t="shared" si="8"/>
        <v>2.7124195211709241E-2</v>
      </c>
      <c r="BB10" s="47">
        <f>BB7/BB9</f>
        <v>2.7481742422073789E-2</v>
      </c>
      <c r="BC10" s="47">
        <f>BC7/BC9</f>
        <v>2.9572001911376752E-2</v>
      </c>
      <c r="BD10" s="47">
        <f>BD7/BD9</f>
        <v>3.0518755200270781E-2</v>
      </c>
      <c r="BE10" s="47">
        <f>BE7/BE9</f>
        <v>2.1775937215348561E-2</v>
      </c>
      <c r="BF10" s="47">
        <f>BF7/BF9</f>
        <v>2.4175265610469787E-2</v>
      </c>
    </row>
    <row r="11" spans="1:58" ht="42.75">
      <c r="X11" s="1848" t="s">
        <v>1222</v>
      </c>
      <c r="Z11" s="1848" t="s">
        <v>1236</v>
      </c>
    </row>
    <row r="15" spans="1:58" ht="20.25">
      <c r="Z15" s="1849"/>
    </row>
  </sheetData>
  <phoneticPr fontId="9"/>
  <pageMargins left="0.78740157480314965" right="0.78740157480314965" top="0.98425196850393704" bottom="0.98425196850393704" header="0.51181102362204722" footer="0.51181102362204722"/>
  <pageSetup paperSize="9" scale="4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BJ101"/>
  <sheetViews>
    <sheetView workbookViewId="0">
      <pane xSplit="26" ySplit="5" topLeftCell="BE63" activePane="bottomRight" state="frozen"/>
      <selection pane="topRight" activeCell="AA1" sqref="AA1"/>
      <selection pane="bottomLeft" activeCell="A6" sqref="A6"/>
      <selection pane="bottomRight" activeCell="BG41" sqref="BG41"/>
    </sheetView>
  </sheetViews>
  <sheetFormatPr defaultColWidth="9" defaultRowHeight="14.25"/>
  <cols>
    <col min="1" max="1" width="1.625" style="141" customWidth="1"/>
    <col min="2" max="18" width="1.625" style="1" hidden="1" customWidth="1"/>
    <col min="19" max="21" width="1.625" style="1" customWidth="1"/>
    <col min="22" max="22" width="54" style="1" customWidth="1"/>
    <col min="23" max="23" width="1.625" style="141" customWidth="1"/>
    <col min="24" max="25" width="1.625" style="1" customWidth="1"/>
    <col min="26" max="26" width="60.875" style="1" bestFit="1" customWidth="1"/>
    <col min="27" max="56" width="11.875" style="1" bestFit="1" customWidth="1"/>
    <col min="57" max="58" width="10.625" style="1" customWidth="1"/>
    <col min="59" max="59" width="33.125" style="1" bestFit="1" customWidth="1"/>
    <col min="60" max="60" width="44.875" style="1" bestFit="1" customWidth="1"/>
    <col min="61" max="16384" width="9" style="1"/>
  </cols>
  <sheetData>
    <row r="1" spans="1:62" ht="62.25" customHeight="1">
      <c r="B1" s="141"/>
      <c r="C1" s="141"/>
      <c r="D1" s="141"/>
      <c r="E1" s="141"/>
      <c r="F1" s="141"/>
      <c r="G1" s="141"/>
      <c r="H1" s="141"/>
      <c r="I1" s="141"/>
      <c r="J1" s="141"/>
      <c r="K1" s="141"/>
      <c r="L1" s="141"/>
      <c r="M1" s="141"/>
      <c r="N1" s="141"/>
      <c r="O1" s="141"/>
      <c r="P1" s="141"/>
      <c r="Q1" s="141"/>
      <c r="R1" s="141"/>
      <c r="T1" s="1984" t="s">
        <v>1243</v>
      </c>
      <c r="U1" s="1923"/>
      <c r="V1" s="1923"/>
      <c r="X1" s="1923" t="s">
        <v>562</v>
      </c>
      <c r="Y1" s="1923"/>
      <c r="Z1" s="1923"/>
      <c r="AA1" s="141"/>
      <c r="AB1" s="141"/>
      <c r="AC1" s="141"/>
      <c r="AD1" s="141"/>
      <c r="AE1" s="141"/>
      <c r="AF1" s="141"/>
      <c r="AG1" s="141"/>
      <c r="AH1" s="141"/>
      <c r="AI1" s="141"/>
      <c r="AJ1" s="141"/>
      <c r="AK1" s="141"/>
      <c r="AL1" s="141"/>
    </row>
    <row r="2" spans="1:62" ht="20.25">
      <c r="B2" s="141"/>
      <c r="C2" s="141"/>
      <c r="D2" s="141"/>
      <c r="E2" s="141"/>
      <c r="F2" s="141"/>
      <c r="G2" s="141"/>
      <c r="H2" s="141"/>
      <c r="I2" s="141"/>
      <c r="J2" s="141"/>
      <c r="K2" s="141"/>
      <c r="L2" s="141"/>
      <c r="M2" s="141"/>
      <c r="N2" s="141"/>
      <c r="O2" s="141"/>
      <c r="P2" s="141"/>
      <c r="Q2" s="141"/>
      <c r="R2" s="141"/>
      <c r="T2" s="1664"/>
      <c r="U2" s="1661"/>
      <c r="V2" s="1661"/>
      <c r="X2" s="1661"/>
      <c r="Y2" s="1661"/>
      <c r="Z2" s="1661"/>
      <c r="AA2" s="141"/>
      <c r="AB2" s="141"/>
      <c r="AC2" s="141"/>
      <c r="AD2" s="141"/>
      <c r="AE2" s="141"/>
      <c r="AF2" s="141"/>
      <c r="AG2" s="141"/>
      <c r="AH2" s="141"/>
      <c r="AI2" s="141"/>
      <c r="AJ2" s="141"/>
      <c r="AK2" s="141"/>
      <c r="AL2" s="141"/>
    </row>
    <row r="3" spans="1:62" s="141" customFormat="1" ht="15" customHeight="1">
      <c r="A3" s="431"/>
      <c r="T3" s="1006" t="str">
        <f>'0.Contents'!$C$2</f>
        <v>＜確報値＞</v>
      </c>
      <c r="X3" s="1046" t="str">
        <f>'0.Contents'!$E$2</f>
        <v>&lt;Final Figures&gt;</v>
      </c>
      <c r="Y3" s="1"/>
      <c r="Z3" s="1"/>
      <c r="BH3" s="1"/>
    </row>
    <row r="4" spans="1:62" ht="19.5" thickBot="1">
      <c r="T4" s="1" t="s">
        <v>229</v>
      </c>
      <c r="X4" s="1" t="s">
        <v>563</v>
      </c>
    </row>
    <row r="5" spans="1:62" ht="15" thickBot="1">
      <c r="T5" s="541" t="s">
        <v>230</v>
      </c>
      <c r="U5" s="584"/>
      <c r="V5" s="585"/>
      <c r="X5" s="541" t="s">
        <v>528</v>
      </c>
      <c r="Y5" s="584"/>
      <c r="Z5" s="585"/>
      <c r="AA5" s="108">
        <v>1990</v>
      </c>
      <c r="AB5" s="108">
        <f t="shared" ref="AB5:BA5" si="0">AA5+1</f>
        <v>1991</v>
      </c>
      <c r="AC5" s="108">
        <f t="shared" si="0"/>
        <v>1992</v>
      </c>
      <c r="AD5" s="108">
        <f t="shared" si="0"/>
        <v>1993</v>
      </c>
      <c r="AE5" s="108">
        <f t="shared" si="0"/>
        <v>1994</v>
      </c>
      <c r="AF5" s="108">
        <f t="shared" si="0"/>
        <v>1995</v>
      </c>
      <c r="AG5" s="108">
        <f t="shared" si="0"/>
        <v>1996</v>
      </c>
      <c r="AH5" s="108">
        <f t="shared" si="0"/>
        <v>1997</v>
      </c>
      <c r="AI5" s="108">
        <f t="shared" si="0"/>
        <v>1998</v>
      </c>
      <c r="AJ5" s="108">
        <f t="shared" si="0"/>
        <v>1999</v>
      </c>
      <c r="AK5" s="108">
        <f t="shared" si="0"/>
        <v>2000</v>
      </c>
      <c r="AL5" s="108">
        <f t="shared" si="0"/>
        <v>2001</v>
      </c>
      <c r="AM5" s="108">
        <f t="shared" si="0"/>
        <v>2002</v>
      </c>
      <c r="AN5" s="108">
        <f t="shared" si="0"/>
        <v>2003</v>
      </c>
      <c r="AO5" s="108">
        <f t="shared" si="0"/>
        <v>2004</v>
      </c>
      <c r="AP5" s="108">
        <f t="shared" si="0"/>
        <v>2005</v>
      </c>
      <c r="AQ5" s="108">
        <f t="shared" si="0"/>
        <v>2006</v>
      </c>
      <c r="AR5" s="108">
        <f t="shared" si="0"/>
        <v>2007</v>
      </c>
      <c r="AS5" s="108">
        <f t="shared" si="0"/>
        <v>2008</v>
      </c>
      <c r="AT5" s="108">
        <f t="shared" si="0"/>
        <v>2009</v>
      </c>
      <c r="AU5" s="108">
        <f t="shared" si="0"/>
        <v>2010</v>
      </c>
      <c r="AV5" s="108">
        <f t="shared" si="0"/>
        <v>2011</v>
      </c>
      <c r="AW5" s="108">
        <f t="shared" si="0"/>
        <v>2012</v>
      </c>
      <c r="AX5" s="108">
        <f t="shared" si="0"/>
        <v>2013</v>
      </c>
      <c r="AY5" s="108">
        <f t="shared" si="0"/>
        <v>2014</v>
      </c>
      <c r="AZ5" s="108">
        <f t="shared" si="0"/>
        <v>2015</v>
      </c>
      <c r="BA5" s="108">
        <f t="shared" si="0"/>
        <v>2016</v>
      </c>
      <c r="BB5" s="108">
        <f>BA5+1</f>
        <v>2017</v>
      </c>
      <c r="BC5" s="108">
        <f>BB5+1</f>
        <v>2018</v>
      </c>
      <c r="BD5" s="108">
        <f>BC5+1</f>
        <v>2019</v>
      </c>
      <c r="BE5" s="108">
        <f>BD5+1</f>
        <v>2020</v>
      </c>
      <c r="BF5" s="108">
        <f>BE5+1</f>
        <v>2021</v>
      </c>
      <c r="BG5" s="108" t="s">
        <v>18</v>
      </c>
      <c r="BH5" s="891" t="s">
        <v>2</v>
      </c>
    </row>
    <row r="6" spans="1:62" ht="15" customHeight="1">
      <c r="T6" s="586" t="s">
        <v>1001</v>
      </c>
      <c r="U6" s="587"/>
      <c r="V6" s="588"/>
      <c r="X6" s="586" t="s">
        <v>958</v>
      </c>
      <c r="Y6" s="587"/>
      <c r="Z6" s="588"/>
      <c r="AA6" s="232">
        <f>SUM(AA7,AA11,AA19,AA24)</f>
        <v>1078663.4709176407</v>
      </c>
      <c r="AB6" s="232">
        <f t="shared" ref="AB6:AZ6" si="1">SUM(AB7,AB11,AB19,AB24)</f>
        <v>1089115.4530235177</v>
      </c>
      <c r="AC6" s="232">
        <f t="shared" si="1"/>
        <v>1097934.7386957044</v>
      </c>
      <c r="AD6" s="232">
        <f t="shared" si="1"/>
        <v>1092404.9861362714</v>
      </c>
      <c r="AE6" s="232">
        <f t="shared" si="1"/>
        <v>1143355.715719667</v>
      </c>
      <c r="AF6" s="232">
        <f t="shared" si="1"/>
        <v>1154838.2850393087</v>
      </c>
      <c r="AG6" s="232">
        <f t="shared" si="1"/>
        <v>1166377.0975401541</v>
      </c>
      <c r="AH6" s="232">
        <f t="shared" si="1"/>
        <v>1160994.7357750584</v>
      </c>
      <c r="AI6" s="232">
        <f t="shared" si="1"/>
        <v>1127279.1610059366</v>
      </c>
      <c r="AJ6" s="232">
        <f t="shared" si="1"/>
        <v>1163721.8893863552</v>
      </c>
      <c r="AK6" s="232">
        <f t="shared" si="1"/>
        <v>1185784.5711547313</v>
      </c>
      <c r="AL6" s="232">
        <f t="shared" si="1"/>
        <v>1173772.3725551795</v>
      </c>
      <c r="AM6" s="232">
        <f t="shared" si="1"/>
        <v>1206307.6632307393</v>
      </c>
      <c r="AN6" s="232">
        <f t="shared" si="1"/>
        <v>1215496.1320839487</v>
      </c>
      <c r="AO6" s="232">
        <f t="shared" si="1"/>
        <v>1211471.5868126478</v>
      </c>
      <c r="AP6" s="232">
        <f t="shared" si="1"/>
        <v>1218316.4786415447</v>
      </c>
      <c r="AQ6" s="232">
        <f t="shared" si="1"/>
        <v>1195732.2580678507</v>
      </c>
      <c r="AR6" s="232">
        <f t="shared" si="1"/>
        <v>1231867.7502377885</v>
      </c>
      <c r="AS6" s="232">
        <f t="shared" si="1"/>
        <v>1164436.7104902442</v>
      </c>
      <c r="AT6" s="232">
        <f t="shared" si="1"/>
        <v>1103503.5418098224</v>
      </c>
      <c r="AU6" s="232">
        <f t="shared" si="1"/>
        <v>1153801.758093565</v>
      </c>
      <c r="AV6" s="232">
        <f t="shared" si="1"/>
        <v>1204735.6326306846</v>
      </c>
      <c r="AW6" s="232">
        <f t="shared" si="1"/>
        <v>1245123.92355203</v>
      </c>
      <c r="AX6" s="232">
        <f t="shared" si="1"/>
        <v>1252764.3797400345</v>
      </c>
      <c r="AY6" s="232">
        <f t="shared" si="1"/>
        <v>1202705.4752080601</v>
      </c>
      <c r="AZ6" s="232">
        <f t="shared" si="1"/>
        <v>1163462.1461730746</v>
      </c>
      <c r="BA6" s="232">
        <f t="shared" ref="BA6:BF6" si="2">SUM(BA7,BA11,BA19,BA24)</f>
        <v>1143715.9663041071</v>
      </c>
      <c r="BB6" s="232">
        <f t="shared" si="2"/>
        <v>1127565.4898244357</v>
      </c>
      <c r="BC6" s="232">
        <f t="shared" si="2"/>
        <v>1082458.893993255</v>
      </c>
      <c r="BD6" s="232">
        <f t="shared" si="2"/>
        <v>1047370.7926142007</v>
      </c>
      <c r="BE6" s="232">
        <f t="shared" si="2"/>
        <v>986430.6474106001</v>
      </c>
      <c r="BF6" s="232">
        <f t="shared" si="2"/>
        <v>1007257.2312108924</v>
      </c>
      <c r="BG6" s="104"/>
      <c r="BH6" s="892"/>
      <c r="BI6" s="65"/>
      <c r="BJ6" s="65"/>
    </row>
    <row r="7" spans="1:62" ht="15" customHeight="1">
      <c r="T7" s="589"/>
      <c r="U7" s="512" t="s">
        <v>231</v>
      </c>
      <c r="V7" s="500"/>
      <c r="X7" s="589"/>
      <c r="Y7" s="512" t="s">
        <v>529</v>
      </c>
      <c r="Z7" s="500"/>
      <c r="AA7" s="83">
        <f>SUM(AA8:AA10)</f>
        <v>368529.73274609452</v>
      </c>
      <c r="AB7" s="83">
        <f t="shared" ref="AB7:BA7" si="3">SUM(AB8:AB10)</f>
        <v>369427.92114734167</v>
      </c>
      <c r="AC7" s="83">
        <f t="shared" si="3"/>
        <v>374332.72842485778</v>
      </c>
      <c r="AD7" s="83">
        <f t="shared" si="3"/>
        <v>357045.62315416959</v>
      </c>
      <c r="AE7" s="83">
        <f t="shared" si="3"/>
        <v>391464.95035015995</v>
      </c>
      <c r="AF7" s="83">
        <f t="shared" si="3"/>
        <v>378904.67193991144</v>
      </c>
      <c r="AG7" s="83">
        <f t="shared" si="3"/>
        <v>381468.84352124622</v>
      </c>
      <c r="AH7" s="83">
        <f t="shared" si="3"/>
        <v>377451.53507786483</v>
      </c>
      <c r="AI7" s="83">
        <f t="shared" si="3"/>
        <v>364973.32262225845</v>
      </c>
      <c r="AJ7" s="83">
        <f t="shared" si="3"/>
        <v>386943.49771473318</v>
      </c>
      <c r="AK7" s="83">
        <f t="shared" si="3"/>
        <v>395494.05993029859</v>
      </c>
      <c r="AL7" s="83">
        <f t="shared" si="3"/>
        <v>386561.76693235501</v>
      </c>
      <c r="AM7" s="83">
        <f t="shared" si="3"/>
        <v>413439.22924248158</v>
      </c>
      <c r="AN7" s="83">
        <f t="shared" si="3"/>
        <v>432549.60846899659</v>
      </c>
      <c r="AO7" s="83">
        <f t="shared" si="3"/>
        <v>430228.40156764531</v>
      </c>
      <c r="AP7" s="83">
        <f t="shared" si="3"/>
        <v>449664.30725752364</v>
      </c>
      <c r="AQ7" s="83">
        <f t="shared" si="3"/>
        <v>440696.59858369321</v>
      </c>
      <c r="AR7" s="83">
        <f t="shared" si="3"/>
        <v>490937.34479793644</v>
      </c>
      <c r="AS7" s="83">
        <f t="shared" si="3"/>
        <v>471726.17772538465</v>
      </c>
      <c r="AT7" s="83">
        <f t="shared" si="3"/>
        <v>441425.8384934176</v>
      </c>
      <c r="AU7" s="83">
        <f t="shared" si="3"/>
        <v>473846.2750657596</v>
      </c>
      <c r="AV7" s="83">
        <f t="shared" si="3"/>
        <v>534790.12622073037</v>
      </c>
      <c r="AW7" s="83">
        <f t="shared" si="3"/>
        <v>581481.08228371397</v>
      </c>
      <c r="AX7" s="83">
        <f t="shared" si="3"/>
        <v>583474.35524445551</v>
      </c>
      <c r="AY7" s="83">
        <f t="shared" si="3"/>
        <v>553351.84804703365</v>
      </c>
      <c r="AZ7" s="83">
        <f t="shared" si="3"/>
        <v>527290.96818115737</v>
      </c>
      <c r="BA7" s="83">
        <f t="shared" si="3"/>
        <v>521496.41677922616</v>
      </c>
      <c r="BB7" s="83">
        <f>SUM(BB8:BB10)</f>
        <v>507710.8315121354</v>
      </c>
      <c r="BC7" s="83">
        <f>SUM(BC8:BC10)</f>
        <v>470166.43853450532</v>
      </c>
      <c r="BD7" s="83">
        <f>SUM(BD8:BD10)</f>
        <v>447653.76949756837</v>
      </c>
      <c r="BE7" s="83">
        <f>SUM(BE8:BE10)</f>
        <v>435983.57859385986</v>
      </c>
      <c r="BF7" s="83">
        <f>SUM(BF8:BF10)</f>
        <v>444312.98579006823</v>
      </c>
      <c r="BG7" s="27"/>
      <c r="BH7" s="893"/>
      <c r="BI7" s="65"/>
      <c r="BJ7" s="65"/>
    </row>
    <row r="8" spans="1:62" ht="15" customHeight="1">
      <c r="T8" s="589"/>
      <c r="U8" s="590"/>
      <c r="V8" s="1045" t="s">
        <v>901</v>
      </c>
      <c r="X8" s="589"/>
      <c r="Y8" s="590"/>
      <c r="Z8" s="591" t="s">
        <v>530</v>
      </c>
      <c r="AA8" s="258">
        <v>303054.87200858042</v>
      </c>
      <c r="AB8" s="258">
        <v>305126.7077809968</v>
      </c>
      <c r="AC8" s="258">
        <v>311886.4973292246</v>
      </c>
      <c r="AD8" s="258">
        <v>292340.10844713263</v>
      </c>
      <c r="AE8" s="258">
        <v>330213.28435363708</v>
      </c>
      <c r="AF8" s="258">
        <v>317587.27964837541</v>
      </c>
      <c r="AG8" s="258">
        <v>319160.72721108171</v>
      </c>
      <c r="AH8" s="258">
        <v>312836.11915757204</v>
      </c>
      <c r="AI8" s="258">
        <v>302942.95220984821</v>
      </c>
      <c r="AJ8" s="258">
        <v>322518.16813004902</v>
      </c>
      <c r="AK8" s="258">
        <v>330117.86827302969</v>
      </c>
      <c r="AL8" s="258">
        <v>323028.7100697775</v>
      </c>
      <c r="AM8" s="258">
        <v>350095.46362330782</v>
      </c>
      <c r="AN8" s="258">
        <v>367664.92802646628</v>
      </c>
      <c r="AO8" s="258">
        <v>362723.91366389371</v>
      </c>
      <c r="AP8" s="258">
        <v>378044.3813409498</v>
      </c>
      <c r="AQ8" s="258">
        <v>369049.96210599004</v>
      </c>
      <c r="AR8" s="258">
        <v>419683.9189495215</v>
      </c>
      <c r="AS8" s="258">
        <v>402635.23281013872</v>
      </c>
      <c r="AT8" s="258">
        <v>373132.25443978328</v>
      </c>
      <c r="AU8" s="258">
        <v>404238.74714004132</v>
      </c>
      <c r="AV8" s="258">
        <v>468951.29888380214</v>
      </c>
      <c r="AW8" s="258">
        <v>516375.98608956963</v>
      </c>
      <c r="AX8" s="258">
        <v>521861.6259269141</v>
      </c>
      <c r="AY8" s="258">
        <v>493836.58113688783</v>
      </c>
      <c r="AZ8" s="258">
        <v>468472.28455417918</v>
      </c>
      <c r="BA8" s="258">
        <v>466071.92439066863</v>
      </c>
      <c r="BB8" s="258">
        <v>454136.37147713441</v>
      </c>
      <c r="BC8" s="258">
        <v>414706.2845219213</v>
      </c>
      <c r="BD8" s="258">
        <v>395384.17913130857</v>
      </c>
      <c r="BE8" s="258">
        <v>391559.83308100328</v>
      </c>
      <c r="BF8" s="258">
        <v>396750.14676956518</v>
      </c>
      <c r="BG8" s="259"/>
      <c r="BH8" s="894"/>
      <c r="BI8" s="65"/>
      <c r="BJ8" s="65"/>
    </row>
    <row r="9" spans="1:62" ht="15" customHeight="1">
      <c r="T9" s="589"/>
      <c r="U9" s="590"/>
      <c r="V9" s="1112" t="s">
        <v>902</v>
      </c>
      <c r="X9" s="589"/>
      <c r="Y9" s="590"/>
      <c r="Z9" s="592" t="s">
        <v>531</v>
      </c>
      <c r="AA9" s="100">
        <v>36396.777499714619</v>
      </c>
      <c r="AB9" s="100">
        <v>37139.911822916838</v>
      </c>
      <c r="AC9" s="100">
        <v>37816.013461363917</v>
      </c>
      <c r="AD9" s="100">
        <v>40236.576391708644</v>
      </c>
      <c r="AE9" s="100">
        <v>40355.228432390562</v>
      </c>
      <c r="AF9" s="100">
        <v>41084.928158788913</v>
      </c>
      <c r="AG9" s="100">
        <v>42846.497085632989</v>
      </c>
      <c r="AH9" s="100">
        <v>46127.420843472821</v>
      </c>
      <c r="AI9" s="100">
        <v>45396.008884434152</v>
      </c>
      <c r="AJ9" s="100">
        <v>46657.118165971398</v>
      </c>
      <c r="AK9" s="100">
        <v>46977.999500703947</v>
      </c>
      <c r="AL9" s="100">
        <v>45715.681416174899</v>
      </c>
      <c r="AM9" s="100">
        <v>45396.999939722249</v>
      </c>
      <c r="AN9" s="100">
        <v>47811.14302474432</v>
      </c>
      <c r="AO9" s="100">
        <v>49608.224518860727</v>
      </c>
      <c r="AP9" s="100">
        <v>50888.346643601115</v>
      </c>
      <c r="AQ9" s="100">
        <v>50954.245062399903</v>
      </c>
      <c r="AR9" s="100">
        <v>49823.841854296232</v>
      </c>
      <c r="AS9" s="100">
        <v>47879.648130382637</v>
      </c>
      <c r="AT9" s="100">
        <v>47184.422240478678</v>
      </c>
      <c r="AU9" s="100">
        <v>47715.43415294899</v>
      </c>
      <c r="AV9" s="100">
        <v>44478.235916966965</v>
      </c>
      <c r="AW9" s="100">
        <v>43297.762174684933</v>
      </c>
      <c r="AX9" s="100">
        <v>42942.871425878766</v>
      </c>
      <c r="AY9" s="100">
        <v>41103.15967182412</v>
      </c>
      <c r="AZ9" s="100">
        <v>41663.608398221186</v>
      </c>
      <c r="BA9" s="100">
        <v>37608.546092284312</v>
      </c>
      <c r="BB9" s="100">
        <v>36811.120579497292</v>
      </c>
      <c r="BC9" s="100">
        <v>37599.939701095049</v>
      </c>
      <c r="BD9" s="100">
        <v>35908.563874458137</v>
      </c>
      <c r="BE9" s="100">
        <v>29495.790021694003</v>
      </c>
      <c r="BF9" s="100">
        <v>31266.921759129211</v>
      </c>
      <c r="BG9" s="101" t="s">
        <v>20</v>
      </c>
      <c r="BH9" s="895" t="s">
        <v>555</v>
      </c>
      <c r="BI9" s="65"/>
      <c r="BJ9" s="65"/>
    </row>
    <row r="10" spans="1:62" ht="15" customHeight="1">
      <c r="T10" s="589"/>
      <c r="U10" s="590"/>
      <c r="V10" s="593" t="s">
        <v>903</v>
      </c>
      <c r="X10" s="589"/>
      <c r="Y10" s="590"/>
      <c r="Z10" s="593" t="s">
        <v>532</v>
      </c>
      <c r="AA10" s="260">
        <v>29078.083237799448</v>
      </c>
      <c r="AB10" s="260">
        <v>27161.301543428035</v>
      </c>
      <c r="AC10" s="260">
        <v>24630.217634269273</v>
      </c>
      <c r="AD10" s="260">
        <v>24468.938315328302</v>
      </c>
      <c r="AE10" s="260">
        <v>20896.43756413232</v>
      </c>
      <c r="AF10" s="260">
        <v>20232.464132747118</v>
      </c>
      <c r="AG10" s="260">
        <v>19461.619224531525</v>
      </c>
      <c r="AH10" s="260">
        <v>18487.995076819985</v>
      </c>
      <c r="AI10" s="260">
        <v>16634.361527976096</v>
      </c>
      <c r="AJ10" s="260">
        <v>17768.211418712752</v>
      </c>
      <c r="AK10" s="260">
        <v>18398.192156564968</v>
      </c>
      <c r="AL10" s="260">
        <v>17817.375446402559</v>
      </c>
      <c r="AM10" s="260">
        <v>17946.765679451495</v>
      </c>
      <c r="AN10" s="260">
        <v>17073.537417785956</v>
      </c>
      <c r="AO10" s="260">
        <v>17896.263384890855</v>
      </c>
      <c r="AP10" s="260">
        <v>20731.579272972685</v>
      </c>
      <c r="AQ10" s="260">
        <v>20692.391415303304</v>
      </c>
      <c r="AR10" s="260">
        <v>21429.583994118704</v>
      </c>
      <c r="AS10" s="260">
        <v>21211.296784863283</v>
      </c>
      <c r="AT10" s="260">
        <v>21109.161813155657</v>
      </c>
      <c r="AU10" s="260">
        <v>21892.093772769291</v>
      </c>
      <c r="AV10" s="260">
        <v>21360.591419961213</v>
      </c>
      <c r="AW10" s="260">
        <v>21807.334019459468</v>
      </c>
      <c r="AX10" s="260">
        <v>18669.857891662607</v>
      </c>
      <c r="AY10" s="260">
        <v>18412.107238321663</v>
      </c>
      <c r="AZ10" s="260">
        <v>17155.075228757029</v>
      </c>
      <c r="BA10" s="260">
        <v>17815.946296273225</v>
      </c>
      <c r="BB10" s="260">
        <v>16763.33945550369</v>
      </c>
      <c r="BC10" s="260">
        <v>17860.214311488944</v>
      </c>
      <c r="BD10" s="260">
        <v>16361.026491801666</v>
      </c>
      <c r="BE10" s="260">
        <v>14927.955491162529</v>
      </c>
      <c r="BF10" s="260">
        <v>16295.917261373848</v>
      </c>
      <c r="BG10" s="162" t="s">
        <v>20</v>
      </c>
      <c r="BH10" s="896" t="s">
        <v>555</v>
      </c>
      <c r="BI10" s="65"/>
      <c r="BJ10" s="65"/>
    </row>
    <row r="11" spans="1:62" ht="15" customHeight="1">
      <c r="T11" s="589"/>
      <c r="U11" s="512" t="s">
        <v>894</v>
      </c>
      <c r="V11" s="594"/>
      <c r="X11" s="589"/>
      <c r="Y11" s="512" t="s">
        <v>533</v>
      </c>
      <c r="Z11" s="594"/>
      <c r="AA11" s="89">
        <f>SUM(AA12:AA18)</f>
        <v>349815.65525706002</v>
      </c>
      <c r="AB11" s="89">
        <f>SUM(AB12:AB18)</f>
        <v>346341.47680884833</v>
      </c>
      <c r="AC11" s="89">
        <f t="shared" ref="AC11:BA11" si="4">SUM(AC12:AC18)</f>
        <v>341232.47345939744</v>
      </c>
      <c r="AD11" s="89">
        <f t="shared" si="4"/>
        <v>342142.5398346415</v>
      </c>
      <c r="AE11" s="89">
        <f t="shared" si="4"/>
        <v>350936.2923600467</v>
      </c>
      <c r="AF11" s="89">
        <f t="shared" si="4"/>
        <v>357725.88672178105</v>
      </c>
      <c r="AG11" s="89">
        <f t="shared" si="4"/>
        <v>361032.91435736732</v>
      </c>
      <c r="AH11" s="89">
        <f t="shared" si="4"/>
        <v>357007.85415917041</v>
      </c>
      <c r="AI11" s="89">
        <f t="shared" si="4"/>
        <v>332293.37412068463</v>
      </c>
      <c r="AJ11" s="89">
        <f t="shared" si="4"/>
        <v>336878.92794608802</v>
      </c>
      <c r="AK11" s="89">
        <f t="shared" si="4"/>
        <v>346941.99282152875</v>
      </c>
      <c r="AL11" s="89">
        <f t="shared" si="4"/>
        <v>341056.75489396445</v>
      </c>
      <c r="AM11" s="89">
        <f t="shared" si="4"/>
        <v>346617.63498799794</v>
      </c>
      <c r="AN11" s="89">
        <f t="shared" si="4"/>
        <v>344612.34303688642</v>
      </c>
      <c r="AO11" s="89">
        <f t="shared" si="4"/>
        <v>344067.082168667</v>
      </c>
      <c r="AP11" s="89">
        <f t="shared" si="4"/>
        <v>334557.51186977717</v>
      </c>
      <c r="AQ11" s="89">
        <f t="shared" si="4"/>
        <v>332062.16887668334</v>
      </c>
      <c r="AR11" s="89">
        <f t="shared" si="4"/>
        <v>330282.48014878202</v>
      </c>
      <c r="AS11" s="89">
        <f t="shared" si="4"/>
        <v>301247.04567882058</v>
      </c>
      <c r="AT11" s="89">
        <f t="shared" si="4"/>
        <v>284313.1798356325</v>
      </c>
      <c r="AU11" s="89">
        <f t="shared" si="4"/>
        <v>301070.53767345543</v>
      </c>
      <c r="AV11" s="89">
        <f t="shared" si="4"/>
        <v>300078.58232847147</v>
      </c>
      <c r="AW11" s="89">
        <f t="shared" si="4"/>
        <v>299833.55482913693</v>
      </c>
      <c r="AX11" s="89">
        <f t="shared" si="4"/>
        <v>304851.31836595171</v>
      </c>
      <c r="AY11" s="89">
        <f t="shared" si="4"/>
        <v>297268.57940078824</v>
      </c>
      <c r="AZ11" s="89">
        <f t="shared" si="4"/>
        <v>288073.07886748482</v>
      </c>
      <c r="BA11" s="89">
        <f t="shared" si="4"/>
        <v>274253.74545763474</v>
      </c>
      <c r="BB11" s="89">
        <f>SUM(BB12:BB18)</f>
        <v>269935.39096205711</v>
      </c>
      <c r="BC11" s="89">
        <f>SUM(BC12:BC18)</f>
        <v>267446.39256997261</v>
      </c>
      <c r="BD11" s="89">
        <f>SUM(BD12:BD18)</f>
        <v>259973.08836014406</v>
      </c>
      <c r="BE11" s="89">
        <f>SUM(BE12:BE18)</f>
        <v>233703.5206687446</v>
      </c>
      <c r="BF11" s="89">
        <f>SUM(BF12:BF18)</f>
        <v>249548.61204559321</v>
      </c>
      <c r="BG11" s="76" t="s">
        <v>21</v>
      </c>
      <c r="BH11" s="897" t="s">
        <v>556</v>
      </c>
      <c r="BI11" s="65"/>
      <c r="BJ11" s="65"/>
    </row>
    <row r="12" spans="1:62" ht="15" customHeight="1">
      <c r="T12" s="589"/>
      <c r="U12" s="590"/>
      <c r="V12" s="592" t="s">
        <v>232</v>
      </c>
      <c r="X12" s="589"/>
      <c r="Y12" s="590"/>
      <c r="Z12" s="592" t="s">
        <v>273</v>
      </c>
      <c r="AA12" s="102">
        <v>150690.94784260771</v>
      </c>
      <c r="AB12" s="102">
        <v>146223.47741802403</v>
      </c>
      <c r="AC12" s="102">
        <v>139451.38130245492</v>
      </c>
      <c r="AD12" s="102">
        <v>139320.03964087434</v>
      </c>
      <c r="AE12" s="102">
        <v>141560.60854721762</v>
      </c>
      <c r="AF12" s="102">
        <v>143097.21435748952</v>
      </c>
      <c r="AG12" s="102">
        <v>145624.48241152987</v>
      </c>
      <c r="AH12" s="102">
        <v>148048.34959980415</v>
      </c>
      <c r="AI12" s="102">
        <v>140181.80192133476</v>
      </c>
      <c r="AJ12" s="102">
        <v>144266.94226177692</v>
      </c>
      <c r="AK12" s="102">
        <v>152105.82819768009</v>
      </c>
      <c r="AL12" s="102">
        <v>149528.39021044466</v>
      </c>
      <c r="AM12" s="102">
        <v>155366.35585838236</v>
      </c>
      <c r="AN12" s="102">
        <v>156831.90628997158</v>
      </c>
      <c r="AO12" s="102">
        <v>157600.09199755464</v>
      </c>
      <c r="AP12" s="102">
        <v>154168.07489521967</v>
      </c>
      <c r="AQ12" s="102">
        <v>156124.15360457523</v>
      </c>
      <c r="AR12" s="102">
        <v>160330.04515798399</v>
      </c>
      <c r="AS12" s="102">
        <v>144755.07365259205</v>
      </c>
      <c r="AT12" s="102">
        <v>135634.70363606568</v>
      </c>
      <c r="AU12" s="102">
        <v>153154.21052086283</v>
      </c>
      <c r="AV12" s="102">
        <v>148878.70055761517</v>
      </c>
      <c r="AW12" s="102">
        <v>151286.26503610192</v>
      </c>
      <c r="AX12" s="102">
        <v>157549.79994608668</v>
      </c>
      <c r="AY12" s="102">
        <v>155101.22307231391</v>
      </c>
      <c r="AZ12" s="102">
        <v>148878.3269113274</v>
      </c>
      <c r="BA12" s="102">
        <v>142756.52627726516</v>
      </c>
      <c r="BB12" s="102">
        <v>139751.84333477454</v>
      </c>
      <c r="BC12" s="102">
        <v>136179.36539516618</v>
      </c>
      <c r="BD12" s="102">
        <v>134139.53754819845</v>
      </c>
      <c r="BE12" s="102">
        <v>111994.82312465213</v>
      </c>
      <c r="BF12" s="102">
        <v>124783.98229424622</v>
      </c>
      <c r="BG12" s="103" t="s">
        <v>20</v>
      </c>
      <c r="BH12" s="898" t="s">
        <v>555</v>
      </c>
      <c r="BI12" s="65"/>
      <c r="BJ12" s="65"/>
    </row>
    <row r="13" spans="1:62" ht="15" customHeight="1">
      <c r="T13" s="589"/>
      <c r="U13" s="590"/>
      <c r="V13" s="595" t="s">
        <v>233</v>
      </c>
      <c r="X13" s="589"/>
      <c r="Y13" s="590"/>
      <c r="Z13" s="595" t="s">
        <v>534</v>
      </c>
      <c r="AA13" s="102">
        <v>8428.7542192021938</v>
      </c>
      <c r="AB13" s="102">
        <v>8292.3635106935471</v>
      </c>
      <c r="AC13" s="102">
        <v>8298.7259793314952</v>
      </c>
      <c r="AD13" s="102">
        <v>7955.3508334829203</v>
      </c>
      <c r="AE13" s="102">
        <v>7734.7069671716754</v>
      </c>
      <c r="AF13" s="102">
        <v>7380.6608090325281</v>
      </c>
      <c r="AG13" s="102">
        <v>6683.0819233066104</v>
      </c>
      <c r="AH13" s="102">
        <v>6869.5268759919454</v>
      </c>
      <c r="AI13" s="102">
        <v>6684.1235005617618</v>
      </c>
      <c r="AJ13" s="102">
        <v>6609.5570801324211</v>
      </c>
      <c r="AK13" s="102">
        <v>6311.2387110200507</v>
      </c>
      <c r="AL13" s="102">
        <v>6329.5083449283111</v>
      </c>
      <c r="AM13" s="102">
        <v>6265.4186812165553</v>
      </c>
      <c r="AN13" s="102">
        <v>6274.1050464868376</v>
      </c>
      <c r="AO13" s="102">
        <v>6160.6907915213515</v>
      </c>
      <c r="AP13" s="102">
        <v>5686.2623958084832</v>
      </c>
      <c r="AQ13" s="102">
        <v>5625.4570154877783</v>
      </c>
      <c r="AR13" s="102">
        <v>5019.8830818708202</v>
      </c>
      <c r="AS13" s="102">
        <v>4774.2604143679446</v>
      </c>
      <c r="AT13" s="102">
        <v>4045.6492479572617</v>
      </c>
      <c r="AU13" s="102">
        <v>3964.0797392292347</v>
      </c>
      <c r="AV13" s="102">
        <v>3834.2392007242374</v>
      </c>
      <c r="AW13" s="102">
        <v>3993.5411542363945</v>
      </c>
      <c r="AX13" s="102">
        <v>3743.002718150859</v>
      </c>
      <c r="AY13" s="102">
        <v>3635.3274281165982</v>
      </c>
      <c r="AZ13" s="102">
        <v>3242.015271876337</v>
      </c>
      <c r="BA13" s="102">
        <v>3498.6889044576701</v>
      </c>
      <c r="BB13" s="102">
        <v>3119.5403753108476</v>
      </c>
      <c r="BC13" s="102">
        <v>3283.1334863572065</v>
      </c>
      <c r="BD13" s="102">
        <v>2869.4040003417272</v>
      </c>
      <c r="BE13" s="102">
        <v>2778.4999645369367</v>
      </c>
      <c r="BF13" s="102">
        <v>3016.3800600531299</v>
      </c>
      <c r="BG13" s="103" t="s">
        <v>20</v>
      </c>
      <c r="BH13" s="898" t="s">
        <v>555</v>
      </c>
      <c r="BI13" s="65"/>
      <c r="BJ13" s="65"/>
    </row>
    <row r="14" spans="1:62" ht="15" customHeight="1">
      <c r="T14" s="589"/>
      <c r="U14" s="590"/>
      <c r="V14" s="592" t="s">
        <v>234</v>
      </c>
      <c r="X14" s="589"/>
      <c r="Y14" s="590"/>
      <c r="Z14" s="592" t="s">
        <v>535</v>
      </c>
      <c r="AA14" s="102">
        <v>58039.131002580936</v>
      </c>
      <c r="AB14" s="102">
        <v>59092.402416783756</v>
      </c>
      <c r="AC14" s="102">
        <v>59360.201589027958</v>
      </c>
      <c r="AD14" s="102">
        <v>60067.384138679641</v>
      </c>
      <c r="AE14" s="102">
        <v>62982.180047518734</v>
      </c>
      <c r="AF14" s="102">
        <v>64338.549433763677</v>
      </c>
      <c r="AG14" s="102">
        <v>66518.120545136291</v>
      </c>
      <c r="AH14" s="102">
        <v>65137.636505608214</v>
      </c>
      <c r="AI14" s="102">
        <v>55321.454530617622</v>
      </c>
      <c r="AJ14" s="102">
        <v>55930.460601919382</v>
      </c>
      <c r="AK14" s="102">
        <v>59517.910893288557</v>
      </c>
      <c r="AL14" s="102">
        <v>57845.928360358303</v>
      </c>
      <c r="AM14" s="102">
        <v>57348.950046804872</v>
      </c>
      <c r="AN14" s="102">
        <v>55572.539538939905</v>
      </c>
      <c r="AO14" s="102">
        <v>56110.435138234781</v>
      </c>
      <c r="AP14" s="102">
        <v>54951.890535835701</v>
      </c>
      <c r="AQ14" s="102">
        <v>54059.807570710545</v>
      </c>
      <c r="AR14" s="102">
        <v>54590.734932439525</v>
      </c>
      <c r="AS14" s="102">
        <v>50524.826599030632</v>
      </c>
      <c r="AT14" s="102">
        <v>49530.98974341766</v>
      </c>
      <c r="AU14" s="102">
        <v>50118.013494066377</v>
      </c>
      <c r="AV14" s="102">
        <v>49490.853087166674</v>
      </c>
      <c r="AW14" s="102">
        <v>47331.97598518453</v>
      </c>
      <c r="AX14" s="102">
        <v>48265.576404489097</v>
      </c>
      <c r="AY14" s="102">
        <v>46578.665176255476</v>
      </c>
      <c r="AZ14" s="102">
        <v>45564.217951588267</v>
      </c>
      <c r="BA14" s="102">
        <v>42362.331895540796</v>
      </c>
      <c r="BB14" s="102">
        <v>42878.282570812269</v>
      </c>
      <c r="BC14" s="102">
        <v>42207.007160430767</v>
      </c>
      <c r="BD14" s="102">
        <v>42118.817753627336</v>
      </c>
      <c r="BE14" s="102">
        <v>39597.54772212341</v>
      </c>
      <c r="BF14" s="102">
        <v>42619.293620707111</v>
      </c>
      <c r="BG14" s="103" t="s">
        <v>20</v>
      </c>
      <c r="BH14" s="898" t="s">
        <v>555</v>
      </c>
      <c r="BI14" s="65"/>
      <c r="BJ14" s="65"/>
    </row>
    <row r="15" spans="1:62" ht="15" customHeight="1">
      <c r="T15" s="589"/>
      <c r="U15" s="590"/>
      <c r="V15" s="1112" t="s">
        <v>904</v>
      </c>
      <c r="X15" s="589"/>
      <c r="Y15" s="590"/>
      <c r="Z15" s="592" t="s">
        <v>536</v>
      </c>
      <c r="AA15" s="102">
        <v>27106.453495207807</v>
      </c>
      <c r="AB15" s="102">
        <v>27510.351615533349</v>
      </c>
      <c r="AC15" s="102">
        <v>27391.551345395445</v>
      </c>
      <c r="AD15" s="102">
        <v>28251.464769505721</v>
      </c>
      <c r="AE15" s="102">
        <v>29496.393565601367</v>
      </c>
      <c r="AF15" s="102">
        <v>31428.064095092905</v>
      </c>
      <c r="AG15" s="102">
        <v>31392.751168699291</v>
      </c>
      <c r="AH15" s="102">
        <v>31299.635088516268</v>
      </c>
      <c r="AI15" s="102">
        <v>30443.921885818418</v>
      </c>
      <c r="AJ15" s="102">
        <v>30918.190984500165</v>
      </c>
      <c r="AK15" s="102">
        <v>31672.264125876562</v>
      </c>
      <c r="AL15" s="102">
        <v>31255.61614549025</v>
      </c>
      <c r="AM15" s="102">
        <v>30964.608720461241</v>
      </c>
      <c r="AN15" s="102">
        <v>30575.367022643019</v>
      </c>
      <c r="AO15" s="102">
        <v>30850.023891656179</v>
      </c>
      <c r="AP15" s="102">
        <v>29732.391950551286</v>
      </c>
      <c r="AQ15" s="102">
        <v>28097.995447727932</v>
      </c>
      <c r="AR15" s="102">
        <v>26853.544748941418</v>
      </c>
      <c r="AS15" s="102">
        <v>24985.067335571155</v>
      </c>
      <c r="AT15" s="102">
        <v>23473.836871098134</v>
      </c>
      <c r="AU15" s="102">
        <v>22646.444744853667</v>
      </c>
      <c r="AV15" s="102">
        <v>23317.68177063602</v>
      </c>
      <c r="AW15" s="102">
        <v>23811.749455453068</v>
      </c>
      <c r="AX15" s="102">
        <v>23832.174627744291</v>
      </c>
      <c r="AY15" s="102">
        <v>22898.667313706621</v>
      </c>
      <c r="AZ15" s="102">
        <v>23307.861511637286</v>
      </c>
      <c r="BA15" s="102">
        <v>20846.880209989486</v>
      </c>
      <c r="BB15" s="102">
        <v>20488.76112920434</v>
      </c>
      <c r="BC15" s="102">
        <v>20429.537839640776</v>
      </c>
      <c r="BD15" s="102">
        <v>18983.633597044853</v>
      </c>
      <c r="BE15" s="102">
        <v>17870.290993144325</v>
      </c>
      <c r="BF15" s="102">
        <v>17727.661635172532</v>
      </c>
      <c r="BG15" s="1484" t="s">
        <v>1047</v>
      </c>
      <c r="BH15" s="898" t="s">
        <v>555</v>
      </c>
      <c r="BI15" s="65"/>
      <c r="BJ15" s="65"/>
    </row>
    <row r="16" spans="1:62" ht="15" customHeight="1">
      <c r="T16" s="589"/>
      <c r="U16" s="590"/>
      <c r="V16" s="592" t="s">
        <v>898</v>
      </c>
      <c r="X16" s="589"/>
      <c r="Y16" s="590"/>
      <c r="Z16" s="592" t="s">
        <v>537</v>
      </c>
      <c r="AA16" s="102">
        <v>7649.463950571133</v>
      </c>
      <c r="AB16" s="102">
        <v>8081.9147429120358</v>
      </c>
      <c r="AC16" s="102">
        <v>8580.2053924281536</v>
      </c>
      <c r="AD16" s="102">
        <v>9077.3937114178007</v>
      </c>
      <c r="AE16" s="102">
        <v>9300.0156434634646</v>
      </c>
      <c r="AF16" s="102">
        <v>10133.338639092755</v>
      </c>
      <c r="AG16" s="102">
        <v>9958.0676115532879</v>
      </c>
      <c r="AH16" s="102">
        <v>10343.983597480577</v>
      </c>
      <c r="AI16" s="102">
        <v>11096.618290111208</v>
      </c>
      <c r="AJ16" s="102">
        <v>11557.46158346586</v>
      </c>
      <c r="AK16" s="102">
        <v>11468.1708778254</v>
      </c>
      <c r="AL16" s="102">
        <v>11881.373938242068</v>
      </c>
      <c r="AM16" s="102">
        <v>12342.889451474904</v>
      </c>
      <c r="AN16" s="102">
        <v>11996.987759677024</v>
      </c>
      <c r="AO16" s="102">
        <v>12413.950485520078</v>
      </c>
      <c r="AP16" s="102">
        <v>12169.084183944617</v>
      </c>
      <c r="AQ16" s="102">
        <v>11852.967899093619</v>
      </c>
      <c r="AR16" s="102">
        <v>10810.633057937204</v>
      </c>
      <c r="AS16" s="102">
        <v>10004.55581383995</v>
      </c>
      <c r="AT16" s="102">
        <v>9847.9817510722114</v>
      </c>
      <c r="AU16" s="102">
        <v>9829.8479309335835</v>
      </c>
      <c r="AV16" s="102">
        <v>10784.986040772157</v>
      </c>
      <c r="AW16" s="102">
        <v>10535.148412313933</v>
      </c>
      <c r="AX16" s="102">
        <v>9810.5343097026453</v>
      </c>
      <c r="AY16" s="102">
        <v>9520.7838425321934</v>
      </c>
      <c r="AZ16" s="102">
        <v>8470.9896450808592</v>
      </c>
      <c r="BA16" s="102">
        <v>8413.7665952720599</v>
      </c>
      <c r="BB16" s="102">
        <v>7761.5909771134866</v>
      </c>
      <c r="BC16" s="102">
        <v>8737.628741849072</v>
      </c>
      <c r="BD16" s="102">
        <v>7688.9732122182986</v>
      </c>
      <c r="BE16" s="102">
        <v>8189.3198031544925</v>
      </c>
      <c r="BF16" s="102">
        <v>7988.1922366959234</v>
      </c>
      <c r="BG16" s="103"/>
      <c r="BH16" s="898"/>
      <c r="BI16" s="65"/>
      <c r="BJ16" s="65"/>
    </row>
    <row r="17" spans="20:62" ht="15" customHeight="1">
      <c r="T17" s="589"/>
      <c r="U17" s="590"/>
      <c r="V17" s="1112" t="s">
        <v>905</v>
      </c>
      <c r="X17" s="589"/>
      <c r="Y17" s="590"/>
      <c r="Z17" s="592" t="s">
        <v>830</v>
      </c>
      <c r="AA17" s="102">
        <v>43634.230168556336</v>
      </c>
      <c r="AB17" s="102">
        <v>44236.557797210808</v>
      </c>
      <c r="AC17" s="102">
        <v>44692.05632799126</v>
      </c>
      <c r="AD17" s="102">
        <v>45297.483222986004</v>
      </c>
      <c r="AE17" s="102">
        <v>46010.848309226094</v>
      </c>
      <c r="AF17" s="102">
        <v>46460.549983695761</v>
      </c>
      <c r="AG17" s="102">
        <v>46359.787687544595</v>
      </c>
      <c r="AH17" s="102">
        <v>45366.707649506177</v>
      </c>
      <c r="AI17" s="102">
        <v>40554.2431282322</v>
      </c>
      <c r="AJ17" s="102">
        <v>40240.171955064332</v>
      </c>
      <c r="AK17" s="102">
        <v>40100.115952703723</v>
      </c>
      <c r="AL17" s="102">
        <v>38910.272421285918</v>
      </c>
      <c r="AM17" s="102">
        <v>38525.44103688273</v>
      </c>
      <c r="AN17" s="102">
        <v>38448.358053348842</v>
      </c>
      <c r="AO17" s="102">
        <v>36499.466110399866</v>
      </c>
      <c r="AP17" s="102">
        <v>35443.178136377443</v>
      </c>
      <c r="AQ17" s="102">
        <v>35573.920665714766</v>
      </c>
      <c r="AR17" s="102">
        <v>34474.68086535843</v>
      </c>
      <c r="AS17" s="102">
        <v>32802.507784536865</v>
      </c>
      <c r="AT17" s="102">
        <v>29250.076326712882</v>
      </c>
      <c r="AU17" s="102">
        <v>28715.838950377569</v>
      </c>
      <c r="AV17" s="102">
        <v>28624.553282422119</v>
      </c>
      <c r="AW17" s="102">
        <v>28838.702889770433</v>
      </c>
      <c r="AX17" s="102">
        <v>29804.030786077787</v>
      </c>
      <c r="AY17" s="102">
        <v>28988.836037055564</v>
      </c>
      <c r="AZ17" s="102">
        <v>28059.152637108557</v>
      </c>
      <c r="BA17" s="102">
        <v>27096.463246157033</v>
      </c>
      <c r="BB17" s="102">
        <v>26880.411124087401</v>
      </c>
      <c r="BC17" s="102">
        <v>26996.198238476263</v>
      </c>
      <c r="BD17" s="102">
        <v>25843.905085498511</v>
      </c>
      <c r="BE17" s="102">
        <v>25160.103833867375</v>
      </c>
      <c r="BF17" s="102">
        <v>24885.506730792895</v>
      </c>
      <c r="BG17" s="1484" t="s">
        <v>1047</v>
      </c>
      <c r="BH17" s="898" t="s">
        <v>555</v>
      </c>
      <c r="BI17" s="65"/>
      <c r="BJ17" s="65"/>
    </row>
    <row r="18" spans="20:62" ht="15" customHeight="1">
      <c r="T18" s="589"/>
      <c r="U18" s="590"/>
      <c r="V18" s="595" t="s">
        <v>204</v>
      </c>
      <c r="X18" s="589"/>
      <c r="Y18" s="590"/>
      <c r="Z18" s="595" t="s">
        <v>538</v>
      </c>
      <c r="AA18" s="102">
        <v>54266.674578333928</v>
      </c>
      <c r="AB18" s="102">
        <v>52904.409307690788</v>
      </c>
      <c r="AC18" s="102">
        <v>53458.351522768236</v>
      </c>
      <c r="AD18" s="102">
        <v>52173.423517695112</v>
      </c>
      <c r="AE18" s="102">
        <v>53851.53927984769</v>
      </c>
      <c r="AF18" s="102">
        <v>54887.50940361392</v>
      </c>
      <c r="AG18" s="102">
        <v>54496.623009597359</v>
      </c>
      <c r="AH18" s="102">
        <v>49942.014842263081</v>
      </c>
      <c r="AI18" s="102">
        <v>48011.210864008659</v>
      </c>
      <c r="AJ18" s="102">
        <v>47356.143479228973</v>
      </c>
      <c r="AK18" s="102">
        <v>45766.464063134321</v>
      </c>
      <c r="AL18" s="102">
        <v>45305.665473214998</v>
      </c>
      <c r="AM18" s="102">
        <v>45803.971192775309</v>
      </c>
      <c r="AN18" s="102">
        <v>44913.079325819228</v>
      </c>
      <c r="AO18" s="102">
        <v>44432.42375378016</v>
      </c>
      <c r="AP18" s="102">
        <v>42406.629772039982</v>
      </c>
      <c r="AQ18" s="102">
        <v>40727.86667337353</v>
      </c>
      <c r="AR18" s="102">
        <v>38202.958304250678</v>
      </c>
      <c r="AS18" s="102">
        <v>33400.754078881924</v>
      </c>
      <c r="AT18" s="102">
        <v>32529.9422593087</v>
      </c>
      <c r="AU18" s="102">
        <v>32642.102293132197</v>
      </c>
      <c r="AV18" s="102">
        <v>35147.568389135064</v>
      </c>
      <c r="AW18" s="102">
        <v>34036.171896076688</v>
      </c>
      <c r="AX18" s="102">
        <v>31846.1995737004</v>
      </c>
      <c r="AY18" s="102">
        <v>30545.076530807852</v>
      </c>
      <c r="AZ18" s="102">
        <v>30550.514938866127</v>
      </c>
      <c r="BA18" s="102">
        <v>29279.088328952497</v>
      </c>
      <c r="BB18" s="102">
        <v>29054.961450754206</v>
      </c>
      <c r="BC18" s="102">
        <v>29613.521708052351</v>
      </c>
      <c r="BD18" s="102">
        <v>28328.817163214906</v>
      </c>
      <c r="BE18" s="102">
        <v>28112.935227265909</v>
      </c>
      <c r="BF18" s="102">
        <v>28527.595467925395</v>
      </c>
      <c r="BG18" s="1484" t="s">
        <v>1047</v>
      </c>
      <c r="BH18" s="898" t="s">
        <v>555</v>
      </c>
      <c r="BI18" s="65"/>
      <c r="BJ18" s="65"/>
    </row>
    <row r="19" spans="20:62" ht="15" customHeight="1">
      <c r="T19" s="589"/>
      <c r="U19" s="512" t="s">
        <v>235</v>
      </c>
      <c r="V19" s="594"/>
      <c r="X19" s="589"/>
      <c r="Y19" s="512" t="s">
        <v>539</v>
      </c>
      <c r="Z19" s="594"/>
      <c r="AA19" s="89">
        <f>SUM(AA20:AA23)</f>
        <v>202140.11534103067</v>
      </c>
      <c r="AB19" s="89">
        <f t="shared" ref="AB19:BA19" si="5">SUM(AB20:AB23)</f>
        <v>213934.08222977704</v>
      </c>
      <c r="AC19" s="89">
        <f t="shared" si="5"/>
        <v>220526.06623127253</v>
      </c>
      <c r="AD19" s="89">
        <f t="shared" si="5"/>
        <v>224286.24647361104</v>
      </c>
      <c r="AE19" s="89">
        <f t="shared" si="5"/>
        <v>233490.66505129787</v>
      </c>
      <c r="AF19" s="89">
        <f t="shared" si="5"/>
        <v>242797.01264033676</v>
      </c>
      <c r="AG19" s="89">
        <f t="shared" si="5"/>
        <v>249560.89382832177</v>
      </c>
      <c r="AH19" s="89">
        <f t="shared" si="5"/>
        <v>251337.87863106074</v>
      </c>
      <c r="AI19" s="89">
        <f t="shared" si="5"/>
        <v>249460.66525977172</v>
      </c>
      <c r="AJ19" s="89">
        <f t="shared" si="5"/>
        <v>253558.61703050177</v>
      </c>
      <c r="AK19" s="89">
        <f t="shared" si="5"/>
        <v>253090.58953046464</v>
      </c>
      <c r="AL19" s="89">
        <f t="shared" si="5"/>
        <v>257239.62102595167</v>
      </c>
      <c r="AM19" s="89">
        <f t="shared" si="5"/>
        <v>253573.25023016124</v>
      </c>
      <c r="AN19" s="89">
        <f t="shared" si="5"/>
        <v>249533.22677876052</v>
      </c>
      <c r="AO19" s="89">
        <f t="shared" si="5"/>
        <v>243582.04554075835</v>
      </c>
      <c r="AP19" s="89">
        <f t="shared" si="5"/>
        <v>238065.17075890163</v>
      </c>
      <c r="AQ19" s="89">
        <f t="shared" si="5"/>
        <v>235338.10885729676</v>
      </c>
      <c r="AR19" s="89">
        <f t="shared" si="5"/>
        <v>232541.02855571153</v>
      </c>
      <c r="AS19" s="89">
        <f t="shared" si="5"/>
        <v>224864.80483726814</v>
      </c>
      <c r="AT19" s="89">
        <f t="shared" si="5"/>
        <v>221558.7924529005</v>
      </c>
      <c r="AU19" s="89">
        <f t="shared" si="5"/>
        <v>221968.63067432618</v>
      </c>
      <c r="AV19" s="89">
        <f t="shared" si="5"/>
        <v>217137.95480887167</v>
      </c>
      <c r="AW19" s="89">
        <f t="shared" si="5"/>
        <v>218004.14655659714</v>
      </c>
      <c r="AX19" s="89">
        <f t="shared" si="5"/>
        <v>215114.76391054285</v>
      </c>
      <c r="AY19" s="89">
        <f t="shared" si="5"/>
        <v>210149.12993289845</v>
      </c>
      <c r="AZ19" s="89">
        <f t="shared" si="5"/>
        <v>208875.29650901878</v>
      </c>
      <c r="BA19" s="89">
        <f t="shared" si="5"/>
        <v>207065.85445355647</v>
      </c>
      <c r="BB19" s="89">
        <f>SUM(BB20:BB23)</f>
        <v>205252.6489390246</v>
      </c>
      <c r="BC19" s="89">
        <f>SUM(BC20:BC23)</f>
        <v>203016.25605100577</v>
      </c>
      <c r="BD19" s="89">
        <f>SUM(BD20:BD23)</f>
        <v>199022.35251843443</v>
      </c>
      <c r="BE19" s="89">
        <f>SUM(BE20:BE23)</f>
        <v>176575.11075908702</v>
      </c>
      <c r="BF19" s="89">
        <f>SUM(BF20:BF23)</f>
        <v>177910.86726953366</v>
      </c>
      <c r="BG19" s="76"/>
      <c r="BH19" s="897"/>
      <c r="BI19" s="65"/>
      <c r="BJ19" s="65"/>
    </row>
    <row r="20" spans="20:62" ht="15" customHeight="1">
      <c r="T20" s="589"/>
      <c r="U20" s="590"/>
      <c r="V20" s="1045" t="s">
        <v>899</v>
      </c>
      <c r="X20" s="589"/>
      <c r="Y20" s="590"/>
      <c r="Z20" s="591" t="s">
        <v>395</v>
      </c>
      <c r="AA20" s="102">
        <v>7162.4137346729703</v>
      </c>
      <c r="AB20" s="102">
        <v>7762.9604814168806</v>
      </c>
      <c r="AC20" s="102">
        <v>8291.4720276213466</v>
      </c>
      <c r="AD20" s="102">
        <v>8688.7643217319237</v>
      </c>
      <c r="AE20" s="102">
        <v>9153.1617710055089</v>
      </c>
      <c r="AF20" s="102">
        <v>10278.290579645151</v>
      </c>
      <c r="AG20" s="102">
        <v>10086.072696871748</v>
      </c>
      <c r="AH20" s="102">
        <v>10744.189447108491</v>
      </c>
      <c r="AI20" s="102">
        <v>10709.474289425118</v>
      </c>
      <c r="AJ20" s="102">
        <v>10531.51751020182</v>
      </c>
      <c r="AK20" s="102">
        <v>10677.130984677187</v>
      </c>
      <c r="AL20" s="102">
        <v>10724.198612064285</v>
      </c>
      <c r="AM20" s="102">
        <v>10933.837362880102</v>
      </c>
      <c r="AN20" s="102">
        <v>11063.17716772301</v>
      </c>
      <c r="AO20" s="102">
        <v>10663.394897683746</v>
      </c>
      <c r="AP20" s="102">
        <v>10798.818155679724</v>
      </c>
      <c r="AQ20" s="102">
        <v>11178.230718591558</v>
      </c>
      <c r="AR20" s="102">
        <v>10875.772003646296</v>
      </c>
      <c r="AS20" s="102">
        <v>10277.138151555278</v>
      </c>
      <c r="AT20" s="102">
        <v>9781.3172932625148</v>
      </c>
      <c r="AU20" s="102">
        <v>9192.9735720128101</v>
      </c>
      <c r="AV20" s="102">
        <v>9001.1970499937906</v>
      </c>
      <c r="AW20" s="102">
        <v>9523.5394943963129</v>
      </c>
      <c r="AX20" s="102">
        <v>10149.054986645211</v>
      </c>
      <c r="AY20" s="102">
        <v>10173.09098063461</v>
      </c>
      <c r="AZ20" s="102">
        <v>10066.904845201447</v>
      </c>
      <c r="BA20" s="102">
        <v>10186.863626035054</v>
      </c>
      <c r="BB20" s="102">
        <v>10399.46119476998</v>
      </c>
      <c r="BC20" s="102">
        <v>10536.957247686007</v>
      </c>
      <c r="BD20" s="102">
        <v>10487.593083521111</v>
      </c>
      <c r="BE20" s="102">
        <v>5237.7936880664656</v>
      </c>
      <c r="BF20" s="102">
        <v>6818.8242846877283</v>
      </c>
      <c r="BG20" s="103"/>
      <c r="BH20" s="898"/>
      <c r="BI20" s="65"/>
      <c r="BJ20" s="65"/>
    </row>
    <row r="21" spans="20:62" ht="15" customHeight="1">
      <c r="T21" s="589"/>
      <c r="U21" s="590"/>
      <c r="V21" s="592" t="s">
        <v>906</v>
      </c>
      <c r="X21" s="589"/>
      <c r="Y21" s="590"/>
      <c r="Z21" s="592" t="s">
        <v>280</v>
      </c>
      <c r="AA21" s="102">
        <v>180367.41777436962</v>
      </c>
      <c r="AB21" s="102">
        <v>190960.38547227939</v>
      </c>
      <c r="AC21" s="102">
        <v>197255.97552357099</v>
      </c>
      <c r="AD21" s="102">
        <v>200822.70853634132</v>
      </c>
      <c r="AE21" s="102">
        <v>209292.03805293719</v>
      </c>
      <c r="AF21" s="102">
        <v>217027.51069559573</v>
      </c>
      <c r="AG21" s="102">
        <v>223096.31510490453</v>
      </c>
      <c r="AH21" s="102">
        <v>223144.43942259185</v>
      </c>
      <c r="AI21" s="102">
        <v>223092.04555054998</v>
      </c>
      <c r="AJ21" s="102">
        <v>227489.00426497147</v>
      </c>
      <c r="AK21" s="102">
        <v>226690.22062252247</v>
      </c>
      <c r="AL21" s="102">
        <v>231269.08667851595</v>
      </c>
      <c r="AM21" s="102">
        <v>227281.02151383689</v>
      </c>
      <c r="AN21" s="102">
        <v>223604.30895809902</v>
      </c>
      <c r="AO21" s="102">
        <v>219246.82206863727</v>
      </c>
      <c r="AP21" s="102">
        <v>213605.13339448045</v>
      </c>
      <c r="AQ21" s="102">
        <v>210798.4253166928</v>
      </c>
      <c r="AR21" s="102">
        <v>208846.93045477523</v>
      </c>
      <c r="AS21" s="102">
        <v>202674.06912879273</v>
      </c>
      <c r="AT21" s="102">
        <v>200726.19511171518</v>
      </c>
      <c r="AU21" s="102">
        <v>201457.4073325028</v>
      </c>
      <c r="AV21" s="102">
        <v>197148.11980228606</v>
      </c>
      <c r="AW21" s="102">
        <v>197158.14924598054</v>
      </c>
      <c r="AX21" s="102">
        <v>193437.47224580304</v>
      </c>
      <c r="AY21" s="102">
        <v>188539.6019696205</v>
      </c>
      <c r="AZ21" s="102">
        <v>187640.93616353188</v>
      </c>
      <c r="BA21" s="102">
        <v>185721.64742049493</v>
      </c>
      <c r="BB21" s="102">
        <v>183802.98468948403</v>
      </c>
      <c r="BC21" s="102">
        <v>181450.50064286136</v>
      </c>
      <c r="BD21" s="102">
        <v>177628.03843548757</v>
      </c>
      <c r="BE21" s="102">
        <v>160906.9173846737</v>
      </c>
      <c r="BF21" s="102">
        <v>160345.03979545261</v>
      </c>
      <c r="BG21" s="103" t="s">
        <v>236</v>
      </c>
      <c r="BH21" s="898" t="s">
        <v>557</v>
      </c>
      <c r="BI21" s="65"/>
      <c r="BJ21" s="65"/>
    </row>
    <row r="22" spans="20:62" ht="15" customHeight="1">
      <c r="T22" s="589"/>
      <c r="U22" s="590"/>
      <c r="V22" s="592" t="s">
        <v>181</v>
      </c>
      <c r="X22" s="589"/>
      <c r="Y22" s="590"/>
      <c r="Z22" s="592" t="s">
        <v>394</v>
      </c>
      <c r="AA22" s="102">
        <v>935.4023703910384</v>
      </c>
      <c r="AB22" s="102">
        <v>924.73711416675837</v>
      </c>
      <c r="AC22" s="102">
        <v>900.22486958611023</v>
      </c>
      <c r="AD22" s="102">
        <v>851.02964741526978</v>
      </c>
      <c r="AE22" s="102">
        <v>843.00028797963614</v>
      </c>
      <c r="AF22" s="102">
        <v>822.17533400256741</v>
      </c>
      <c r="AG22" s="102">
        <v>810.87375714092957</v>
      </c>
      <c r="AH22" s="102">
        <v>782.43829381819467</v>
      </c>
      <c r="AI22" s="102">
        <v>776.13000214239332</v>
      </c>
      <c r="AJ22" s="102">
        <v>731.20540326174444</v>
      </c>
      <c r="AK22" s="102">
        <v>711.403495518819</v>
      </c>
      <c r="AL22" s="102">
        <v>681.64268984165449</v>
      </c>
      <c r="AM22" s="102">
        <v>670.21021158376595</v>
      </c>
      <c r="AN22" s="102">
        <v>632.22569392365551</v>
      </c>
      <c r="AO22" s="102">
        <v>651.56287742535312</v>
      </c>
      <c r="AP22" s="102">
        <v>647.0677978049041</v>
      </c>
      <c r="AQ22" s="102">
        <v>622.91564507416251</v>
      </c>
      <c r="AR22" s="102">
        <v>626.90617424157449</v>
      </c>
      <c r="AS22" s="102">
        <v>603.68456239706109</v>
      </c>
      <c r="AT22" s="102">
        <v>589.72112820930715</v>
      </c>
      <c r="AU22" s="102">
        <v>573.57841434281033</v>
      </c>
      <c r="AV22" s="102">
        <v>554.49699583701715</v>
      </c>
      <c r="AW22" s="102">
        <v>553.71830274521631</v>
      </c>
      <c r="AX22" s="102">
        <v>539.51131813857171</v>
      </c>
      <c r="AY22" s="102">
        <v>524.14696338831527</v>
      </c>
      <c r="AZ22" s="102">
        <v>522.77335686342576</v>
      </c>
      <c r="BA22" s="102">
        <v>498.77630803433271</v>
      </c>
      <c r="BB22" s="102">
        <v>519.72696757269421</v>
      </c>
      <c r="BC22" s="102">
        <v>491.55360405416951</v>
      </c>
      <c r="BD22" s="102">
        <v>490.15918575036449</v>
      </c>
      <c r="BE22" s="102">
        <v>467.99467910242254</v>
      </c>
      <c r="BF22" s="102">
        <v>468.03932083571357</v>
      </c>
      <c r="BG22" s="103"/>
      <c r="BH22" s="898"/>
      <c r="BI22" s="65"/>
      <c r="BJ22" s="65"/>
    </row>
    <row r="23" spans="20:62" ht="15" customHeight="1">
      <c r="T23" s="589"/>
      <c r="U23" s="590"/>
      <c r="V23" s="1112" t="s">
        <v>900</v>
      </c>
      <c r="X23" s="589"/>
      <c r="Y23" s="590"/>
      <c r="Z23" s="592" t="s">
        <v>540</v>
      </c>
      <c r="AA23" s="102">
        <v>13674.881461597057</v>
      </c>
      <c r="AB23" s="102">
        <v>14285.999161914011</v>
      </c>
      <c r="AC23" s="102">
        <v>14078.393810494077</v>
      </c>
      <c r="AD23" s="102">
        <v>13923.743968122528</v>
      </c>
      <c r="AE23" s="102">
        <v>14202.464939375535</v>
      </c>
      <c r="AF23" s="102">
        <v>14669.036031093345</v>
      </c>
      <c r="AG23" s="102">
        <v>15567.632269404563</v>
      </c>
      <c r="AH23" s="102">
        <v>16666.811467542233</v>
      </c>
      <c r="AI23" s="102">
        <v>14883.015417654216</v>
      </c>
      <c r="AJ23" s="102">
        <v>14806.889852066743</v>
      </c>
      <c r="AK23" s="102">
        <v>15011.83442774618</v>
      </c>
      <c r="AL23" s="102">
        <v>14564.693045529775</v>
      </c>
      <c r="AM23" s="102">
        <v>14688.181141860496</v>
      </c>
      <c r="AN23" s="102">
        <v>14233.514959014825</v>
      </c>
      <c r="AO23" s="102">
        <v>13020.265697011992</v>
      </c>
      <c r="AP23" s="102">
        <v>13014.151410936556</v>
      </c>
      <c r="AQ23" s="102">
        <v>12738.537176938236</v>
      </c>
      <c r="AR23" s="102">
        <v>12191.41992304845</v>
      </c>
      <c r="AS23" s="102">
        <v>11309.91299452308</v>
      </c>
      <c r="AT23" s="102">
        <v>10461.558919713474</v>
      </c>
      <c r="AU23" s="102">
        <v>10744.671355467766</v>
      </c>
      <c r="AV23" s="102">
        <v>10434.140960754787</v>
      </c>
      <c r="AW23" s="102">
        <v>10768.73951347507</v>
      </c>
      <c r="AX23" s="102">
        <v>10988.725359956039</v>
      </c>
      <c r="AY23" s="102">
        <v>10912.290019255028</v>
      </c>
      <c r="AZ23" s="102">
        <v>10644.68214342204</v>
      </c>
      <c r="BA23" s="102">
        <v>10658.567098992145</v>
      </c>
      <c r="BB23" s="102">
        <v>10530.476087197907</v>
      </c>
      <c r="BC23" s="102">
        <v>10537.244556404226</v>
      </c>
      <c r="BD23" s="102">
        <v>10416.561813675389</v>
      </c>
      <c r="BE23" s="102">
        <v>9962.4050072444479</v>
      </c>
      <c r="BF23" s="102">
        <v>10278.963868557594</v>
      </c>
      <c r="BG23" s="103" t="s">
        <v>564</v>
      </c>
      <c r="BH23" s="898" t="s">
        <v>557</v>
      </c>
      <c r="BI23" s="65"/>
      <c r="BJ23" s="65"/>
    </row>
    <row r="24" spans="20:62" ht="15" customHeight="1">
      <c r="T24" s="589"/>
      <c r="U24" s="512" t="s">
        <v>907</v>
      </c>
      <c r="V24" s="594"/>
      <c r="X24" s="589"/>
      <c r="Y24" s="512" t="s">
        <v>565</v>
      </c>
      <c r="Z24" s="594"/>
      <c r="AA24" s="88">
        <f>SUM(AA25:AA27)</f>
        <v>158177.96757345548</v>
      </c>
      <c r="AB24" s="88">
        <f t="shared" ref="AB24:BD24" si="6">SUM(AB25:AB27)</f>
        <v>159411.97283755074</v>
      </c>
      <c r="AC24" s="88">
        <f t="shared" si="6"/>
        <v>161843.47058017668</v>
      </c>
      <c r="AD24" s="88">
        <f t="shared" si="6"/>
        <v>168930.57667384922</v>
      </c>
      <c r="AE24" s="88">
        <f t="shared" si="6"/>
        <v>167463.80795816248</v>
      </c>
      <c r="AF24" s="88">
        <f t="shared" si="6"/>
        <v>175410.71373727938</v>
      </c>
      <c r="AG24" s="88">
        <f t="shared" si="6"/>
        <v>174314.44583321881</v>
      </c>
      <c r="AH24" s="88">
        <f t="shared" si="6"/>
        <v>175197.46790696241</v>
      </c>
      <c r="AI24" s="88">
        <f t="shared" si="6"/>
        <v>180551.79900322171</v>
      </c>
      <c r="AJ24" s="88">
        <f t="shared" si="6"/>
        <v>186340.84669503226</v>
      </c>
      <c r="AK24" s="88">
        <f t="shared" si="6"/>
        <v>190257.92887243949</v>
      </c>
      <c r="AL24" s="88">
        <f t="shared" si="6"/>
        <v>188914.22970290831</v>
      </c>
      <c r="AM24" s="88">
        <f t="shared" si="6"/>
        <v>192677.54877009845</v>
      </c>
      <c r="AN24" s="88">
        <f t="shared" si="6"/>
        <v>188800.95379930508</v>
      </c>
      <c r="AO24" s="88">
        <f t="shared" si="6"/>
        <v>193594.05753557713</v>
      </c>
      <c r="AP24" s="88">
        <f t="shared" si="6"/>
        <v>196029.48875534235</v>
      </c>
      <c r="AQ24" s="88">
        <f t="shared" si="6"/>
        <v>187635.38175017739</v>
      </c>
      <c r="AR24" s="88">
        <f t="shared" si="6"/>
        <v>178106.89673535843</v>
      </c>
      <c r="AS24" s="88">
        <f t="shared" si="6"/>
        <v>166598.68224877099</v>
      </c>
      <c r="AT24" s="88">
        <f t="shared" si="6"/>
        <v>156205.73102787172</v>
      </c>
      <c r="AU24" s="88">
        <f t="shared" si="6"/>
        <v>156916.31468002379</v>
      </c>
      <c r="AV24" s="88">
        <f t="shared" si="6"/>
        <v>152728.9692726112</v>
      </c>
      <c r="AW24" s="88">
        <f t="shared" si="6"/>
        <v>145805.13988258207</v>
      </c>
      <c r="AX24" s="88">
        <f t="shared" si="6"/>
        <v>149323.94221908439</v>
      </c>
      <c r="AY24" s="88">
        <f t="shared" si="6"/>
        <v>141935.91782733955</v>
      </c>
      <c r="AZ24" s="88">
        <f t="shared" si="6"/>
        <v>139222.80261541368</v>
      </c>
      <c r="BA24" s="88">
        <f t="shared" si="6"/>
        <v>140899.94961368962</v>
      </c>
      <c r="BB24" s="88">
        <f t="shared" si="6"/>
        <v>144666.61841121851</v>
      </c>
      <c r="BC24" s="88">
        <f t="shared" si="6"/>
        <v>141829.80683777132</v>
      </c>
      <c r="BD24" s="88">
        <f t="shared" si="6"/>
        <v>140721.5822380539</v>
      </c>
      <c r="BE24" s="88">
        <f>SUM(BE25:BE27)</f>
        <v>140168.43738890855</v>
      </c>
      <c r="BF24" s="88">
        <f>SUM(BF25:BF27)</f>
        <v>135484.76610569734</v>
      </c>
      <c r="BG24" s="76"/>
      <c r="BH24" s="897"/>
      <c r="BI24" s="65"/>
      <c r="BJ24" s="65"/>
    </row>
    <row r="25" spans="20:62" ht="15" customHeight="1">
      <c r="T25" s="589"/>
      <c r="U25" s="590"/>
      <c r="V25" s="592" t="s">
        <v>238</v>
      </c>
      <c r="X25" s="589"/>
      <c r="Y25" s="590"/>
      <c r="Z25" s="592" t="s">
        <v>541</v>
      </c>
      <c r="AA25" s="100">
        <v>79068.588563817277</v>
      </c>
      <c r="AB25" s="100">
        <v>78632.503165671384</v>
      </c>
      <c r="AC25" s="100">
        <v>78065.502168465435</v>
      </c>
      <c r="AD25" s="100">
        <v>82253.748021851294</v>
      </c>
      <c r="AE25" s="100">
        <v>83677.381043124711</v>
      </c>
      <c r="AF25" s="100">
        <v>88210.404314969346</v>
      </c>
      <c r="AG25" s="100">
        <v>83879.518818362776</v>
      </c>
      <c r="AH25" s="100">
        <v>88139.650658134982</v>
      </c>
      <c r="AI25" s="100">
        <v>93493.615804341287</v>
      </c>
      <c r="AJ25" s="100">
        <v>97948.087706443941</v>
      </c>
      <c r="AK25" s="100">
        <v>98178.716466706275</v>
      </c>
      <c r="AL25" s="100">
        <v>99678.421859486916</v>
      </c>
      <c r="AM25" s="100">
        <v>101401.35049374179</v>
      </c>
      <c r="AN25" s="100">
        <v>100978.03237982575</v>
      </c>
      <c r="AO25" s="100">
        <v>105349.73602648659</v>
      </c>
      <c r="AP25" s="100">
        <v>105958.30491224988</v>
      </c>
      <c r="AQ25" s="100">
        <v>102899.63477908743</v>
      </c>
      <c r="AR25" s="100">
        <v>93998.838191150571</v>
      </c>
      <c r="AS25" s="100">
        <v>88875.561171381923</v>
      </c>
      <c r="AT25" s="100">
        <v>75697.927878064074</v>
      </c>
      <c r="AU25" s="100">
        <v>74899.683444503098</v>
      </c>
      <c r="AV25" s="100">
        <v>73682.783998208382</v>
      </c>
      <c r="AW25" s="100">
        <v>66992.284205518503</v>
      </c>
      <c r="AX25" s="100">
        <v>74227.518054022745</v>
      </c>
      <c r="AY25" s="100">
        <v>69191.856564560672</v>
      </c>
      <c r="AZ25" s="100">
        <v>67111.283012031578</v>
      </c>
      <c r="BA25" s="100">
        <v>67283.506302049107</v>
      </c>
      <c r="BB25" s="100">
        <v>67349.096849835318</v>
      </c>
      <c r="BC25" s="100">
        <v>74393.098981647534</v>
      </c>
      <c r="BD25" s="100">
        <v>70692.194396388091</v>
      </c>
      <c r="BE25" s="100">
        <v>68805.217781041953</v>
      </c>
      <c r="BF25" s="100">
        <v>68201.890994489891</v>
      </c>
      <c r="BG25" s="101" t="s">
        <v>828</v>
      </c>
      <c r="BH25" s="895" t="s">
        <v>555</v>
      </c>
      <c r="BI25" s="65"/>
      <c r="BJ25" s="65"/>
    </row>
    <row r="26" spans="20:62" ht="15" customHeight="1">
      <c r="T26" s="589"/>
      <c r="U26" s="590"/>
      <c r="V26" s="592" t="s">
        <v>237</v>
      </c>
      <c r="X26" s="589"/>
      <c r="Y26" s="590"/>
      <c r="Z26" s="592" t="s">
        <v>298</v>
      </c>
      <c r="AA26" s="100">
        <v>58167.167508504077</v>
      </c>
      <c r="AB26" s="100">
        <v>59301.332402088723</v>
      </c>
      <c r="AC26" s="100">
        <v>62218.053306693371</v>
      </c>
      <c r="AD26" s="100">
        <v>65643.249734996367</v>
      </c>
      <c r="AE26" s="100">
        <v>63833.413322368244</v>
      </c>
      <c r="AF26" s="100">
        <v>67477.227735701628</v>
      </c>
      <c r="AG26" s="100">
        <v>69880.366957828868</v>
      </c>
      <c r="AH26" s="100">
        <v>66730.205120783314</v>
      </c>
      <c r="AI26" s="100">
        <v>66775.264262267563</v>
      </c>
      <c r="AJ26" s="100">
        <v>68588.834743351952</v>
      </c>
      <c r="AK26" s="100">
        <v>72226.24200626128</v>
      </c>
      <c r="AL26" s="100">
        <v>68553.135738847646</v>
      </c>
      <c r="AM26" s="100">
        <v>71334.893190037052</v>
      </c>
      <c r="AN26" s="100">
        <v>67914.862135508389</v>
      </c>
      <c r="AO26" s="100">
        <v>68006.409833997881</v>
      </c>
      <c r="AP26" s="100">
        <v>70395.478550084474</v>
      </c>
      <c r="AQ26" s="100">
        <v>66123.070259378146</v>
      </c>
      <c r="AR26" s="100">
        <v>65403.902026637894</v>
      </c>
      <c r="AS26" s="100">
        <v>61704.132512039883</v>
      </c>
      <c r="AT26" s="100">
        <v>61350.897200800668</v>
      </c>
      <c r="AU26" s="100">
        <v>64216.941912273163</v>
      </c>
      <c r="AV26" s="100">
        <v>62540.928568696123</v>
      </c>
      <c r="AW26" s="100">
        <v>62626.438217539071</v>
      </c>
      <c r="AX26" s="100">
        <v>60319.27447058422</v>
      </c>
      <c r="AY26" s="100">
        <v>58013.755532842843</v>
      </c>
      <c r="AZ26" s="100">
        <v>55391.50902658113</v>
      </c>
      <c r="BA26" s="100">
        <v>55711.740759276734</v>
      </c>
      <c r="BB26" s="100">
        <v>59259.947954539704</v>
      </c>
      <c r="BC26" s="100">
        <v>52156.305071909723</v>
      </c>
      <c r="BD26" s="100">
        <v>53360.723810031515</v>
      </c>
      <c r="BE26" s="100">
        <v>55807.026627280065</v>
      </c>
      <c r="BF26" s="100">
        <v>51572.981537305226</v>
      </c>
      <c r="BG26" s="101"/>
      <c r="BH26" s="895"/>
      <c r="BI26" s="65"/>
      <c r="BJ26" s="65"/>
    </row>
    <row r="27" spans="20:62" ht="15" customHeight="1" thickBot="1">
      <c r="T27" s="589"/>
      <c r="U27" s="590"/>
      <c r="V27" s="592" t="s">
        <v>78</v>
      </c>
      <c r="X27" s="589"/>
      <c r="Y27" s="590"/>
      <c r="Z27" s="592" t="s">
        <v>542</v>
      </c>
      <c r="AA27" s="109">
        <v>20942.211501134112</v>
      </c>
      <c r="AB27" s="109">
        <v>21478.137269790641</v>
      </c>
      <c r="AC27" s="109">
        <v>21559.915105017895</v>
      </c>
      <c r="AD27" s="109">
        <v>21033.578917001578</v>
      </c>
      <c r="AE27" s="109">
        <v>19953.013592669537</v>
      </c>
      <c r="AF27" s="109">
        <v>19723.081686608399</v>
      </c>
      <c r="AG27" s="109">
        <v>20554.56005702716</v>
      </c>
      <c r="AH27" s="109">
        <v>20327.612128044097</v>
      </c>
      <c r="AI27" s="109">
        <v>20282.918936612878</v>
      </c>
      <c r="AJ27" s="109">
        <v>19803.92424523638</v>
      </c>
      <c r="AK27" s="109">
        <v>19852.970399471931</v>
      </c>
      <c r="AL27" s="109">
        <v>20682.672104573747</v>
      </c>
      <c r="AM27" s="109">
        <v>19941.305086319597</v>
      </c>
      <c r="AN27" s="109">
        <v>19908.05928397095</v>
      </c>
      <c r="AO27" s="109">
        <v>20237.911675092673</v>
      </c>
      <c r="AP27" s="109">
        <v>19675.705293007974</v>
      </c>
      <c r="AQ27" s="109">
        <v>18612.676711711825</v>
      </c>
      <c r="AR27" s="109">
        <v>18704.156517569976</v>
      </c>
      <c r="AS27" s="109">
        <v>16018.988565349171</v>
      </c>
      <c r="AT27" s="109">
        <v>19156.90594900697</v>
      </c>
      <c r="AU27" s="109">
        <v>17799.68932324753</v>
      </c>
      <c r="AV27" s="109">
        <v>16505.256705706706</v>
      </c>
      <c r="AW27" s="109">
        <v>16186.417459524509</v>
      </c>
      <c r="AX27" s="109">
        <v>14777.149694477403</v>
      </c>
      <c r="AY27" s="109">
        <v>14730.305729936039</v>
      </c>
      <c r="AZ27" s="109">
        <v>16720.010576800953</v>
      </c>
      <c r="BA27" s="109">
        <v>17904.702552363779</v>
      </c>
      <c r="BB27" s="109">
        <v>18057.5736068435</v>
      </c>
      <c r="BC27" s="109">
        <v>15280.402784214057</v>
      </c>
      <c r="BD27" s="109">
        <v>16668.664031634282</v>
      </c>
      <c r="BE27" s="109">
        <v>15556.192980586549</v>
      </c>
      <c r="BF27" s="109">
        <v>15709.893573902225</v>
      </c>
      <c r="BG27" s="110"/>
      <c r="BH27" s="899"/>
      <c r="BI27" s="65"/>
      <c r="BJ27" s="65"/>
    </row>
    <row r="28" spans="20:62" ht="15" customHeight="1" thickBot="1">
      <c r="T28" s="586" t="s">
        <v>1002</v>
      </c>
      <c r="U28" s="596"/>
      <c r="V28" s="597"/>
      <c r="X28" s="586" t="s">
        <v>554</v>
      </c>
      <c r="Y28" s="596"/>
      <c r="Z28" s="597"/>
      <c r="AA28" s="233">
        <v>192.14781764136333</v>
      </c>
      <c r="AB28" s="233">
        <v>215.70964165665185</v>
      </c>
      <c r="AC28" s="233">
        <v>208.86104491851398</v>
      </c>
      <c r="AD28" s="233">
        <v>212.39764971252708</v>
      </c>
      <c r="AE28" s="233">
        <v>232.10917302744076</v>
      </c>
      <c r="AF28" s="233">
        <v>522.5829258797304</v>
      </c>
      <c r="AG28" s="233">
        <v>571.9000700634092</v>
      </c>
      <c r="AH28" s="233">
        <v>581.67188792427419</v>
      </c>
      <c r="AI28" s="233">
        <v>499.9842439688901</v>
      </c>
      <c r="AJ28" s="233">
        <v>540.78620435464029</v>
      </c>
      <c r="AK28" s="233">
        <v>513.19229097006428</v>
      </c>
      <c r="AL28" s="233">
        <v>549.81074490605329</v>
      </c>
      <c r="AM28" s="233">
        <v>526.24827845648747</v>
      </c>
      <c r="AN28" s="233">
        <v>507.42748087999468</v>
      </c>
      <c r="AO28" s="233">
        <v>478.74488314399451</v>
      </c>
      <c r="AP28" s="233">
        <v>509.35673685343249</v>
      </c>
      <c r="AQ28" s="233">
        <v>554.70758288301238</v>
      </c>
      <c r="AR28" s="233">
        <v>617.39640975422321</v>
      </c>
      <c r="AS28" s="233">
        <v>566.85576444706953</v>
      </c>
      <c r="AT28" s="233">
        <v>502.45618176271813</v>
      </c>
      <c r="AU28" s="233">
        <v>476.23512120342883</v>
      </c>
      <c r="AV28" s="233">
        <v>479.25364310635456</v>
      </c>
      <c r="AW28" s="233">
        <v>492.23526381653755</v>
      </c>
      <c r="AX28" s="233">
        <v>440.78134733622517</v>
      </c>
      <c r="AY28" s="233">
        <v>451.27920261630362</v>
      </c>
      <c r="AZ28" s="233">
        <v>426.96998949512829</v>
      </c>
      <c r="BA28" s="233">
        <v>459.59728069068268</v>
      </c>
      <c r="BB28" s="233">
        <v>438.71953374903734</v>
      </c>
      <c r="BC28" s="233">
        <v>428.10081001580301</v>
      </c>
      <c r="BD28" s="233">
        <v>388.79197395438081</v>
      </c>
      <c r="BE28" s="233">
        <v>393.47997584153012</v>
      </c>
      <c r="BF28" s="233">
        <v>358.8565426817857</v>
      </c>
      <c r="BG28" s="105"/>
      <c r="BH28" s="900"/>
      <c r="BI28" s="65"/>
      <c r="BJ28" s="65"/>
    </row>
    <row r="29" spans="20:62" ht="15" customHeight="1">
      <c r="T29" s="586" t="s">
        <v>724</v>
      </c>
      <c r="U29" s="598"/>
      <c r="V29" s="599"/>
      <c r="X29" s="586" t="s">
        <v>725</v>
      </c>
      <c r="Y29" s="598"/>
      <c r="Z29" s="599"/>
      <c r="AA29" s="234">
        <f>SUM(AA30,AA35,AA38:AA40)</f>
        <v>64586.4301957309</v>
      </c>
      <c r="AB29" s="234">
        <f>SUM(AB30,AB35,AB38:AB40)</f>
        <v>65879.14511326408</v>
      </c>
      <c r="AC29" s="234">
        <f t="shared" ref="AC29:AZ29" si="7">SUM(AC30,AC35,AC38:AC40)</f>
        <v>65838.964131392422</v>
      </c>
      <c r="AD29" s="234">
        <f t="shared" si="7"/>
        <v>64559.325065492056</v>
      </c>
      <c r="AE29" s="234">
        <f t="shared" si="7"/>
        <v>66238.622985958908</v>
      </c>
      <c r="AF29" s="234">
        <f t="shared" si="7"/>
        <v>66536.485934140452</v>
      </c>
      <c r="AG29" s="234">
        <f t="shared" si="7"/>
        <v>67098.564949597596</v>
      </c>
      <c r="AH29" s="234">
        <f t="shared" si="7"/>
        <v>64534.251484688459</v>
      </c>
      <c r="AI29" s="234">
        <f t="shared" si="7"/>
        <v>58508.907150785672</v>
      </c>
      <c r="AJ29" s="234">
        <f t="shared" si="7"/>
        <v>58901.657163758384</v>
      </c>
      <c r="AK29" s="234">
        <f t="shared" si="7"/>
        <v>59416.310095449946</v>
      </c>
      <c r="AL29" s="234">
        <f t="shared" si="7"/>
        <v>58121.059040844426</v>
      </c>
      <c r="AM29" s="234">
        <f t="shared" si="7"/>
        <v>55790.678584331035</v>
      </c>
      <c r="AN29" s="234">
        <f t="shared" si="7"/>
        <v>55151.709804744089</v>
      </c>
      <c r="AO29" s="234">
        <f t="shared" si="7"/>
        <v>55146.530783155409</v>
      </c>
      <c r="AP29" s="234">
        <f t="shared" si="7"/>
        <v>56175.32293587811</v>
      </c>
      <c r="AQ29" s="234">
        <f t="shared" si="7"/>
        <v>56482.386409614774</v>
      </c>
      <c r="AR29" s="234">
        <f t="shared" si="7"/>
        <v>55665.285431644341</v>
      </c>
      <c r="AS29" s="234">
        <f t="shared" si="7"/>
        <v>51341.551967056999</v>
      </c>
      <c r="AT29" s="234">
        <f t="shared" si="7"/>
        <v>45917.571100262991</v>
      </c>
      <c r="AU29" s="234">
        <f t="shared" si="7"/>
        <v>46966.787342752585</v>
      </c>
      <c r="AV29" s="234">
        <f t="shared" si="7"/>
        <v>46726.420539065373</v>
      </c>
      <c r="AW29" s="234">
        <f t="shared" si="7"/>
        <v>46878.691416485657</v>
      </c>
      <c r="AX29" s="234">
        <f t="shared" si="7"/>
        <v>48588.11862373005</v>
      </c>
      <c r="AY29" s="234">
        <f t="shared" si="7"/>
        <v>48010.045483454567</v>
      </c>
      <c r="AZ29" s="234">
        <f t="shared" si="7"/>
        <v>46515.254488674582</v>
      </c>
      <c r="BA29" s="234">
        <f t="shared" ref="BA29:BF29" si="8">SUM(BA30,BA35,BA38:BA40)</f>
        <v>46104.330032549507</v>
      </c>
      <c r="BB29" s="234">
        <f t="shared" si="8"/>
        <v>46833.879579685185</v>
      </c>
      <c r="BC29" s="234">
        <f t="shared" si="8"/>
        <v>46030.801873025914</v>
      </c>
      <c r="BD29" s="234">
        <f t="shared" si="8"/>
        <v>44388.833968588566</v>
      </c>
      <c r="BE29" s="234">
        <f t="shared" si="8"/>
        <v>41509.930956563578</v>
      </c>
      <c r="BF29" s="234">
        <f t="shared" si="8"/>
        <v>43041.918234738339</v>
      </c>
      <c r="BG29" s="106"/>
      <c r="BH29" s="901"/>
      <c r="BI29" s="65"/>
      <c r="BJ29" s="65"/>
    </row>
    <row r="30" spans="20:62" ht="15" customHeight="1">
      <c r="T30" s="589"/>
      <c r="U30" s="512" t="s">
        <v>1003</v>
      </c>
      <c r="V30" s="594"/>
      <c r="X30" s="589"/>
      <c r="Y30" s="512" t="s">
        <v>1016</v>
      </c>
      <c r="Z30" s="594"/>
      <c r="AA30" s="89">
        <f>SUM(AA31:AA34)</f>
        <v>48713.799951557143</v>
      </c>
      <c r="AB30" s="89">
        <f t="shared" ref="AB30:AZ30" si="9">SUM(AB31:AB34)</f>
        <v>50055.727509006254</v>
      </c>
      <c r="AC30" s="89">
        <f t="shared" si="9"/>
        <v>50515.742177053216</v>
      </c>
      <c r="AD30" s="89">
        <f t="shared" si="9"/>
        <v>49824.560488012197</v>
      </c>
      <c r="AE30" s="89">
        <f t="shared" si="9"/>
        <v>50822.750362904619</v>
      </c>
      <c r="AF30" s="89">
        <f t="shared" si="9"/>
        <v>50688.531077973988</v>
      </c>
      <c r="AG30" s="89">
        <f t="shared" si="9"/>
        <v>51044.127701300742</v>
      </c>
      <c r="AH30" s="89">
        <f t="shared" si="9"/>
        <v>48409.229513127852</v>
      </c>
      <c r="AI30" s="89">
        <f t="shared" si="9"/>
        <v>43437.701232996616</v>
      </c>
      <c r="AJ30" s="89">
        <f t="shared" si="9"/>
        <v>43162.221354085559</v>
      </c>
      <c r="AK30" s="89">
        <f t="shared" si="9"/>
        <v>43487.276922285935</v>
      </c>
      <c r="AL30" s="89">
        <f t="shared" si="9"/>
        <v>42501.923029075173</v>
      </c>
      <c r="AM30" s="89">
        <f t="shared" si="9"/>
        <v>40225.138974983514</v>
      </c>
      <c r="AN30" s="89">
        <f t="shared" si="9"/>
        <v>40022.706637526935</v>
      </c>
      <c r="AO30" s="89">
        <f t="shared" si="9"/>
        <v>39745.124832842463</v>
      </c>
      <c r="AP30" s="89">
        <f t="shared" si="9"/>
        <v>41111.508723424922</v>
      </c>
      <c r="AQ30" s="89">
        <f t="shared" si="9"/>
        <v>41069.217387605189</v>
      </c>
      <c r="AR30" s="89">
        <f t="shared" si="9"/>
        <v>40094.300578232018</v>
      </c>
      <c r="AS30" s="89">
        <f t="shared" si="9"/>
        <v>37327.809573850856</v>
      </c>
      <c r="AT30" s="89">
        <f t="shared" si="9"/>
        <v>32651.320523922066</v>
      </c>
      <c r="AU30" s="89">
        <f t="shared" si="9"/>
        <v>32676.031698858231</v>
      </c>
      <c r="AV30" s="89">
        <f t="shared" si="9"/>
        <v>32983.411629760099</v>
      </c>
      <c r="AW30" s="89">
        <f t="shared" si="9"/>
        <v>33594.961899891277</v>
      </c>
      <c r="AX30" s="89">
        <f t="shared" si="9"/>
        <v>34930.311560817281</v>
      </c>
      <c r="AY30" s="89">
        <f t="shared" si="9"/>
        <v>34678.091525374628</v>
      </c>
      <c r="AZ30" s="89">
        <f t="shared" si="9"/>
        <v>33525.535694038939</v>
      </c>
      <c r="BA30" s="89">
        <f t="shared" ref="BA30:BF30" si="10">SUM(BA31:BA34)</f>
        <v>33421.166717103173</v>
      </c>
      <c r="BB30" s="89">
        <f t="shared" si="10"/>
        <v>33940.112768815561</v>
      </c>
      <c r="BC30" s="89">
        <f t="shared" si="10"/>
        <v>33565.012665797505</v>
      </c>
      <c r="BD30" s="89">
        <f t="shared" si="10"/>
        <v>32232.041261313967</v>
      </c>
      <c r="BE30" s="89">
        <f t="shared" si="10"/>
        <v>30702.649743029768</v>
      </c>
      <c r="BF30" s="89">
        <f t="shared" si="10"/>
        <v>31136.828728063505</v>
      </c>
      <c r="BG30" s="77"/>
      <c r="BH30" s="902"/>
    </row>
    <row r="31" spans="20:62" ht="15" customHeight="1">
      <c r="T31" s="589"/>
      <c r="U31" s="600"/>
      <c r="V31" s="1166" t="s">
        <v>713</v>
      </c>
      <c r="X31" s="589"/>
      <c r="Y31" s="600"/>
      <c r="Z31" s="601" t="s">
        <v>284</v>
      </c>
      <c r="AA31" s="111">
        <v>38701.103416042592</v>
      </c>
      <c r="AB31" s="111">
        <v>40346.744742035473</v>
      </c>
      <c r="AC31" s="111">
        <v>41665.79114506545</v>
      </c>
      <c r="AD31" s="111">
        <v>41224.494256585334</v>
      </c>
      <c r="AE31" s="111">
        <v>42297.116417365723</v>
      </c>
      <c r="AF31" s="111">
        <v>42142.02726535382</v>
      </c>
      <c r="AG31" s="111">
        <v>42559.539804125336</v>
      </c>
      <c r="AH31" s="111">
        <v>39926.083389390726</v>
      </c>
      <c r="AI31" s="111">
        <v>35362.599382577479</v>
      </c>
      <c r="AJ31" s="111">
        <v>35010.124942594921</v>
      </c>
      <c r="AK31" s="111">
        <v>35085.742906855594</v>
      </c>
      <c r="AL31" s="111">
        <v>34374.185269382258</v>
      </c>
      <c r="AM31" s="111">
        <v>32417.253435765444</v>
      </c>
      <c r="AN31" s="111">
        <v>31935.273453308597</v>
      </c>
      <c r="AO31" s="111">
        <v>31276.189983420805</v>
      </c>
      <c r="AP31" s="111">
        <v>32279.645554026018</v>
      </c>
      <c r="AQ31" s="111">
        <v>31990.873871774482</v>
      </c>
      <c r="AR31" s="111">
        <v>30658.349937916188</v>
      </c>
      <c r="AS31" s="111">
        <v>28552.561480293498</v>
      </c>
      <c r="AT31" s="111">
        <v>25308.481718967807</v>
      </c>
      <c r="AU31" s="111">
        <v>24321.270937421363</v>
      </c>
      <c r="AV31" s="111">
        <v>24982.895526650263</v>
      </c>
      <c r="AW31" s="111">
        <v>25624.79533860795</v>
      </c>
      <c r="AX31" s="111">
        <v>26805.206128279013</v>
      </c>
      <c r="AY31" s="111">
        <v>26557.37523672733</v>
      </c>
      <c r="AZ31" s="111">
        <v>25936.139788924989</v>
      </c>
      <c r="BA31" s="111">
        <v>25969.470794926132</v>
      </c>
      <c r="BB31" s="111">
        <v>26428.778063772283</v>
      </c>
      <c r="BC31" s="111">
        <v>26182.943719015086</v>
      </c>
      <c r="BD31" s="111">
        <v>25328.005761907836</v>
      </c>
      <c r="BE31" s="111">
        <v>24490.267324230699</v>
      </c>
      <c r="BF31" s="111">
        <v>24395.605542970698</v>
      </c>
      <c r="BG31" s="112"/>
      <c r="BH31" s="903"/>
    </row>
    <row r="32" spans="20:62" ht="15" customHeight="1">
      <c r="T32" s="589"/>
      <c r="U32" s="600"/>
      <c r="V32" s="1167" t="s">
        <v>714</v>
      </c>
      <c r="X32" s="589"/>
      <c r="Y32" s="600"/>
      <c r="Z32" s="602" t="s">
        <v>285</v>
      </c>
      <c r="AA32" s="111">
        <v>6674.4490046098008</v>
      </c>
      <c r="AB32" s="111">
        <v>6524.5328569297899</v>
      </c>
      <c r="AC32" s="111">
        <v>5945.8339540571296</v>
      </c>
      <c r="AD32" s="111">
        <v>5842.3534676861218</v>
      </c>
      <c r="AE32" s="111">
        <v>5740.0247792311475</v>
      </c>
      <c r="AF32" s="111">
        <v>5795.1316308500936</v>
      </c>
      <c r="AG32" s="111">
        <v>5789.0719316293607</v>
      </c>
      <c r="AH32" s="111">
        <v>5903.8352801359188</v>
      </c>
      <c r="AI32" s="111">
        <v>5638.1994106625216</v>
      </c>
      <c r="AJ32" s="111">
        <v>5703.2053582387398</v>
      </c>
      <c r="AK32" s="111">
        <v>5899.9845210859867</v>
      </c>
      <c r="AL32" s="111">
        <v>5594.9262706926856</v>
      </c>
      <c r="AM32" s="111">
        <v>5607.0023060629446</v>
      </c>
      <c r="AN32" s="111">
        <v>6016.2632307025469</v>
      </c>
      <c r="AO32" s="111">
        <v>6398.6869967575658</v>
      </c>
      <c r="AP32" s="111">
        <v>6645.7105523034488</v>
      </c>
      <c r="AQ32" s="111">
        <v>6788.1886315874171</v>
      </c>
      <c r="AR32" s="111">
        <v>7012.0890129308336</v>
      </c>
      <c r="AS32" s="111">
        <v>6591.81832614634</v>
      </c>
      <c r="AT32" s="111">
        <v>5364.6005099960848</v>
      </c>
      <c r="AU32" s="111">
        <v>6284.7190568659116</v>
      </c>
      <c r="AV32" s="111">
        <v>5895.7907835699853</v>
      </c>
      <c r="AW32" s="111">
        <v>5679.3251402286451</v>
      </c>
      <c r="AX32" s="111">
        <v>5766.6750900500374</v>
      </c>
      <c r="AY32" s="111">
        <v>5811.9451381047556</v>
      </c>
      <c r="AZ32" s="111">
        <v>5477.0464397639898</v>
      </c>
      <c r="BA32" s="111">
        <v>5504.0022085956616</v>
      </c>
      <c r="BB32" s="111">
        <v>5583.2353800745541</v>
      </c>
      <c r="BC32" s="111">
        <v>5615.0174032474988</v>
      </c>
      <c r="BD32" s="111">
        <v>5200.0262366432871</v>
      </c>
      <c r="BE32" s="111">
        <v>4504.2505011024523</v>
      </c>
      <c r="BF32" s="111">
        <v>4970.7603174966343</v>
      </c>
      <c r="BG32" s="113"/>
      <c r="BH32" s="904"/>
    </row>
    <row r="33" spans="20:60" ht="15" customHeight="1">
      <c r="T33" s="589"/>
      <c r="U33" s="600"/>
      <c r="V33" s="602" t="s">
        <v>566</v>
      </c>
      <c r="X33" s="589"/>
      <c r="Y33" s="600"/>
      <c r="Z33" s="602" t="s">
        <v>543</v>
      </c>
      <c r="AA33" s="111">
        <v>312.93265823101166</v>
      </c>
      <c r="AB33" s="111">
        <v>307.97107789698435</v>
      </c>
      <c r="AC33" s="111">
        <v>295.29687962532637</v>
      </c>
      <c r="AD33" s="111">
        <v>290.63467317525141</v>
      </c>
      <c r="AE33" s="111">
        <v>290.02818822876941</v>
      </c>
      <c r="AF33" s="111">
        <v>283.40724792134881</v>
      </c>
      <c r="AG33" s="111">
        <v>282.81616108587957</v>
      </c>
      <c r="AH33" s="111">
        <v>270.4505316939792</v>
      </c>
      <c r="AI33" s="111">
        <v>231.01486186880268</v>
      </c>
      <c r="AJ33" s="111">
        <v>236.17622947190605</v>
      </c>
      <c r="AK33" s="111">
        <v>232.77059403447643</v>
      </c>
      <c r="AL33" s="111">
        <v>223.34615935223468</v>
      </c>
      <c r="AM33" s="111">
        <v>216.97067555275785</v>
      </c>
      <c r="AN33" s="111">
        <v>253.04917488817512</v>
      </c>
      <c r="AO33" s="111">
        <v>259.84110151123582</v>
      </c>
      <c r="AP33" s="111">
        <v>243.96514344126908</v>
      </c>
      <c r="AQ33" s="111">
        <v>231.92793937005607</v>
      </c>
      <c r="AR33" s="111">
        <v>216.15611100140237</v>
      </c>
      <c r="AS33" s="111">
        <v>183.2383982729593</v>
      </c>
      <c r="AT33" s="111">
        <v>164.79831510666327</v>
      </c>
      <c r="AU33" s="111">
        <v>188.02623863878793</v>
      </c>
      <c r="AV33" s="111">
        <v>188.07840694740474</v>
      </c>
      <c r="AW33" s="111">
        <v>199.57086177654855</v>
      </c>
      <c r="AX33" s="111">
        <v>212.11792199407731</v>
      </c>
      <c r="AY33" s="111">
        <v>209.39134529972279</v>
      </c>
      <c r="AZ33" s="111">
        <v>210.50366839149265</v>
      </c>
      <c r="BA33" s="111">
        <v>206.20457113393425</v>
      </c>
      <c r="BB33" s="111">
        <v>213.00806049427757</v>
      </c>
      <c r="BC33" s="111">
        <v>217.2544088476491</v>
      </c>
      <c r="BD33" s="111">
        <v>197.83983652610891</v>
      </c>
      <c r="BE33" s="111">
        <v>163.5904862519815</v>
      </c>
      <c r="BF33" s="111">
        <v>174.31031148173486</v>
      </c>
      <c r="BG33" s="113"/>
      <c r="BH33" s="904"/>
    </row>
    <row r="34" spans="20:60" ht="15" customHeight="1">
      <c r="T34" s="589"/>
      <c r="U34" s="603"/>
      <c r="V34" s="1168" t="s">
        <v>715</v>
      </c>
      <c r="X34" s="589"/>
      <c r="Y34" s="603"/>
      <c r="Z34" s="604" t="s">
        <v>544</v>
      </c>
      <c r="AA34" s="114">
        <v>3025.3148726737413</v>
      </c>
      <c r="AB34" s="114">
        <v>2876.4788321440037</v>
      </c>
      <c r="AC34" s="114">
        <v>2608.8201983053082</v>
      </c>
      <c r="AD34" s="114">
        <v>2467.0780905654915</v>
      </c>
      <c r="AE34" s="114">
        <v>2495.5809780789796</v>
      </c>
      <c r="AF34" s="114">
        <v>2467.9649338487307</v>
      </c>
      <c r="AG34" s="114">
        <v>2412.6998044601655</v>
      </c>
      <c r="AH34" s="114">
        <v>2308.86031190723</v>
      </c>
      <c r="AI34" s="114">
        <v>2205.887577887816</v>
      </c>
      <c r="AJ34" s="114">
        <v>2212.7148237799938</v>
      </c>
      <c r="AK34" s="114">
        <v>2268.7789003098792</v>
      </c>
      <c r="AL34" s="114">
        <v>2309.4653296479942</v>
      </c>
      <c r="AM34" s="114">
        <v>1983.9125576023625</v>
      </c>
      <c r="AN34" s="114">
        <v>1818.1207786276111</v>
      </c>
      <c r="AO34" s="114">
        <v>1810.4067511528565</v>
      </c>
      <c r="AP34" s="114">
        <v>1942.187473654189</v>
      </c>
      <c r="AQ34" s="114">
        <v>2058.2269448732345</v>
      </c>
      <c r="AR34" s="114">
        <v>2207.7055163835989</v>
      </c>
      <c r="AS34" s="114">
        <v>2000.1913691380626</v>
      </c>
      <c r="AT34" s="114">
        <v>1813.4399798515126</v>
      </c>
      <c r="AU34" s="114">
        <v>1882.0154659321704</v>
      </c>
      <c r="AV34" s="114">
        <v>1916.6469125924464</v>
      </c>
      <c r="AW34" s="114">
        <v>2091.2705592781335</v>
      </c>
      <c r="AX34" s="114">
        <v>2146.3124204941573</v>
      </c>
      <c r="AY34" s="114">
        <v>2099.3798052428242</v>
      </c>
      <c r="AZ34" s="114">
        <v>1901.845796958469</v>
      </c>
      <c r="BA34" s="114">
        <v>1741.4891424474445</v>
      </c>
      <c r="BB34" s="114">
        <v>1715.0912644744483</v>
      </c>
      <c r="BC34" s="114">
        <v>1549.7971346872716</v>
      </c>
      <c r="BD34" s="114">
        <v>1506.1694262367337</v>
      </c>
      <c r="BE34" s="114">
        <v>1544.5414314446355</v>
      </c>
      <c r="BF34" s="114">
        <v>1596.1525561144367</v>
      </c>
      <c r="BG34" s="115"/>
      <c r="BH34" s="905"/>
    </row>
    <row r="35" spans="20:60" ht="15" customHeight="1">
      <c r="T35" s="589"/>
      <c r="U35" s="549" t="s">
        <v>1004</v>
      </c>
      <c r="V35" s="605"/>
      <c r="X35" s="589"/>
      <c r="Y35" s="549" t="s">
        <v>975</v>
      </c>
      <c r="Z35" s="605"/>
      <c r="AA35" s="107">
        <f>SUM(AA36:AA37)</f>
        <v>6502.5198481393982</v>
      </c>
      <c r="AB35" s="107">
        <f t="shared" ref="AB35:AZ35" si="11">SUM(AB36:AB37)</f>
        <v>6501.6178785101847</v>
      </c>
      <c r="AC35" s="107">
        <f t="shared" si="11"/>
        <v>6320.2747353516334</v>
      </c>
      <c r="AD35" s="107">
        <f t="shared" si="11"/>
        <v>5888.5293879709279</v>
      </c>
      <c r="AE35" s="107">
        <f t="shared" si="11"/>
        <v>6317.3432371260969</v>
      </c>
      <c r="AF35" s="107">
        <f t="shared" si="11"/>
        <v>6494.4740937862225</v>
      </c>
      <c r="AG35" s="107">
        <f t="shared" si="11"/>
        <v>6509.5288592091256</v>
      </c>
      <c r="AH35" s="107">
        <f t="shared" si="11"/>
        <v>6508.8192807061223</v>
      </c>
      <c r="AI35" s="107">
        <f t="shared" si="11"/>
        <v>5907.0717378638092</v>
      </c>
      <c r="AJ35" s="107">
        <f t="shared" si="11"/>
        <v>6474.5463462429234</v>
      </c>
      <c r="AK35" s="107">
        <f t="shared" si="11"/>
        <v>6342.7964797778213</v>
      </c>
      <c r="AL35" s="107">
        <f t="shared" si="11"/>
        <v>5935.0809321820925</v>
      </c>
      <c r="AM35" s="107">
        <f t="shared" si="11"/>
        <v>5892.4609813854495</v>
      </c>
      <c r="AN35" s="107">
        <f t="shared" si="11"/>
        <v>5749.0411017484939</v>
      </c>
      <c r="AO35" s="107">
        <f t="shared" si="11"/>
        <v>5820.7483086713428</v>
      </c>
      <c r="AP35" s="107">
        <f t="shared" si="11"/>
        <v>5471.1839692556241</v>
      </c>
      <c r="AQ35" s="107">
        <f t="shared" si="11"/>
        <v>5546.5956960091644</v>
      </c>
      <c r="AR35" s="107">
        <f t="shared" si="11"/>
        <v>5636.6682685339183</v>
      </c>
      <c r="AS35" s="107">
        <f t="shared" si="11"/>
        <v>4778.0158189128606</v>
      </c>
      <c r="AT35" s="107">
        <f t="shared" si="11"/>
        <v>4603.8288413838163</v>
      </c>
      <c r="AU35" s="107">
        <f t="shared" si="11"/>
        <v>5141.8660936803253</v>
      </c>
      <c r="AV35" s="107">
        <f t="shared" si="11"/>
        <v>4820.5216020551525</v>
      </c>
      <c r="AW35" s="107">
        <f t="shared" si="11"/>
        <v>4399.7095059634594</v>
      </c>
      <c r="AX35" s="107">
        <f t="shared" si="11"/>
        <v>4523.703265993493</v>
      </c>
      <c r="AY35" s="107">
        <f t="shared" si="11"/>
        <v>4442.5408139795572</v>
      </c>
      <c r="AZ35" s="107">
        <f t="shared" si="11"/>
        <v>4340.9213554076468</v>
      </c>
      <c r="BA35" s="107">
        <f t="shared" ref="BA35:BF35" si="12">SUM(BA36:BA37)</f>
        <v>3994.5427922793624</v>
      </c>
      <c r="BB35" s="107">
        <f t="shared" si="12"/>
        <v>4179.4178848250904</v>
      </c>
      <c r="BC35" s="107">
        <f t="shared" si="12"/>
        <v>3914.5602455256685</v>
      </c>
      <c r="BD35" s="107">
        <f t="shared" si="12"/>
        <v>4042.2183708956936</v>
      </c>
      <c r="BE35" s="107">
        <f t="shared" si="12"/>
        <v>3365.5347539857376</v>
      </c>
      <c r="BF35" s="107">
        <f t="shared" si="12"/>
        <v>4072.1077387302385</v>
      </c>
      <c r="BG35" s="77"/>
      <c r="BH35" s="902"/>
    </row>
    <row r="36" spans="20:60" ht="15" customHeight="1">
      <c r="T36" s="589"/>
      <c r="U36" s="600"/>
      <c r="V36" s="1179" t="s">
        <v>721</v>
      </c>
      <c r="X36" s="589"/>
      <c r="Y36" s="600"/>
      <c r="Z36" s="601" t="s">
        <v>289</v>
      </c>
      <c r="AA36" s="111">
        <v>2879.456980449987</v>
      </c>
      <c r="AB36" s="111">
        <v>2856.3732248527194</v>
      </c>
      <c r="AC36" s="111">
        <v>2885.9592075283686</v>
      </c>
      <c r="AD36" s="111">
        <v>2717.4128315005769</v>
      </c>
      <c r="AE36" s="111">
        <v>2933.6161440786377</v>
      </c>
      <c r="AF36" s="111">
        <v>2937.334645634221</v>
      </c>
      <c r="AG36" s="111">
        <v>2923.5350389104387</v>
      </c>
      <c r="AH36" s="111">
        <v>2839.7146471649644</v>
      </c>
      <c r="AI36" s="111">
        <v>2494.8947553714825</v>
      </c>
      <c r="AJ36" s="111">
        <v>2842.4882677465935</v>
      </c>
      <c r="AK36" s="111">
        <v>2716.0559912674262</v>
      </c>
      <c r="AL36" s="111">
        <v>2556.484249995342</v>
      </c>
      <c r="AM36" s="111">
        <v>2381.0427467509862</v>
      </c>
      <c r="AN36" s="111">
        <v>2157.4236112997933</v>
      </c>
      <c r="AO36" s="111">
        <v>2156.4098613910915</v>
      </c>
      <c r="AP36" s="111">
        <v>1843.8515128396782</v>
      </c>
      <c r="AQ36" s="111">
        <v>1872.1762990332647</v>
      </c>
      <c r="AR36" s="111">
        <v>1930.263957647956</v>
      </c>
      <c r="AS36" s="111">
        <v>1678.163142604868</v>
      </c>
      <c r="AT36" s="111">
        <v>1654.9475232545478</v>
      </c>
      <c r="AU36" s="111">
        <v>1837.7283883938844</v>
      </c>
      <c r="AV36" s="111">
        <v>1725.3987355485162</v>
      </c>
      <c r="AW36" s="111">
        <v>1602.9973224438443</v>
      </c>
      <c r="AX36" s="111">
        <v>1669.1200822289197</v>
      </c>
      <c r="AY36" s="111">
        <v>1649.0858767351895</v>
      </c>
      <c r="AZ36" s="111">
        <v>1697.1820075338835</v>
      </c>
      <c r="BA36" s="111">
        <v>1352.5556096301498</v>
      </c>
      <c r="BB36" s="111">
        <v>1420.0659804269048</v>
      </c>
      <c r="BC36" s="111">
        <v>1152.3889069811462</v>
      </c>
      <c r="BD36" s="111">
        <v>1398.9085917748262</v>
      </c>
      <c r="BE36" s="111">
        <v>1103.9711301427574</v>
      </c>
      <c r="BF36" s="111">
        <v>1457.65494844158</v>
      </c>
      <c r="BG36" s="112"/>
      <c r="BH36" s="903"/>
    </row>
    <row r="37" spans="20:60" ht="15" customHeight="1">
      <c r="T37" s="606"/>
      <c r="U37" s="603"/>
      <c r="V37" s="1168" t="s">
        <v>707</v>
      </c>
      <c r="X37" s="606"/>
      <c r="Y37" s="603"/>
      <c r="Z37" s="604" t="s">
        <v>545</v>
      </c>
      <c r="AA37" s="114">
        <v>3623.0628676894112</v>
      </c>
      <c r="AB37" s="114">
        <v>3645.2446536574653</v>
      </c>
      <c r="AC37" s="114">
        <v>3434.3155278232648</v>
      </c>
      <c r="AD37" s="114">
        <v>3171.116556470351</v>
      </c>
      <c r="AE37" s="114">
        <v>3383.7270930474592</v>
      </c>
      <c r="AF37" s="114">
        <v>3557.1394481520015</v>
      </c>
      <c r="AG37" s="114">
        <v>3585.9938202986868</v>
      </c>
      <c r="AH37" s="114">
        <v>3669.1046335411579</v>
      </c>
      <c r="AI37" s="114">
        <v>3412.1769824923267</v>
      </c>
      <c r="AJ37" s="114">
        <v>3632.0580784963299</v>
      </c>
      <c r="AK37" s="114">
        <v>3626.7404885103952</v>
      </c>
      <c r="AL37" s="114">
        <v>3378.5966821867505</v>
      </c>
      <c r="AM37" s="114">
        <v>3511.4182346344633</v>
      </c>
      <c r="AN37" s="114">
        <v>3591.6174904487007</v>
      </c>
      <c r="AO37" s="114">
        <v>3664.3384472802513</v>
      </c>
      <c r="AP37" s="114">
        <v>3627.3324564159457</v>
      </c>
      <c r="AQ37" s="114">
        <v>3674.4193969758999</v>
      </c>
      <c r="AR37" s="114">
        <v>3706.4043108859623</v>
      </c>
      <c r="AS37" s="114">
        <v>3099.8526763079926</v>
      </c>
      <c r="AT37" s="114">
        <v>2948.8813181292685</v>
      </c>
      <c r="AU37" s="114">
        <v>3304.1377052864409</v>
      </c>
      <c r="AV37" s="114">
        <v>3095.1228665066365</v>
      </c>
      <c r="AW37" s="114">
        <v>2796.7121835196149</v>
      </c>
      <c r="AX37" s="114">
        <v>2854.5831837645733</v>
      </c>
      <c r="AY37" s="114">
        <v>2793.454937244368</v>
      </c>
      <c r="AZ37" s="114">
        <v>2643.7393478737631</v>
      </c>
      <c r="BA37" s="114">
        <v>2641.9871826492126</v>
      </c>
      <c r="BB37" s="114">
        <v>2759.3519043981855</v>
      </c>
      <c r="BC37" s="114">
        <v>2762.1713385445223</v>
      </c>
      <c r="BD37" s="114">
        <v>2643.3097791208675</v>
      </c>
      <c r="BE37" s="114">
        <v>2261.5636238429802</v>
      </c>
      <c r="BF37" s="114">
        <v>2614.4527902886584</v>
      </c>
      <c r="BG37" s="115"/>
      <c r="BH37" s="905"/>
    </row>
    <row r="38" spans="20:60" ht="15" customHeight="1">
      <c r="T38" s="606"/>
      <c r="U38" s="451" t="s">
        <v>1204</v>
      </c>
      <c r="V38" s="594"/>
      <c r="X38" s="606"/>
      <c r="Y38" s="451" t="s">
        <v>1148</v>
      </c>
      <c r="Z38" s="594"/>
      <c r="AA38" s="89">
        <v>7265.6764416128917</v>
      </c>
      <c r="AB38" s="89">
        <v>7119.0705979612903</v>
      </c>
      <c r="AC38" s="89">
        <v>6828.8850506820208</v>
      </c>
      <c r="AD38" s="89">
        <v>6692.8373653858389</v>
      </c>
      <c r="AE38" s="89">
        <v>6705.4638858638518</v>
      </c>
      <c r="AF38" s="89">
        <v>6905.0859560106701</v>
      </c>
      <c r="AG38" s="89">
        <v>6931.4455186566211</v>
      </c>
      <c r="AH38" s="89">
        <v>6903.8648621962639</v>
      </c>
      <c r="AI38" s="89">
        <v>6617.7807434145861</v>
      </c>
      <c r="AJ38" s="89">
        <v>6551.4152527651322</v>
      </c>
      <c r="AK38" s="89">
        <v>6840.8661650238328</v>
      </c>
      <c r="AL38" s="89">
        <v>6877.9758421539673</v>
      </c>
      <c r="AM38" s="89">
        <v>6742.8882611310128</v>
      </c>
      <c r="AN38" s="89">
        <v>6513.5964242283071</v>
      </c>
      <c r="AO38" s="89">
        <v>6619.7856382496866</v>
      </c>
      <c r="AP38" s="89">
        <v>6637.4469579996312</v>
      </c>
      <c r="AQ38" s="89">
        <v>6699.901852146746</v>
      </c>
      <c r="AR38" s="89">
        <v>6799.9921340388973</v>
      </c>
      <c r="AS38" s="89">
        <v>6384.30708252563</v>
      </c>
      <c r="AT38" s="89">
        <v>5724.6168736399641</v>
      </c>
      <c r="AU38" s="89">
        <v>6322.0526860737255</v>
      </c>
      <c r="AV38" s="89">
        <v>6131.1908414647669</v>
      </c>
      <c r="AW38" s="89">
        <v>6230.1417174465823</v>
      </c>
      <c r="AX38" s="89">
        <v>6351.3721372495511</v>
      </c>
      <c r="AY38" s="89">
        <v>6266.7220079273284</v>
      </c>
      <c r="AZ38" s="89">
        <v>6059.0358368798315</v>
      </c>
      <c r="BA38" s="89">
        <v>5990.4027188220143</v>
      </c>
      <c r="BB38" s="89">
        <v>5903.9734789856611</v>
      </c>
      <c r="BC38" s="89">
        <v>5775.9692477122317</v>
      </c>
      <c r="BD38" s="89">
        <v>5449.7681339006485</v>
      </c>
      <c r="BE38" s="89">
        <v>5022.9303085370111</v>
      </c>
      <c r="BF38" s="89">
        <v>5458.7260884472034</v>
      </c>
      <c r="BG38" s="77"/>
      <c r="BH38" s="902"/>
    </row>
    <row r="39" spans="20:60" ht="15" customHeight="1">
      <c r="T39" s="606"/>
      <c r="U39" s="451" t="s">
        <v>1005</v>
      </c>
      <c r="V39" s="594"/>
      <c r="X39" s="606"/>
      <c r="Y39" s="451" t="s">
        <v>1017</v>
      </c>
      <c r="Z39" s="594"/>
      <c r="AA39" s="89">
        <v>2039.8207474214641</v>
      </c>
      <c r="AB39" s="89">
        <v>2135.9254287863546</v>
      </c>
      <c r="AC39" s="89">
        <v>2108.693688305545</v>
      </c>
      <c r="AD39" s="89">
        <v>2093.7183811230925</v>
      </c>
      <c r="AE39" s="89">
        <v>2325.9627930643519</v>
      </c>
      <c r="AF39" s="89">
        <v>2376.547168369565</v>
      </c>
      <c r="AG39" s="89">
        <v>2533.613162431117</v>
      </c>
      <c r="AH39" s="89">
        <v>2625.9809496582247</v>
      </c>
      <c r="AI39" s="89">
        <v>2459.6175385106635</v>
      </c>
      <c r="AJ39" s="89">
        <v>2623.9051706647697</v>
      </c>
      <c r="AK39" s="89">
        <v>2658.7016803623533</v>
      </c>
      <c r="AL39" s="89">
        <v>2727.2519354331953</v>
      </c>
      <c r="AM39" s="89">
        <v>2849.53370683106</v>
      </c>
      <c r="AN39" s="89">
        <v>2780.1639392403536</v>
      </c>
      <c r="AO39" s="89">
        <v>2873.7456163919296</v>
      </c>
      <c r="AP39" s="89">
        <v>2864.9556781979368</v>
      </c>
      <c r="AQ39" s="89">
        <v>3078.8740118536757</v>
      </c>
      <c r="AR39" s="89">
        <v>3047.6147118395124</v>
      </c>
      <c r="AS39" s="89">
        <v>2778.9279297676508</v>
      </c>
      <c r="AT39" s="89">
        <v>2865.6191783171362</v>
      </c>
      <c r="AU39" s="89">
        <v>2750.0446651403067</v>
      </c>
      <c r="AV39" s="89">
        <v>2703.1801637853519</v>
      </c>
      <c r="AW39" s="89">
        <v>2553.9715961843394</v>
      </c>
      <c r="AX39" s="89">
        <v>2689.2054736697214</v>
      </c>
      <c r="AY39" s="89">
        <v>2532.0916491730582</v>
      </c>
      <c r="AZ39" s="89">
        <v>2493.0252203481596</v>
      </c>
      <c r="BA39" s="89">
        <v>2591.2653223449588</v>
      </c>
      <c r="BB39" s="89">
        <v>2699.7375470588722</v>
      </c>
      <c r="BC39" s="89">
        <v>2669.9298689905127</v>
      </c>
      <c r="BD39" s="89">
        <v>2564.9691104782592</v>
      </c>
      <c r="BE39" s="89">
        <v>2332.0826180110566</v>
      </c>
      <c r="BF39" s="89">
        <v>2293.3196624973903</v>
      </c>
      <c r="BG39" s="77"/>
      <c r="BH39" s="902"/>
    </row>
    <row r="40" spans="20:60" ht="15" customHeight="1" thickBot="1">
      <c r="T40" s="607"/>
      <c r="U40" s="608" t="s">
        <v>1006</v>
      </c>
      <c r="V40" s="609"/>
      <c r="X40" s="607"/>
      <c r="Y40" s="608" t="s">
        <v>1018</v>
      </c>
      <c r="Z40" s="609"/>
      <c r="AA40" s="1151">
        <v>64.613207000000031</v>
      </c>
      <c r="AB40" s="1151">
        <v>66.803699000000023</v>
      </c>
      <c r="AC40" s="1151">
        <v>65.368480000000034</v>
      </c>
      <c r="AD40" s="1151">
        <v>59.679443000000013</v>
      </c>
      <c r="AE40" s="1151">
        <v>67.102707000000024</v>
      </c>
      <c r="AF40" s="1151">
        <v>71.847638000000018</v>
      </c>
      <c r="AG40" s="1151">
        <v>79.849708000000021</v>
      </c>
      <c r="AH40" s="1151">
        <v>86.356879000000049</v>
      </c>
      <c r="AI40" s="1151">
        <v>86.735898000000077</v>
      </c>
      <c r="AJ40" s="1151">
        <v>89.569040000000015</v>
      </c>
      <c r="AK40" s="1151">
        <v>86.668848000000054</v>
      </c>
      <c r="AL40" s="1151">
        <v>78.827302000000017</v>
      </c>
      <c r="AM40" s="1151">
        <v>80.656660000000073</v>
      </c>
      <c r="AN40" s="1151">
        <v>86.201701999999983</v>
      </c>
      <c r="AO40" s="1151">
        <v>87.126387000000008</v>
      </c>
      <c r="AP40" s="1151">
        <v>90.227606999999992</v>
      </c>
      <c r="AQ40" s="1151">
        <v>87.797462000000053</v>
      </c>
      <c r="AR40" s="1151">
        <v>86.709739000000042</v>
      </c>
      <c r="AS40" s="1151">
        <v>72.491562000000002</v>
      </c>
      <c r="AT40" s="1151">
        <v>72.185683000000026</v>
      </c>
      <c r="AU40" s="1151">
        <v>76.792199000000039</v>
      </c>
      <c r="AV40" s="1151">
        <v>88.116302000000047</v>
      </c>
      <c r="AW40" s="1151">
        <v>99.906697000000023</v>
      </c>
      <c r="AX40" s="1151">
        <v>93.526186000000024</v>
      </c>
      <c r="AY40" s="1151">
        <v>90.599487000000025</v>
      </c>
      <c r="AZ40" s="1151">
        <v>96.736382000000006</v>
      </c>
      <c r="BA40" s="1151">
        <v>106.95248199999999</v>
      </c>
      <c r="BB40" s="1151">
        <v>110.63789999999999</v>
      </c>
      <c r="BC40" s="1151">
        <v>105.32984500000002</v>
      </c>
      <c r="BD40" s="1151">
        <v>99.837092000000027</v>
      </c>
      <c r="BE40" s="1151">
        <v>86.733533000000051</v>
      </c>
      <c r="BF40" s="1151">
        <v>80.936017000000021</v>
      </c>
      <c r="BG40" s="225"/>
      <c r="BH40" s="906"/>
    </row>
    <row r="41" spans="20:60" ht="15" customHeight="1">
      <c r="T41" s="586" t="s">
        <v>239</v>
      </c>
      <c r="U41" s="598"/>
      <c r="V41" s="599"/>
      <c r="X41" s="586" t="s">
        <v>433</v>
      </c>
      <c r="Y41" s="598"/>
      <c r="Z41" s="599"/>
      <c r="AA41" s="235">
        <f>SUM(AA42:AA43)</f>
        <v>732.01263237142848</v>
      </c>
      <c r="AB41" s="235">
        <f t="shared" ref="AB41:AZ41" si="13">SUM(AB42:AB43)</f>
        <v>669.24675483809528</v>
      </c>
      <c r="AC41" s="235">
        <f t="shared" si="13"/>
        <v>617.68904015238104</v>
      </c>
      <c r="AD41" s="235">
        <f t="shared" si="13"/>
        <v>649.39861873333325</v>
      </c>
      <c r="AE41" s="235">
        <f t="shared" si="13"/>
        <v>461.93021495238099</v>
      </c>
      <c r="AF41" s="235">
        <f t="shared" si="13"/>
        <v>473.19245233333345</v>
      </c>
      <c r="AG41" s="235">
        <f t="shared" si="13"/>
        <v>452.86890544761911</v>
      </c>
      <c r="AH41" s="235">
        <f t="shared" si="13"/>
        <v>466.20345032380953</v>
      </c>
      <c r="AI41" s="235">
        <f t="shared" si="13"/>
        <v>465.63080153333328</v>
      </c>
      <c r="AJ41" s="235">
        <f t="shared" si="13"/>
        <v>449.73589016190482</v>
      </c>
      <c r="AK41" s="235">
        <f t="shared" si="13"/>
        <v>500.67083900952377</v>
      </c>
      <c r="AL41" s="235">
        <f t="shared" si="13"/>
        <v>418.82785549523805</v>
      </c>
      <c r="AM41" s="235">
        <f t="shared" si="13"/>
        <v>439.84258287619048</v>
      </c>
      <c r="AN41" s="235">
        <f t="shared" si="13"/>
        <v>456.54704228571433</v>
      </c>
      <c r="AO41" s="235">
        <f t="shared" si="13"/>
        <v>429.73283707619044</v>
      </c>
      <c r="AP41" s="235">
        <f t="shared" si="13"/>
        <v>428.08294037142866</v>
      </c>
      <c r="AQ41" s="235">
        <f t="shared" si="13"/>
        <v>398.41545647619051</v>
      </c>
      <c r="AR41" s="235">
        <f t="shared" si="13"/>
        <v>522.67691258095238</v>
      </c>
      <c r="AS41" s="235">
        <f t="shared" si="13"/>
        <v>466.22188391428574</v>
      </c>
      <c r="AT41" s="235">
        <f t="shared" si="13"/>
        <v>416.73084545714289</v>
      </c>
      <c r="AU41" s="235">
        <f t="shared" si="13"/>
        <v>427.24741525714285</v>
      </c>
      <c r="AV41" s="235">
        <f t="shared" si="13"/>
        <v>434.79094319047624</v>
      </c>
      <c r="AW41" s="235">
        <f t="shared" si="13"/>
        <v>541.97401332380957</v>
      </c>
      <c r="AX41" s="235">
        <f t="shared" si="13"/>
        <v>594.0059417809523</v>
      </c>
      <c r="AY41" s="235">
        <f t="shared" si="13"/>
        <v>566.76543345714276</v>
      </c>
      <c r="AZ41" s="235">
        <f t="shared" si="13"/>
        <v>473.5399851809525</v>
      </c>
      <c r="BA41" s="235">
        <f t="shared" ref="BA41:BF41" si="14">SUM(BA42:BA43)</f>
        <v>461.20452504761903</v>
      </c>
      <c r="BB41" s="235">
        <f t="shared" si="14"/>
        <v>501.73216018095241</v>
      </c>
      <c r="BC41" s="235">
        <f t="shared" si="14"/>
        <v>450.14747684761903</v>
      </c>
      <c r="BD41" s="235">
        <f t="shared" si="14"/>
        <v>450.46701731428573</v>
      </c>
      <c r="BE41" s="235">
        <f t="shared" si="14"/>
        <v>440.74797098095235</v>
      </c>
      <c r="BF41" s="235">
        <f t="shared" si="14"/>
        <v>433.56879458095239</v>
      </c>
      <c r="BG41" s="106"/>
      <c r="BH41" s="901"/>
    </row>
    <row r="42" spans="20:60" ht="15" customHeight="1">
      <c r="T42" s="606"/>
      <c r="U42" s="610" t="s">
        <v>1007</v>
      </c>
      <c r="V42" s="611"/>
      <c r="X42" s="606"/>
      <c r="Y42" s="610" t="s">
        <v>1019</v>
      </c>
      <c r="Z42" s="611"/>
      <c r="AA42" s="116">
        <v>550.23920379999993</v>
      </c>
      <c r="AB42" s="116">
        <v>527.37032626666667</v>
      </c>
      <c r="AC42" s="116">
        <v>477.13732586666669</v>
      </c>
      <c r="AD42" s="116">
        <v>481.58261873333328</v>
      </c>
      <c r="AE42" s="116">
        <v>292.75650066666674</v>
      </c>
      <c r="AF42" s="116">
        <v>303.52845233333341</v>
      </c>
      <c r="AG42" s="116">
        <v>292.73561973333341</v>
      </c>
      <c r="AH42" s="116">
        <v>303.65330746666666</v>
      </c>
      <c r="AI42" s="116">
        <v>300.00380153333327</v>
      </c>
      <c r="AJ42" s="116">
        <v>293.56731873333337</v>
      </c>
      <c r="AK42" s="116">
        <v>332.90198186666657</v>
      </c>
      <c r="AL42" s="116">
        <v>247.34728406666662</v>
      </c>
      <c r="AM42" s="116">
        <v>269.91772573333333</v>
      </c>
      <c r="AN42" s="116">
        <v>246.39832800000002</v>
      </c>
      <c r="AO42" s="116">
        <v>236.30097993333328</v>
      </c>
      <c r="AP42" s="116">
        <v>231.29451180000001</v>
      </c>
      <c r="AQ42" s="116">
        <v>230.36059933333334</v>
      </c>
      <c r="AR42" s="116">
        <v>325.00062686666666</v>
      </c>
      <c r="AS42" s="116">
        <v>305.7365982</v>
      </c>
      <c r="AT42" s="116">
        <v>270.15270260000005</v>
      </c>
      <c r="AU42" s="116">
        <v>242.88427239999999</v>
      </c>
      <c r="AV42" s="116">
        <v>246.77580033333334</v>
      </c>
      <c r="AW42" s="116">
        <v>369.97487046666669</v>
      </c>
      <c r="AX42" s="116">
        <v>379.5766560666666</v>
      </c>
      <c r="AY42" s="116">
        <v>362.50329059999996</v>
      </c>
      <c r="AZ42" s="116">
        <v>258.74769946666675</v>
      </c>
      <c r="BA42" s="116">
        <v>253.01223933333333</v>
      </c>
      <c r="BB42" s="116">
        <v>293.53987446666667</v>
      </c>
      <c r="BC42" s="116">
        <v>241.95519113333336</v>
      </c>
      <c r="BD42" s="116">
        <v>242.2747316</v>
      </c>
      <c r="BE42" s="116">
        <v>232.55568526666661</v>
      </c>
      <c r="BF42" s="116">
        <v>225.37650886666665</v>
      </c>
      <c r="BG42" s="117"/>
      <c r="BH42" s="907"/>
    </row>
    <row r="43" spans="20:60" ht="15" customHeight="1" thickBot="1">
      <c r="T43" s="612"/>
      <c r="U43" s="613" t="s">
        <v>1008</v>
      </c>
      <c r="V43" s="614"/>
      <c r="X43" s="612"/>
      <c r="Y43" s="613" t="s">
        <v>1020</v>
      </c>
      <c r="Z43" s="614"/>
      <c r="AA43" s="1150">
        <v>181.77342857142855</v>
      </c>
      <c r="AB43" s="1150">
        <v>141.87642857142856</v>
      </c>
      <c r="AC43" s="1150">
        <v>140.5517142857143</v>
      </c>
      <c r="AD43" s="1150">
        <v>167.816</v>
      </c>
      <c r="AE43" s="1150">
        <v>169.17371428571428</v>
      </c>
      <c r="AF43" s="1150">
        <v>169.66400000000002</v>
      </c>
      <c r="AG43" s="1150">
        <v>160.13328571428571</v>
      </c>
      <c r="AH43" s="1150">
        <v>162.55014285714287</v>
      </c>
      <c r="AI43" s="1150">
        <v>165.62700000000001</v>
      </c>
      <c r="AJ43" s="1150">
        <v>156.16857142857145</v>
      </c>
      <c r="AK43" s="223">
        <v>167.76885714285717</v>
      </c>
      <c r="AL43" s="223">
        <v>171.48057142857147</v>
      </c>
      <c r="AM43" s="223">
        <v>169.92485714285715</v>
      </c>
      <c r="AN43" s="223">
        <v>210.14871428571431</v>
      </c>
      <c r="AO43" s="223">
        <v>193.43185714285713</v>
      </c>
      <c r="AP43" s="223">
        <v>196.78842857142862</v>
      </c>
      <c r="AQ43" s="223">
        <v>168.05485714285717</v>
      </c>
      <c r="AR43" s="223">
        <v>197.67628571428571</v>
      </c>
      <c r="AS43" s="223">
        <v>160.48528571428571</v>
      </c>
      <c r="AT43" s="223">
        <v>146.57814285714286</v>
      </c>
      <c r="AU43" s="223">
        <v>184.36314285714286</v>
      </c>
      <c r="AV43" s="223">
        <v>188.01514285714288</v>
      </c>
      <c r="AW43" s="223">
        <v>171.99914285714289</v>
      </c>
      <c r="AX43" s="223">
        <v>214.42928571428573</v>
      </c>
      <c r="AY43" s="223">
        <v>204.26214285714286</v>
      </c>
      <c r="AZ43" s="223">
        <v>214.79228571428573</v>
      </c>
      <c r="BA43" s="223">
        <v>208.1922857142857</v>
      </c>
      <c r="BB43" s="223">
        <v>208.1922857142857</v>
      </c>
      <c r="BC43" s="223">
        <v>208.1922857142857</v>
      </c>
      <c r="BD43" s="223">
        <v>208.1922857142857</v>
      </c>
      <c r="BE43" s="223">
        <v>208.1922857142857</v>
      </c>
      <c r="BF43" s="223">
        <v>208.1922857142857</v>
      </c>
      <c r="BG43" s="224"/>
      <c r="BH43" s="908"/>
    </row>
    <row r="44" spans="20:60" ht="15" customHeight="1">
      <c r="T44" s="586" t="s">
        <v>240</v>
      </c>
      <c r="U44" s="587"/>
      <c r="V44" s="588"/>
      <c r="X44" s="586" t="s">
        <v>546</v>
      </c>
      <c r="Y44" s="587"/>
      <c r="Z44" s="588"/>
      <c r="AA44" s="239">
        <f t="shared" ref="AA44:BC44" si="15">SUM(AA45:AA51)</f>
        <v>-64342.101983159024</v>
      </c>
      <c r="AB44" s="239">
        <f t="shared" si="15"/>
        <v>-73115.538057597965</v>
      </c>
      <c r="AC44" s="239">
        <f t="shared" si="15"/>
        <v>-76779.553236624779</v>
      </c>
      <c r="AD44" s="239">
        <f t="shared" si="15"/>
        <v>-80041.709061267917</v>
      </c>
      <c r="AE44" s="239">
        <f t="shared" si="15"/>
        <v>-79817.931895080939</v>
      </c>
      <c r="AF44" s="239">
        <f t="shared" si="15"/>
        <v>-79493.629501228133</v>
      </c>
      <c r="AG44" s="239">
        <f t="shared" si="15"/>
        <v>-83204.117458539404</v>
      </c>
      <c r="AH44" s="239">
        <f t="shared" si="15"/>
        <v>-84216.283865827034</v>
      </c>
      <c r="AI44" s="239">
        <f t="shared" si="15"/>
        <v>-84644.103431443058</v>
      </c>
      <c r="AJ44" s="239">
        <f t="shared" si="15"/>
        <v>-83852.456994010005</v>
      </c>
      <c r="AK44" s="239">
        <f t="shared" si="15"/>
        <v>-84946.828702312778</v>
      </c>
      <c r="AL44" s="239">
        <f t="shared" si="15"/>
        <v>-85584.060737843611</v>
      </c>
      <c r="AM44" s="239">
        <f t="shared" si="15"/>
        <v>-87349.169853575004</v>
      </c>
      <c r="AN44" s="239">
        <f t="shared" si="15"/>
        <v>-98843.704567049033</v>
      </c>
      <c r="AO44" s="239">
        <f t="shared" si="15"/>
        <v>-95416.641235637057</v>
      </c>
      <c r="AP44" s="239">
        <f t="shared" si="15"/>
        <v>-89608.401443805371</v>
      </c>
      <c r="AQ44" s="239">
        <f t="shared" si="15"/>
        <v>-84700.334744430904</v>
      </c>
      <c r="AR44" s="239">
        <f t="shared" si="15"/>
        <v>-80612.366982243053</v>
      </c>
      <c r="AS44" s="239">
        <f t="shared" si="15"/>
        <v>-70824.188130521099</v>
      </c>
      <c r="AT44" s="239">
        <f t="shared" si="15"/>
        <v>-67678.648646086673</v>
      </c>
      <c r="AU44" s="239">
        <f t="shared" si="15"/>
        <v>-71486.041112611012</v>
      </c>
      <c r="AV44" s="239">
        <f t="shared" si="15"/>
        <v>-69724.095952298609</v>
      </c>
      <c r="AW44" s="239">
        <f t="shared" si="15"/>
        <v>-72465.080855375913</v>
      </c>
      <c r="AX44" s="239">
        <f t="shared" si="15"/>
        <v>-65201.761600393387</v>
      </c>
      <c r="AY44" s="239">
        <f t="shared" si="15"/>
        <v>-62284.76281753106</v>
      </c>
      <c r="AZ44" s="239">
        <f t="shared" si="15"/>
        <v>-56648.237830763188</v>
      </c>
      <c r="BA44" s="239">
        <f t="shared" si="15"/>
        <v>-52780.940361594898</v>
      </c>
      <c r="BB44" s="239">
        <f t="shared" si="15"/>
        <v>-56754.969970063576</v>
      </c>
      <c r="BC44" s="239">
        <f t="shared" si="15"/>
        <v>-56290.567859257339</v>
      </c>
      <c r="BD44" s="239">
        <f>SUM(BD45:BD51)</f>
        <v>-51180.901555873294</v>
      </c>
      <c r="BE44" s="239">
        <f>SUM(BE45:BE51)</f>
        <v>-52070.758135871038</v>
      </c>
      <c r="BF44" s="239">
        <f>SUM(BF45:BF51)</f>
        <v>-52177.833462113296</v>
      </c>
      <c r="BG44" s="235"/>
      <c r="BH44" s="909"/>
    </row>
    <row r="45" spans="20:60" ht="15" customHeight="1">
      <c r="T45" s="589"/>
      <c r="U45" s="610" t="s">
        <v>1009</v>
      </c>
      <c r="V45" s="611"/>
      <c r="X45" s="589"/>
      <c r="Y45" s="610" t="s">
        <v>1021</v>
      </c>
      <c r="Z45" s="611"/>
      <c r="AA45" s="240">
        <v>-86264.836746240602</v>
      </c>
      <c r="AB45" s="240">
        <v>-93921.500071978211</v>
      </c>
      <c r="AC45" s="240">
        <v>-94301.3846129671</v>
      </c>
      <c r="AD45" s="240">
        <v>-94681.916630748499</v>
      </c>
      <c r="AE45" s="240">
        <v>-95058.426053113639</v>
      </c>
      <c r="AF45" s="240">
        <v>-95436.186467461142</v>
      </c>
      <c r="AG45" s="240">
        <v>-98677.313177095057</v>
      </c>
      <c r="AH45" s="240">
        <v>-98495.675092348509</v>
      </c>
      <c r="AI45" s="240">
        <v>-98313.700852025635</v>
      </c>
      <c r="AJ45" s="240">
        <v>-98135.451330499287</v>
      </c>
      <c r="AK45" s="240">
        <v>-97952.79670393253</v>
      </c>
      <c r="AL45" s="240">
        <v>-97772.875498638517</v>
      </c>
      <c r="AM45" s="240">
        <v>-97588.749073133338</v>
      </c>
      <c r="AN45" s="240">
        <v>-106915.9560400003</v>
      </c>
      <c r="AO45" s="240">
        <v>-106339.13794495375</v>
      </c>
      <c r="AP45" s="240">
        <v>-99808.09227136441</v>
      </c>
      <c r="AQ45" s="240">
        <v>-93414.587404875754</v>
      </c>
      <c r="AR45" s="240">
        <v>-91874.03778080178</v>
      </c>
      <c r="AS45" s="240">
        <v>-87245.287968263729</v>
      </c>
      <c r="AT45" s="240">
        <v>-82453.140700191347</v>
      </c>
      <c r="AU45" s="240">
        <v>-82607.998018725426</v>
      </c>
      <c r="AV45" s="240">
        <v>-84339.92194263202</v>
      </c>
      <c r="AW45" s="240">
        <v>-84055.867966298771</v>
      </c>
      <c r="AX45" s="240">
        <v>-76311.455957362181</v>
      </c>
      <c r="AY45" s="240">
        <v>-73363.028000126171</v>
      </c>
      <c r="AZ45" s="240">
        <v>-66884.313311907608</v>
      </c>
      <c r="BA45" s="240">
        <v>-62341.269738055606</v>
      </c>
      <c r="BB45" s="240">
        <v>-64398.208920907113</v>
      </c>
      <c r="BC45" s="240">
        <v>-62889.767626603461</v>
      </c>
      <c r="BD45" s="240">
        <v>-58685.78466539536</v>
      </c>
      <c r="BE45" s="240">
        <v>-60356.699203897675</v>
      </c>
      <c r="BF45" s="240">
        <v>-58342.701334576304</v>
      </c>
      <c r="BG45" s="116"/>
      <c r="BH45" s="910"/>
    </row>
    <row r="46" spans="20:60" ht="15" customHeight="1">
      <c r="T46" s="589"/>
      <c r="U46" s="615" t="s">
        <v>1010</v>
      </c>
      <c r="V46" s="602"/>
      <c r="X46" s="589"/>
      <c r="Y46" s="615" t="s">
        <v>1022</v>
      </c>
      <c r="Z46" s="602"/>
      <c r="AA46" s="241">
        <v>8330.9187442246039</v>
      </c>
      <c r="AB46" s="241">
        <v>7578.8201788558008</v>
      </c>
      <c r="AC46" s="241">
        <v>3884.761358469108</v>
      </c>
      <c r="AD46" s="241">
        <v>2438.5394369201017</v>
      </c>
      <c r="AE46" s="241">
        <v>3164.9573190103724</v>
      </c>
      <c r="AF46" s="241">
        <v>3827.1209036901982</v>
      </c>
      <c r="AG46" s="241">
        <v>3025.024309559356</v>
      </c>
      <c r="AH46" s="241">
        <v>3867.612140220197</v>
      </c>
      <c r="AI46" s="241">
        <v>5035.7593431309597</v>
      </c>
      <c r="AJ46" s="241">
        <v>4912.1961133661507</v>
      </c>
      <c r="AK46" s="1148">
        <v>4001.5444146705659</v>
      </c>
      <c r="AL46" s="1148">
        <v>3529.653794543502</v>
      </c>
      <c r="AM46" s="241">
        <v>3015.8699906713223</v>
      </c>
      <c r="AN46" s="241">
        <v>1458.907333594304</v>
      </c>
      <c r="AO46" s="241">
        <v>4438.0212629847319</v>
      </c>
      <c r="AP46" s="241">
        <v>3911.5321962288413</v>
      </c>
      <c r="AQ46" s="241">
        <v>2663.3937408065744</v>
      </c>
      <c r="AR46" s="241">
        <v>6021.4616633873466</v>
      </c>
      <c r="AS46" s="241">
        <v>11345.494382836961</v>
      </c>
      <c r="AT46" s="241">
        <v>8642.4933770388598</v>
      </c>
      <c r="AU46" s="241">
        <v>5846.3122432306363</v>
      </c>
      <c r="AV46" s="241">
        <v>6844.9865068419067</v>
      </c>
      <c r="AW46" s="241">
        <v>6508.4633010983052</v>
      </c>
      <c r="AX46" s="241">
        <v>5472.3295697038266</v>
      </c>
      <c r="AY46" s="241">
        <v>6192.6391369032453</v>
      </c>
      <c r="AZ46" s="241">
        <v>5697.9094081691228</v>
      </c>
      <c r="BA46" s="241">
        <v>5443.4481352589655</v>
      </c>
      <c r="BB46" s="241">
        <v>4552.2322419544398</v>
      </c>
      <c r="BC46" s="241">
        <v>3967.8799048656106</v>
      </c>
      <c r="BD46" s="241">
        <v>4681.1291881327179</v>
      </c>
      <c r="BE46" s="241">
        <v>4649.9634666281809</v>
      </c>
      <c r="BF46" s="241">
        <v>4666.1888346371206</v>
      </c>
      <c r="BG46" s="238"/>
      <c r="BH46" s="911"/>
    </row>
    <row r="47" spans="20:60" ht="15" customHeight="1">
      <c r="T47" s="589"/>
      <c r="U47" s="615" t="s">
        <v>1011</v>
      </c>
      <c r="V47" s="602"/>
      <c r="X47" s="589"/>
      <c r="Y47" s="615" t="s">
        <v>1023</v>
      </c>
      <c r="Z47" s="602"/>
      <c r="AA47" s="241">
        <v>854.96420516617775</v>
      </c>
      <c r="AB47" s="241">
        <v>423.31867182234686</v>
      </c>
      <c r="AC47" s="1148">
        <v>-423.80015268084094</v>
      </c>
      <c r="AD47" s="241">
        <v>-1008.7585451329346</v>
      </c>
      <c r="AE47" s="1148">
        <v>-626.78360160405191</v>
      </c>
      <c r="AF47" s="241">
        <v>65.464674921363155</v>
      </c>
      <c r="AG47" s="241">
        <v>-611.14718060192399</v>
      </c>
      <c r="AH47" s="1148">
        <v>-1079.4063552551745</v>
      </c>
      <c r="AI47" s="1148">
        <v>-1032.0135511808116</v>
      </c>
      <c r="AJ47" s="241">
        <v>-1314.4281945105581</v>
      </c>
      <c r="AK47" s="1148">
        <v>-895.68325816725951</v>
      </c>
      <c r="AL47" s="241">
        <v>-823.46972895507099</v>
      </c>
      <c r="AM47" s="241">
        <v>-785.08167873826335</v>
      </c>
      <c r="AN47" s="241">
        <v>-1212.9719553486452</v>
      </c>
      <c r="AO47" s="241">
        <v>-621.05546064570626</v>
      </c>
      <c r="AP47" s="241">
        <v>-311.91740258108393</v>
      </c>
      <c r="AQ47" s="241">
        <v>-91.196801917871142</v>
      </c>
      <c r="AR47" s="241">
        <v>-443.22934575630683</v>
      </c>
      <c r="AS47" s="241">
        <v>-208.88633278164863</v>
      </c>
      <c r="AT47" s="241">
        <v>359.76859788092196</v>
      </c>
      <c r="AU47" s="1148">
        <v>131.27329812203021</v>
      </c>
      <c r="AV47" s="241">
        <v>755.1862003140817</v>
      </c>
      <c r="AW47" s="1148">
        <v>753.20297910237048</v>
      </c>
      <c r="AX47" s="1148">
        <v>1068.815532845455</v>
      </c>
      <c r="AY47" s="1148">
        <v>1679.8363260647589</v>
      </c>
      <c r="AZ47" s="1148">
        <v>1349.2153302201139</v>
      </c>
      <c r="BA47" s="1148">
        <v>1055.0389889392679</v>
      </c>
      <c r="BB47" s="241">
        <v>813.45830480307745</v>
      </c>
      <c r="BC47" s="241">
        <v>574.42434628230058</v>
      </c>
      <c r="BD47" s="241">
        <v>693.67766217151927</v>
      </c>
      <c r="BE47" s="241">
        <v>557.05741271500847</v>
      </c>
      <c r="BF47" s="241">
        <v>488.00818924447901</v>
      </c>
      <c r="BG47" s="238"/>
      <c r="BH47" s="911"/>
    </row>
    <row r="48" spans="20:60" ht="15" customHeight="1">
      <c r="T48" s="589"/>
      <c r="U48" s="615" t="s">
        <v>1012</v>
      </c>
      <c r="V48" s="602"/>
      <c r="X48" s="589"/>
      <c r="Y48" s="615" t="s">
        <v>1024</v>
      </c>
      <c r="Z48" s="602"/>
      <c r="AA48" s="1148">
        <v>68.479295588026574</v>
      </c>
      <c r="AB48" s="1148">
        <v>60.913371494024545</v>
      </c>
      <c r="AC48" s="241">
        <v>195.45909439147067</v>
      </c>
      <c r="AD48" s="241">
        <v>107.63071404038347</v>
      </c>
      <c r="AE48" s="241">
        <v>88.756225439506068</v>
      </c>
      <c r="AF48" s="241">
        <v>276.79463505705763</v>
      </c>
      <c r="AG48" s="241">
        <v>493.03821064963915</v>
      </c>
      <c r="AH48" s="241">
        <v>91.888958798197962</v>
      </c>
      <c r="AI48" s="241">
        <v>374.43363297814528</v>
      </c>
      <c r="AJ48" s="241">
        <v>352.31284033091538</v>
      </c>
      <c r="AK48" s="241">
        <v>329.14647060124429</v>
      </c>
      <c r="AL48" s="241">
        <v>298.55686478522824</v>
      </c>
      <c r="AM48" s="1148">
        <v>71.64982062766633</v>
      </c>
      <c r="AN48" s="1148">
        <v>46.624667857877938</v>
      </c>
      <c r="AO48" s="1148">
        <v>41.642296371805962</v>
      </c>
      <c r="AP48" s="1148">
        <v>33.75800690682626</v>
      </c>
      <c r="AQ48" s="1148">
        <v>33.752616639035224</v>
      </c>
      <c r="AR48" s="1148">
        <v>62.137276901457582</v>
      </c>
      <c r="AS48" s="1148">
        <v>62.45822953297467</v>
      </c>
      <c r="AT48" s="241">
        <v>93.843307816628197</v>
      </c>
      <c r="AU48" s="241">
        <v>94.014912826159048</v>
      </c>
      <c r="AV48" s="1148">
        <v>50.669234643654363</v>
      </c>
      <c r="AW48" s="1148">
        <v>50.609024027246569</v>
      </c>
      <c r="AX48" s="1148">
        <v>18.153949370390816</v>
      </c>
      <c r="AY48" s="1148">
        <v>18.319904157014907</v>
      </c>
      <c r="AZ48" s="1148">
        <v>62.813044798621156</v>
      </c>
      <c r="BA48" s="1148">
        <v>62.426020890467335</v>
      </c>
      <c r="BB48" s="1148">
        <v>24.377728559055541</v>
      </c>
      <c r="BC48" s="1148">
        <v>23.892560871284786</v>
      </c>
      <c r="BD48" s="1148">
        <v>23.571155827125814</v>
      </c>
      <c r="BE48" s="1148">
        <v>23.664168987288278</v>
      </c>
      <c r="BF48" s="1148">
        <v>35.363255565984801</v>
      </c>
      <c r="BG48" s="238"/>
      <c r="BH48" s="911"/>
    </row>
    <row r="49" spans="1:60" ht="15" customHeight="1">
      <c r="T49" s="589"/>
      <c r="U49" s="615" t="s">
        <v>1013</v>
      </c>
      <c r="V49" s="602"/>
      <c r="X49" s="589"/>
      <c r="Y49" s="615" t="s">
        <v>1025</v>
      </c>
      <c r="Z49" s="602"/>
      <c r="AA49" s="241">
        <v>10645.843148777298</v>
      </c>
      <c r="AB49" s="241">
        <v>10868.12145408632</v>
      </c>
      <c r="AC49" s="241">
        <v>10966.988118425859</v>
      </c>
      <c r="AD49" s="241">
        <v>9474.7419626662268</v>
      </c>
      <c r="AE49" s="241">
        <v>8531.4756648173643</v>
      </c>
      <c r="AF49" s="241">
        <v>8154.6018389011642</v>
      </c>
      <c r="AG49" s="241">
        <v>7505.3705604623765</v>
      </c>
      <c r="AH49" s="241">
        <v>7247.7097351409038</v>
      </c>
      <c r="AI49" s="1148">
        <v>6999.7342683416164</v>
      </c>
      <c r="AJ49" s="241">
        <v>6585.1405860414425</v>
      </c>
      <c r="AK49" s="241">
        <v>6180.2452779886607</v>
      </c>
      <c r="AL49" s="241">
        <v>5847.4161518610426</v>
      </c>
      <c r="AM49" s="241">
        <v>5229.786695880628</v>
      </c>
      <c r="AN49" s="241">
        <v>4998.6736940211867</v>
      </c>
      <c r="AO49" s="241">
        <v>4803.9232369010069</v>
      </c>
      <c r="AP49" s="241">
        <v>4887.7677374507657</v>
      </c>
      <c r="AQ49" s="241">
        <v>4645.5473956913329</v>
      </c>
      <c r="AR49" s="1148">
        <v>4974.4214566697265</v>
      </c>
      <c r="AS49" s="241">
        <v>4735.636835485233</v>
      </c>
      <c r="AT49" s="241">
        <v>4411.2127137194711</v>
      </c>
      <c r="AU49" s="241">
        <v>4156.0613789964818</v>
      </c>
      <c r="AV49" s="241">
        <v>3511.034724738367</v>
      </c>
      <c r="AW49" s="241">
        <v>3181.8794010196025</v>
      </c>
      <c r="AX49" s="241">
        <v>3225.5646556632919</v>
      </c>
      <c r="AY49" s="241">
        <v>3095.0795951403115</v>
      </c>
      <c r="AZ49" s="1148">
        <v>3213.0197734656067</v>
      </c>
      <c r="BA49" s="1148">
        <v>3094.8381347372087</v>
      </c>
      <c r="BB49" s="241">
        <v>2784.5790340702065</v>
      </c>
      <c r="BC49" s="241">
        <v>2814.5428803128216</v>
      </c>
      <c r="BD49" s="241">
        <v>2927.490817174004</v>
      </c>
      <c r="BE49" s="241">
        <v>2979.7419363462191</v>
      </c>
      <c r="BF49" s="241">
        <v>2196.7793687556118</v>
      </c>
      <c r="BG49" s="238"/>
      <c r="BH49" s="911"/>
    </row>
    <row r="50" spans="1:60" ht="15" customHeight="1">
      <c r="T50" s="589"/>
      <c r="U50" s="615" t="s">
        <v>1014</v>
      </c>
      <c r="V50" s="602"/>
      <c r="X50" s="589"/>
      <c r="Y50" s="615" t="s">
        <v>1026</v>
      </c>
      <c r="Z50" s="602"/>
      <c r="AA50" s="241">
        <v>2286.6998845685785</v>
      </c>
      <c r="AB50" s="241">
        <v>2365.3204860655883</v>
      </c>
      <c r="AC50" s="241">
        <v>2148.647053951946</v>
      </c>
      <c r="AD50" s="241">
        <v>2326.8714195754565</v>
      </c>
      <c r="AE50" s="241">
        <v>2195.6000206800909</v>
      </c>
      <c r="AF50" s="241">
        <v>2021.5008371673784</v>
      </c>
      <c r="AG50" s="241">
        <v>1922.5515637028104</v>
      </c>
      <c r="AH50" s="241">
        <v>2113.6031204102978</v>
      </c>
      <c r="AI50" s="241">
        <v>1856.3458891216083</v>
      </c>
      <c r="AJ50" s="241">
        <v>1900.4417908042342</v>
      </c>
      <c r="AK50" s="241">
        <v>1658.8135280356985</v>
      </c>
      <c r="AL50" s="241">
        <v>1646.7328659546208</v>
      </c>
      <c r="AM50" s="241">
        <v>1579.9254673334513</v>
      </c>
      <c r="AN50" s="241">
        <v>1444.9139528612675</v>
      </c>
      <c r="AO50" s="241">
        <v>1422.2851171443033</v>
      </c>
      <c r="AP50" s="241">
        <v>1055.5962395475551</v>
      </c>
      <c r="AQ50" s="241">
        <v>976.16106561602226</v>
      </c>
      <c r="AR50" s="241">
        <v>1036.2552335477603</v>
      </c>
      <c r="AS50" s="241">
        <v>984.7838448226023</v>
      </c>
      <c r="AT50" s="241">
        <v>893.56244066763009</v>
      </c>
      <c r="AU50" s="241">
        <v>852.36943367277092</v>
      </c>
      <c r="AV50" s="241">
        <v>904.60044068457614</v>
      </c>
      <c r="AW50" s="241">
        <v>758.35321624811195</v>
      </c>
      <c r="AX50" s="241">
        <v>686.47543202896838</v>
      </c>
      <c r="AY50" s="241">
        <v>655.13481926434918</v>
      </c>
      <c r="AZ50" s="241">
        <v>638.2204699281358</v>
      </c>
      <c r="BA50" s="241">
        <v>623.82241131236935</v>
      </c>
      <c r="BB50" s="241">
        <v>567.08014230375204</v>
      </c>
      <c r="BC50" s="241">
        <v>555.0866578114352</v>
      </c>
      <c r="BD50" s="241">
        <v>505.90220467432704</v>
      </c>
      <c r="BE50" s="241">
        <v>475.7342340008837</v>
      </c>
      <c r="BF50" s="241">
        <v>374.11738776342185</v>
      </c>
      <c r="BG50" s="238"/>
      <c r="BH50" s="911"/>
    </row>
    <row r="51" spans="1:60" ht="15" customHeight="1" thickBot="1">
      <c r="T51" s="607"/>
      <c r="U51" s="616" t="s">
        <v>1015</v>
      </c>
      <c r="V51" s="617"/>
      <c r="X51" s="607"/>
      <c r="Y51" s="616" t="s">
        <v>1027</v>
      </c>
      <c r="Z51" s="617"/>
      <c r="AA51" s="242">
        <v>-264.17051524311512</v>
      </c>
      <c r="AB51" s="242">
        <v>-490.53214794383405</v>
      </c>
      <c r="AC51" s="242">
        <v>749.77590378476839</v>
      </c>
      <c r="AD51" s="242">
        <v>1301.1825814113563</v>
      </c>
      <c r="AE51" s="242">
        <v>1886.4885296894272</v>
      </c>
      <c r="AF51" s="242">
        <v>1597.0740764958664</v>
      </c>
      <c r="AG51" s="242">
        <v>3138.3582547833821</v>
      </c>
      <c r="AH51" s="242">
        <v>2037.9836272070693</v>
      </c>
      <c r="AI51" s="242">
        <v>435.33783819103826</v>
      </c>
      <c r="AJ51" s="242">
        <v>1847.3312004571087</v>
      </c>
      <c r="AK51" s="242">
        <v>1731.9015684908409</v>
      </c>
      <c r="AL51" s="242">
        <v>1689.9248126055727</v>
      </c>
      <c r="AM51" s="242">
        <v>1127.4289237835446</v>
      </c>
      <c r="AN51" s="242">
        <v>1336.1037799652734</v>
      </c>
      <c r="AO51" s="242">
        <v>837.68025656053612</v>
      </c>
      <c r="AP51" s="242">
        <v>622.95405000614358</v>
      </c>
      <c r="AQ51" s="242">
        <v>486.59464360977165</v>
      </c>
      <c r="AR51" s="242">
        <v>-389.37548619126972</v>
      </c>
      <c r="AS51" s="242">
        <v>-498.3871221534759</v>
      </c>
      <c r="AT51" s="242">
        <v>373.61161698116155</v>
      </c>
      <c r="AU51" s="1149">
        <v>41.925639266343779</v>
      </c>
      <c r="AV51" s="242">
        <v>2549.348883110828</v>
      </c>
      <c r="AW51" s="1149">
        <v>338.27918942723028</v>
      </c>
      <c r="AX51" s="242">
        <v>638.35521735686837</v>
      </c>
      <c r="AY51" s="242">
        <v>-562.7445989345731</v>
      </c>
      <c r="AZ51" s="242">
        <v>-725.1025454371777</v>
      </c>
      <c r="BA51" s="242">
        <v>-719.24431467757927</v>
      </c>
      <c r="BB51" s="242">
        <v>-1098.4885008469955</v>
      </c>
      <c r="BC51" s="242">
        <v>-1336.6265827973293</v>
      </c>
      <c r="BD51" s="242">
        <v>-1326.8879184576303</v>
      </c>
      <c r="BE51" s="242">
        <v>-400.22015065094047</v>
      </c>
      <c r="BF51" s="242">
        <v>-1595.5891635036085</v>
      </c>
      <c r="BG51" s="237"/>
      <c r="BH51" s="912"/>
    </row>
    <row r="52" spans="1:60" ht="15" customHeight="1">
      <c r="T52" s="618" t="s">
        <v>697</v>
      </c>
      <c r="U52" s="619"/>
      <c r="V52" s="620"/>
      <c r="X52" s="618" t="s">
        <v>434</v>
      </c>
      <c r="Y52" s="619"/>
      <c r="Z52" s="620"/>
      <c r="AA52" s="236">
        <f>SUM(AA53:AA54)</f>
        <v>13021.533195344296</v>
      </c>
      <c r="AB52" s="236">
        <f t="shared" ref="AB52:AZ52" si="16">SUM(AB53:AB54)</f>
        <v>13017.721008972901</v>
      </c>
      <c r="AC52" s="236">
        <f t="shared" si="16"/>
        <v>14074.508923851341</v>
      </c>
      <c r="AD52" s="236">
        <f t="shared" si="16"/>
        <v>13860.587774110318</v>
      </c>
      <c r="AE52" s="236">
        <f t="shared" si="16"/>
        <v>16413.846897001629</v>
      </c>
      <c r="AF52" s="236">
        <f t="shared" si="16"/>
        <v>16677.520277291904</v>
      </c>
      <c r="AG52" s="236">
        <f t="shared" si="16"/>
        <v>17045.285243137423</v>
      </c>
      <c r="AH52" s="236">
        <f t="shared" si="16"/>
        <v>17674.176071424834</v>
      </c>
      <c r="AI52" s="236">
        <f t="shared" si="16"/>
        <v>17648.854912540664</v>
      </c>
      <c r="AJ52" s="236">
        <f t="shared" si="16"/>
        <v>17422.420183703329</v>
      </c>
      <c r="AK52" s="236">
        <f t="shared" si="16"/>
        <v>17540.055843352176</v>
      </c>
      <c r="AL52" s="236">
        <f t="shared" si="16"/>
        <v>16300.056308182066</v>
      </c>
      <c r="AM52" s="236">
        <f t="shared" si="16"/>
        <v>15722.71716462724</v>
      </c>
      <c r="AN52" s="236">
        <f t="shared" si="16"/>
        <v>15680.726364673425</v>
      </c>
      <c r="AO52" s="236">
        <f t="shared" si="16"/>
        <v>15159.258546814852</v>
      </c>
      <c r="AP52" s="236">
        <f t="shared" si="16"/>
        <v>14715.404743965308</v>
      </c>
      <c r="AQ52" s="236">
        <f t="shared" si="16"/>
        <v>13950.620432260006</v>
      </c>
      <c r="AR52" s="236">
        <f t="shared" si="16"/>
        <v>14163.680262760157</v>
      </c>
      <c r="AS52" s="236">
        <f t="shared" si="16"/>
        <v>15202.878092719973</v>
      </c>
      <c r="AT52" s="236">
        <f t="shared" si="16"/>
        <v>12716.892786496266</v>
      </c>
      <c r="AU52" s="236">
        <f t="shared" si="16"/>
        <v>13035.509901300025</v>
      </c>
      <c r="AV52" s="236">
        <f t="shared" si="16"/>
        <v>12255.066104637466</v>
      </c>
      <c r="AW52" s="236">
        <f t="shared" si="16"/>
        <v>12846.77905726501</v>
      </c>
      <c r="AX52" s="236">
        <f t="shared" si="16"/>
        <v>12804.73632668248</v>
      </c>
      <c r="AY52" s="236">
        <f t="shared" si="16"/>
        <v>12338.340864147183</v>
      </c>
      <c r="AZ52" s="236">
        <f t="shared" si="16"/>
        <v>12290.806613960913</v>
      </c>
      <c r="BA52" s="236">
        <f t="shared" ref="BA52:BF52" si="17">SUM(BA53:BA54)</f>
        <v>11713.472753390553</v>
      </c>
      <c r="BB52" s="236">
        <f t="shared" si="17"/>
        <v>11462.441992038828</v>
      </c>
      <c r="BC52" s="236">
        <f t="shared" si="17"/>
        <v>12300.937255854004</v>
      </c>
      <c r="BD52" s="236">
        <f t="shared" si="17"/>
        <v>11940.935293204833</v>
      </c>
      <c r="BE52" s="236">
        <f t="shared" si="17"/>
        <v>11021.09064668129</v>
      </c>
      <c r="BF52" s="236">
        <f t="shared" si="17"/>
        <v>11037.660282497331</v>
      </c>
      <c r="BG52" s="222" t="s">
        <v>22</v>
      </c>
      <c r="BH52" s="913" t="s">
        <v>558</v>
      </c>
    </row>
    <row r="53" spans="1:60" ht="29.25" customHeight="1">
      <c r="T53" s="606"/>
      <c r="U53" s="610" t="s">
        <v>1028</v>
      </c>
      <c r="V53" s="611"/>
      <c r="X53" s="606"/>
      <c r="Y53" s="1987" t="s">
        <v>979</v>
      </c>
      <c r="Z53" s="1988"/>
      <c r="AA53" s="116">
        <v>12318.702925351379</v>
      </c>
      <c r="AB53" s="116">
        <v>12331.274808730599</v>
      </c>
      <c r="AC53" s="116">
        <v>13375.611278138173</v>
      </c>
      <c r="AD53" s="116">
        <v>13179.842297780478</v>
      </c>
      <c r="AE53" s="116">
        <v>15711.933403069759</v>
      </c>
      <c r="AF53" s="116">
        <v>16009.691542559258</v>
      </c>
      <c r="AG53" s="116">
        <v>16404.817393740297</v>
      </c>
      <c r="AH53" s="116">
        <v>17018.945499746162</v>
      </c>
      <c r="AI53" s="116">
        <v>17039.736188865427</v>
      </c>
      <c r="AJ53" s="116">
        <v>16769.845156652267</v>
      </c>
      <c r="AK53" s="116">
        <v>16884.141410693082</v>
      </c>
      <c r="AL53" s="116">
        <v>15669.526497158762</v>
      </c>
      <c r="AM53" s="116">
        <v>15145.670732317754</v>
      </c>
      <c r="AN53" s="116">
        <v>15164.199547351556</v>
      </c>
      <c r="AO53" s="116">
        <v>14652.559278399103</v>
      </c>
      <c r="AP53" s="116">
        <v>14208.590361775487</v>
      </c>
      <c r="AQ53" s="116">
        <v>13428.260560771374</v>
      </c>
      <c r="AR53" s="116">
        <v>13602.48190033213</v>
      </c>
      <c r="AS53" s="116">
        <v>14672.466417296746</v>
      </c>
      <c r="AT53" s="116">
        <v>12203.204898081363</v>
      </c>
      <c r="AU53" s="116">
        <v>12508.595810383389</v>
      </c>
      <c r="AV53" s="116">
        <v>11730.940750035754</v>
      </c>
      <c r="AW53" s="116">
        <v>12318.675847096167</v>
      </c>
      <c r="AX53" s="116">
        <v>12200.045994286549</v>
      </c>
      <c r="AY53" s="116">
        <v>11721.312616999692</v>
      </c>
      <c r="AZ53" s="116">
        <v>11665.875229557427</v>
      </c>
      <c r="BA53" s="116">
        <v>11094.641242872956</v>
      </c>
      <c r="BB53" s="116">
        <v>10825.819817788208</v>
      </c>
      <c r="BC53" s="116">
        <v>11627.562445116577</v>
      </c>
      <c r="BD53" s="116">
        <v>11358.458500754061</v>
      </c>
      <c r="BE53" s="116">
        <v>10423.905530233636</v>
      </c>
      <c r="BF53" s="116">
        <v>10358.558002618151</v>
      </c>
      <c r="BG53" s="117"/>
      <c r="BH53" s="907"/>
    </row>
    <row r="54" spans="1:60" ht="15" customHeight="1">
      <c r="T54" s="606"/>
      <c r="U54" s="621" t="s">
        <v>1029</v>
      </c>
      <c r="V54" s="622"/>
      <c r="X54" s="606"/>
      <c r="Y54" s="621" t="s">
        <v>1030</v>
      </c>
      <c r="Z54" s="622"/>
      <c r="AA54" s="274">
        <v>702.83026999291678</v>
      </c>
      <c r="AB54" s="274">
        <v>686.44620024230187</v>
      </c>
      <c r="AC54" s="274">
        <v>698.89764571316766</v>
      </c>
      <c r="AD54" s="274">
        <v>680.74547632983922</v>
      </c>
      <c r="AE54" s="274">
        <v>701.91349393186852</v>
      </c>
      <c r="AF54" s="274">
        <v>667.82873473264453</v>
      </c>
      <c r="AG54" s="274">
        <v>640.46784939712438</v>
      </c>
      <c r="AH54" s="274">
        <v>655.23057167867137</v>
      </c>
      <c r="AI54" s="274">
        <v>609.1187236752379</v>
      </c>
      <c r="AJ54" s="274">
        <v>652.57502705106276</v>
      </c>
      <c r="AK54" s="274">
        <v>655.91443265909516</v>
      </c>
      <c r="AL54" s="274">
        <v>630.52981102330273</v>
      </c>
      <c r="AM54" s="274">
        <v>577.04643230948568</v>
      </c>
      <c r="AN54" s="274">
        <v>516.5268173218675</v>
      </c>
      <c r="AO54" s="274">
        <v>506.69926841574829</v>
      </c>
      <c r="AP54" s="274">
        <v>506.81438218982044</v>
      </c>
      <c r="AQ54" s="274">
        <v>522.35987148863205</v>
      </c>
      <c r="AR54" s="274">
        <v>561.19836242802796</v>
      </c>
      <c r="AS54" s="274">
        <v>530.41167542322773</v>
      </c>
      <c r="AT54" s="274">
        <v>513.68788841490209</v>
      </c>
      <c r="AU54" s="274">
        <v>526.91409091663695</v>
      </c>
      <c r="AV54" s="274">
        <v>524.12535460171284</v>
      </c>
      <c r="AW54" s="274">
        <v>528.10321016884393</v>
      </c>
      <c r="AX54" s="274">
        <v>604.69033239592966</v>
      </c>
      <c r="AY54" s="274">
        <v>617.02824714749113</v>
      </c>
      <c r="AZ54" s="274">
        <v>624.93138440348548</v>
      </c>
      <c r="BA54" s="274">
        <v>618.83151051759683</v>
      </c>
      <c r="BB54" s="274">
        <v>636.62217425062067</v>
      </c>
      <c r="BC54" s="274">
        <v>673.37481073742629</v>
      </c>
      <c r="BD54" s="274">
        <v>582.47679245077279</v>
      </c>
      <c r="BE54" s="274">
        <v>597.18511644765408</v>
      </c>
      <c r="BF54" s="274">
        <v>679.10227987917926</v>
      </c>
      <c r="BG54" s="275"/>
      <c r="BH54" s="905"/>
    </row>
    <row r="55" spans="1:60" ht="15" customHeight="1" thickBot="1">
      <c r="T55" s="623" t="s">
        <v>241</v>
      </c>
      <c r="U55" s="624"/>
      <c r="V55" s="625"/>
      <c r="X55" s="623" t="s">
        <v>567</v>
      </c>
      <c r="Y55" s="624"/>
      <c r="Z55" s="625"/>
      <c r="AA55" s="283">
        <v>5481.5142331228744</v>
      </c>
      <c r="AB55" s="283">
        <v>5301.5687203488687</v>
      </c>
      <c r="AC55" s="283">
        <v>5024.6046769290224</v>
      </c>
      <c r="AD55" s="283">
        <v>4791.3274537005409</v>
      </c>
      <c r="AE55" s="283">
        <v>4781.8644566832463</v>
      </c>
      <c r="AF55" s="283">
        <v>4683.4264789519329</v>
      </c>
      <c r="AG55" s="283">
        <v>4717.873055614732</v>
      </c>
      <c r="AH55" s="283">
        <v>4546.6885170317983</v>
      </c>
      <c r="AI55" s="283">
        <v>4166.8640952072828</v>
      </c>
      <c r="AJ55" s="283">
        <v>4161.6871033299512</v>
      </c>
      <c r="AK55" s="283">
        <v>4232.7517701141596</v>
      </c>
      <c r="AL55" s="283">
        <v>3794.3643117740094</v>
      </c>
      <c r="AM55" s="283">
        <v>3552.5456195535739</v>
      </c>
      <c r="AN55" s="283">
        <v>3412.2793796092287</v>
      </c>
      <c r="AO55" s="283">
        <v>3336.0167254407843</v>
      </c>
      <c r="AP55" s="283">
        <v>3240.0062446870456</v>
      </c>
      <c r="AQ55" s="283">
        <v>3161.5916353860007</v>
      </c>
      <c r="AR55" s="283">
        <v>3009.1625564777037</v>
      </c>
      <c r="AS55" s="283">
        <v>2710.9272253436911</v>
      </c>
      <c r="AT55" s="283">
        <v>2501.3481848099764</v>
      </c>
      <c r="AU55" s="283">
        <v>2430.0372252807019</v>
      </c>
      <c r="AV55" s="283">
        <v>2342.7432105016023</v>
      </c>
      <c r="AW55" s="283">
        <v>2272.2619782484144</v>
      </c>
      <c r="AX55" s="283">
        <v>2279.0484237546952</v>
      </c>
      <c r="AY55" s="283">
        <v>2208.0167890588295</v>
      </c>
      <c r="AZ55" s="283">
        <v>2185.0833696618956</v>
      </c>
      <c r="BA55" s="283">
        <v>2147.230623864109</v>
      </c>
      <c r="BB55" s="283">
        <v>2111.3369121692981</v>
      </c>
      <c r="BC55" s="283">
        <v>2063.1113105749769</v>
      </c>
      <c r="BD55" s="283">
        <v>2006.3423963830146</v>
      </c>
      <c r="BE55" s="283">
        <v>1866.6826987117524</v>
      </c>
      <c r="BF55" s="283">
        <v>1871.6688671441675</v>
      </c>
      <c r="BG55" s="276"/>
      <c r="BH55" s="914"/>
    </row>
    <row r="56" spans="1:60" ht="15" customHeight="1" thickTop="1">
      <c r="T56" s="1279" t="s">
        <v>1177</v>
      </c>
      <c r="U56" s="627"/>
      <c r="V56" s="628"/>
      <c r="X56" s="626" t="s">
        <v>568</v>
      </c>
      <c r="Y56" s="915"/>
      <c r="Z56" s="628"/>
      <c r="AA56" s="277">
        <f t="shared" ref="AA56:BD56" si="18">SUM(AA6,AA28,AA29,AA41,AA52)</f>
        <v>1157195.5947587285</v>
      </c>
      <c r="AB56" s="277">
        <f t="shared" si="18"/>
        <v>1168897.2755422494</v>
      </c>
      <c r="AC56" s="277">
        <f t="shared" si="18"/>
        <v>1178674.7618360189</v>
      </c>
      <c r="AD56" s="277">
        <f t="shared" si="18"/>
        <v>1171686.6952443195</v>
      </c>
      <c r="AE56" s="277">
        <f t="shared" si="18"/>
        <v>1226702.2249906072</v>
      </c>
      <c r="AF56" s="277">
        <f t="shared" si="18"/>
        <v>1239048.0666289541</v>
      </c>
      <c r="AG56" s="277">
        <f t="shared" si="18"/>
        <v>1251545.7167084003</v>
      </c>
      <c r="AH56" s="277">
        <f t="shared" si="18"/>
        <v>1244251.0386694195</v>
      </c>
      <c r="AI56" s="277">
        <f t="shared" si="18"/>
        <v>1204402.5381147652</v>
      </c>
      <c r="AJ56" s="277">
        <f t="shared" si="18"/>
        <v>1241036.4888283333</v>
      </c>
      <c r="AK56" s="277">
        <f t="shared" si="18"/>
        <v>1263754.800223513</v>
      </c>
      <c r="AL56" s="277">
        <f t="shared" si="18"/>
        <v>1249162.1265046073</v>
      </c>
      <c r="AM56" s="277">
        <f t="shared" si="18"/>
        <v>1278787.1498410301</v>
      </c>
      <c r="AN56" s="277">
        <f t="shared" si="18"/>
        <v>1287292.5427765318</v>
      </c>
      <c r="AO56" s="277">
        <f t="shared" si="18"/>
        <v>1282685.8538628384</v>
      </c>
      <c r="AP56" s="277">
        <f t="shared" si="18"/>
        <v>1290144.645998613</v>
      </c>
      <c r="AQ56" s="277">
        <f t="shared" si="18"/>
        <v>1267118.3879490846</v>
      </c>
      <c r="AR56" s="277">
        <f t="shared" si="18"/>
        <v>1302836.7892545282</v>
      </c>
      <c r="AS56" s="277">
        <f t="shared" si="18"/>
        <v>1232014.2181983823</v>
      </c>
      <c r="AT56" s="277">
        <f t="shared" si="18"/>
        <v>1163057.1927238016</v>
      </c>
      <c r="AU56" s="277">
        <f t="shared" si="18"/>
        <v>1214707.5378740781</v>
      </c>
      <c r="AV56" s="277">
        <f t="shared" si="18"/>
        <v>1264631.1638606843</v>
      </c>
      <c r="AW56" s="277">
        <f t="shared" si="18"/>
        <v>1305883.6033029212</v>
      </c>
      <c r="AX56" s="277">
        <f t="shared" si="18"/>
        <v>1315192.0219795641</v>
      </c>
      <c r="AY56" s="277">
        <f t="shared" si="18"/>
        <v>1264071.9061917355</v>
      </c>
      <c r="AZ56" s="277">
        <f t="shared" si="18"/>
        <v>1223168.7172503865</v>
      </c>
      <c r="BA56" s="277">
        <f t="shared" si="18"/>
        <v>1202454.5708957855</v>
      </c>
      <c r="BB56" s="277">
        <f t="shared" si="18"/>
        <v>1186802.2630900897</v>
      </c>
      <c r="BC56" s="277">
        <f t="shared" si="18"/>
        <v>1141668.8814089983</v>
      </c>
      <c r="BD56" s="277">
        <f t="shared" si="18"/>
        <v>1104539.820867263</v>
      </c>
      <c r="BE56" s="277">
        <f t="shared" ref="BE56:BF56" si="19">SUM(BE6,BE28,BE29,BE41,BE52)</f>
        <v>1039795.8969606673</v>
      </c>
      <c r="BF56" s="277">
        <f t="shared" si="19"/>
        <v>1062129.2350653908</v>
      </c>
      <c r="BG56" s="278"/>
      <c r="BH56" s="916"/>
    </row>
    <row r="57" spans="1:60" ht="15" customHeight="1">
      <c r="T57" s="1734" t="s">
        <v>1178</v>
      </c>
      <c r="U57" s="630"/>
      <c r="V57" s="631"/>
      <c r="X57" s="629" t="s">
        <v>569</v>
      </c>
      <c r="Y57" s="917"/>
      <c r="Z57" s="631"/>
      <c r="AA57" s="279">
        <f t="shared" ref="AA57:BD57" si="20">SUM(AA6,AA28,AA29,AA41,AA44,AA52)</f>
        <v>1092853.4927755694</v>
      </c>
      <c r="AB57" s="279">
        <f t="shared" si="20"/>
        <v>1095781.7374846514</v>
      </c>
      <c r="AC57" s="279">
        <f t="shared" si="20"/>
        <v>1101895.2085993942</v>
      </c>
      <c r="AD57" s="279">
        <f t="shared" si="20"/>
        <v>1091644.9861830515</v>
      </c>
      <c r="AE57" s="279">
        <f t="shared" si="20"/>
        <v>1146884.2930955263</v>
      </c>
      <c r="AF57" s="279">
        <f t="shared" si="20"/>
        <v>1159554.4371277259</v>
      </c>
      <c r="AG57" s="279">
        <f t="shared" si="20"/>
        <v>1168341.599249861</v>
      </c>
      <c r="AH57" s="279">
        <f t="shared" si="20"/>
        <v>1160034.7548035923</v>
      </c>
      <c r="AI57" s="279">
        <f t="shared" si="20"/>
        <v>1119758.4346833222</v>
      </c>
      <c r="AJ57" s="279">
        <f t="shared" si="20"/>
        <v>1157184.0318343234</v>
      </c>
      <c r="AK57" s="279">
        <f t="shared" si="20"/>
        <v>1178807.9715212004</v>
      </c>
      <c r="AL57" s="279">
        <f t="shared" si="20"/>
        <v>1163578.0657667636</v>
      </c>
      <c r="AM57" s="279">
        <f t="shared" si="20"/>
        <v>1191437.9799874551</v>
      </c>
      <c r="AN57" s="279">
        <f t="shared" si="20"/>
        <v>1188448.8382094828</v>
      </c>
      <c r="AO57" s="279">
        <f t="shared" si="20"/>
        <v>1187269.2126272013</v>
      </c>
      <c r="AP57" s="279">
        <f t="shared" si="20"/>
        <v>1200536.2445548077</v>
      </c>
      <c r="AQ57" s="279">
        <f t="shared" si="20"/>
        <v>1182418.0532046538</v>
      </c>
      <c r="AR57" s="279">
        <f t="shared" si="20"/>
        <v>1222224.4222722852</v>
      </c>
      <c r="AS57" s="279">
        <f t="shared" si="20"/>
        <v>1161190.0300678613</v>
      </c>
      <c r="AT57" s="279">
        <f t="shared" si="20"/>
        <v>1095378.5440777149</v>
      </c>
      <c r="AU57" s="279">
        <f t="shared" si="20"/>
        <v>1143221.4967614671</v>
      </c>
      <c r="AV57" s="279">
        <f t="shared" si="20"/>
        <v>1194907.0679083858</v>
      </c>
      <c r="AW57" s="279">
        <f t="shared" si="20"/>
        <v>1233418.5224475453</v>
      </c>
      <c r="AX57" s="279">
        <f t="shared" si="20"/>
        <v>1249990.2603791708</v>
      </c>
      <c r="AY57" s="279">
        <f t="shared" si="20"/>
        <v>1201787.1433742044</v>
      </c>
      <c r="AZ57" s="279">
        <f t="shared" si="20"/>
        <v>1166520.4794196233</v>
      </c>
      <c r="BA57" s="279">
        <f t="shared" si="20"/>
        <v>1149673.6305341907</v>
      </c>
      <c r="BB57" s="279">
        <f t="shared" si="20"/>
        <v>1130047.2931200261</v>
      </c>
      <c r="BC57" s="279">
        <f t="shared" si="20"/>
        <v>1085378.3135497409</v>
      </c>
      <c r="BD57" s="279">
        <f t="shared" si="20"/>
        <v>1053358.9193113896</v>
      </c>
      <c r="BE57" s="279">
        <f t="shared" ref="BE57:BF57" si="21">SUM(BE6,BE28,BE29,BE41,BE44,BE52)</f>
        <v>987725.1388247963</v>
      </c>
      <c r="BF57" s="279">
        <f t="shared" si="21"/>
        <v>1009951.4016032775</v>
      </c>
      <c r="BG57" s="280"/>
      <c r="BH57" s="918"/>
    </row>
    <row r="58" spans="1:60" ht="15" customHeight="1">
      <c r="T58" s="1734" t="s">
        <v>1179</v>
      </c>
      <c r="U58" s="630"/>
      <c r="V58" s="631"/>
      <c r="X58" s="629" t="s">
        <v>570</v>
      </c>
      <c r="Y58" s="917"/>
      <c r="Z58" s="631"/>
      <c r="AA58" s="279">
        <f t="shared" ref="AA58:BD58" si="22">SUM(AA6,AA28,AA29,AA41,AA52,AA55)</f>
        <v>1162677.1089918513</v>
      </c>
      <c r="AB58" s="279">
        <f t="shared" si="22"/>
        <v>1174198.8442625983</v>
      </c>
      <c r="AC58" s="279">
        <f t="shared" si="22"/>
        <v>1183699.3665129479</v>
      </c>
      <c r="AD58" s="279">
        <f t="shared" si="22"/>
        <v>1176478.0226980201</v>
      </c>
      <c r="AE58" s="279">
        <f t="shared" si="22"/>
        <v>1231484.0894472904</v>
      </c>
      <c r="AF58" s="279">
        <f t="shared" si="22"/>
        <v>1243731.4931079061</v>
      </c>
      <c r="AG58" s="279">
        <f t="shared" si="22"/>
        <v>1256263.5897640151</v>
      </c>
      <c r="AH58" s="279">
        <f t="shared" si="22"/>
        <v>1248797.7271864512</v>
      </c>
      <c r="AI58" s="279">
        <f t="shared" si="22"/>
        <v>1208569.4022099725</v>
      </c>
      <c r="AJ58" s="279">
        <f t="shared" si="22"/>
        <v>1245198.1759316633</v>
      </c>
      <c r="AK58" s="279">
        <f t="shared" si="22"/>
        <v>1267987.5519936271</v>
      </c>
      <c r="AL58" s="279">
        <f t="shared" si="22"/>
        <v>1252956.4908163813</v>
      </c>
      <c r="AM58" s="279">
        <f t="shared" si="22"/>
        <v>1282339.6954605838</v>
      </c>
      <c r="AN58" s="279">
        <f t="shared" si="22"/>
        <v>1290704.822156141</v>
      </c>
      <c r="AO58" s="279">
        <f t="shared" si="22"/>
        <v>1286021.8705882791</v>
      </c>
      <c r="AP58" s="279">
        <f t="shared" si="22"/>
        <v>1293384.6522433001</v>
      </c>
      <c r="AQ58" s="279">
        <f t="shared" si="22"/>
        <v>1270279.9795844706</v>
      </c>
      <c r="AR58" s="279">
        <f t="shared" si="22"/>
        <v>1305845.9518110058</v>
      </c>
      <c r="AS58" s="279">
        <f t="shared" si="22"/>
        <v>1234725.1454237259</v>
      </c>
      <c r="AT58" s="279">
        <f t="shared" si="22"/>
        <v>1165558.5409086116</v>
      </c>
      <c r="AU58" s="279">
        <f t="shared" si="22"/>
        <v>1217137.5750993588</v>
      </c>
      <c r="AV58" s="279">
        <f t="shared" si="22"/>
        <v>1266973.9070711858</v>
      </c>
      <c r="AW58" s="279">
        <f t="shared" si="22"/>
        <v>1308155.8652811695</v>
      </c>
      <c r="AX58" s="279">
        <f t="shared" si="22"/>
        <v>1317471.0704033189</v>
      </c>
      <c r="AY58" s="279">
        <f t="shared" si="22"/>
        <v>1266279.9229807945</v>
      </c>
      <c r="AZ58" s="279">
        <f t="shared" si="22"/>
        <v>1225353.8006200483</v>
      </c>
      <c r="BA58" s="279">
        <f t="shared" si="22"/>
        <v>1204601.8015196496</v>
      </c>
      <c r="BB58" s="279">
        <f t="shared" si="22"/>
        <v>1188913.600002259</v>
      </c>
      <c r="BC58" s="279">
        <f t="shared" si="22"/>
        <v>1143731.9927195732</v>
      </c>
      <c r="BD58" s="279">
        <f t="shared" si="22"/>
        <v>1106546.163263646</v>
      </c>
      <c r="BE58" s="279">
        <f t="shared" ref="BE58" si="23">SUM(BE6,BE28,BE29,BE41,BE52,BE55)</f>
        <v>1041662.5796593791</v>
      </c>
      <c r="BF58" s="279">
        <f>SUM(BF6,BF28,BF29,BF41,BF52,BF55)</f>
        <v>1064000.9039325351</v>
      </c>
      <c r="BG58" s="280"/>
      <c r="BH58" s="918"/>
    </row>
    <row r="59" spans="1:60" ht="15" customHeight="1" thickBot="1">
      <c r="T59" s="1735" t="s">
        <v>1180</v>
      </c>
      <c r="U59" s="633"/>
      <c r="V59" s="634"/>
      <c r="X59" s="632" t="s">
        <v>571</v>
      </c>
      <c r="Y59" s="919"/>
      <c r="Z59" s="634"/>
      <c r="AA59" s="281">
        <f t="shared" ref="AA59:BC59" si="24">SUM(AA6,AA28,AA29,AA41,AA44,AA52,AA55)</f>
        <v>1098335.0070086922</v>
      </c>
      <c r="AB59" s="281">
        <f t="shared" si="24"/>
        <v>1101083.3062050003</v>
      </c>
      <c r="AC59" s="281">
        <f t="shared" si="24"/>
        <v>1106919.8132763233</v>
      </c>
      <c r="AD59" s="281">
        <f t="shared" si="24"/>
        <v>1096436.3136367521</v>
      </c>
      <c r="AE59" s="281">
        <f t="shared" si="24"/>
        <v>1151666.1575522094</v>
      </c>
      <c r="AF59" s="281">
        <f t="shared" si="24"/>
        <v>1164237.8636066779</v>
      </c>
      <c r="AG59" s="281">
        <f t="shared" si="24"/>
        <v>1173059.4723054757</v>
      </c>
      <c r="AH59" s="281">
        <f t="shared" si="24"/>
        <v>1164581.4433206241</v>
      </c>
      <c r="AI59" s="281">
        <f t="shared" si="24"/>
        <v>1123925.2987785295</v>
      </c>
      <c r="AJ59" s="281">
        <f t="shared" si="24"/>
        <v>1161345.7189376533</v>
      </c>
      <c r="AK59" s="281">
        <f t="shared" si="24"/>
        <v>1183040.7232913144</v>
      </c>
      <c r="AL59" s="281">
        <f t="shared" si="24"/>
        <v>1167372.4300785377</v>
      </c>
      <c r="AM59" s="281">
        <f t="shared" si="24"/>
        <v>1194990.5256070087</v>
      </c>
      <c r="AN59" s="281">
        <f t="shared" si="24"/>
        <v>1191861.1175890921</v>
      </c>
      <c r="AO59" s="281">
        <f t="shared" si="24"/>
        <v>1190605.2293526421</v>
      </c>
      <c r="AP59" s="281">
        <f t="shared" si="24"/>
        <v>1203776.2507994948</v>
      </c>
      <c r="AQ59" s="281">
        <f t="shared" si="24"/>
        <v>1185579.6448400398</v>
      </c>
      <c r="AR59" s="281">
        <f t="shared" si="24"/>
        <v>1225233.5848287628</v>
      </c>
      <c r="AS59" s="281">
        <f t="shared" si="24"/>
        <v>1163900.957293205</v>
      </c>
      <c r="AT59" s="281">
        <f t="shared" si="24"/>
        <v>1097879.8922625249</v>
      </c>
      <c r="AU59" s="281">
        <f t="shared" si="24"/>
        <v>1145651.5339867477</v>
      </c>
      <c r="AV59" s="281">
        <f t="shared" si="24"/>
        <v>1197249.8111188873</v>
      </c>
      <c r="AW59" s="281">
        <f t="shared" si="24"/>
        <v>1235690.7844257937</v>
      </c>
      <c r="AX59" s="281">
        <f t="shared" si="24"/>
        <v>1252269.3088029255</v>
      </c>
      <c r="AY59" s="281">
        <f t="shared" si="24"/>
        <v>1203995.1601632633</v>
      </c>
      <c r="AZ59" s="281">
        <f t="shared" si="24"/>
        <v>1168705.5627892851</v>
      </c>
      <c r="BA59" s="281">
        <f t="shared" si="24"/>
        <v>1151820.8611580548</v>
      </c>
      <c r="BB59" s="281">
        <f t="shared" si="24"/>
        <v>1132158.6300321955</v>
      </c>
      <c r="BC59" s="281">
        <f t="shared" si="24"/>
        <v>1087441.4248603159</v>
      </c>
      <c r="BD59" s="281">
        <f>SUM(BD6,BD28,BD29,BD41,BD44,BD52,BD55)</f>
        <v>1055365.2617077725</v>
      </c>
      <c r="BE59" s="281">
        <f>SUM(BE6,BE28,BE29,BE41,BE44,BE52,BE55)</f>
        <v>989591.82152350806</v>
      </c>
      <c r="BF59" s="281">
        <f>SUM(BF6,BF28,BF29,BF41,BF44,BF52,BF55)</f>
        <v>1011823.0704704217</v>
      </c>
      <c r="BG59" s="282"/>
      <c r="BH59" s="920"/>
    </row>
    <row r="60" spans="1:60" ht="30" customHeight="1">
      <c r="T60" s="1985" t="s">
        <v>242</v>
      </c>
      <c r="U60" s="1986"/>
      <c r="V60" s="1986"/>
      <c r="W60" s="1010"/>
      <c r="X60" s="1986" t="s">
        <v>547</v>
      </c>
      <c r="Y60" s="1986"/>
      <c r="Z60" s="1986"/>
      <c r="AA60" s="19"/>
      <c r="AB60" s="19"/>
      <c r="AC60" s="19"/>
      <c r="AD60" s="19"/>
      <c r="AE60" s="19"/>
      <c r="AF60" s="19"/>
      <c r="AG60" s="19"/>
      <c r="AH60" s="19"/>
      <c r="AI60" s="19"/>
      <c r="AJ60" s="19"/>
      <c r="AK60" s="19"/>
      <c r="AL60" s="19"/>
      <c r="AM60" s="19"/>
      <c r="AN60" s="19"/>
      <c r="AO60" s="19"/>
      <c r="AP60" s="19"/>
      <c r="AQ60" s="19"/>
      <c r="AR60" s="19"/>
      <c r="AS60" s="98"/>
      <c r="AT60" s="19"/>
      <c r="AU60" s="19"/>
      <c r="AV60" s="19"/>
      <c r="AW60" s="19"/>
      <c r="AX60" s="19"/>
      <c r="AY60" s="19"/>
      <c r="AZ60" s="19"/>
      <c r="BA60" s="19"/>
      <c r="BB60" s="19"/>
      <c r="BC60" s="19"/>
      <c r="BD60" s="19"/>
      <c r="BE60" s="19"/>
      <c r="BF60" s="19"/>
    </row>
    <row r="61" spans="1:60" ht="59.25" customHeight="1">
      <c r="T61" s="1983" t="s">
        <v>243</v>
      </c>
      <c r="U61" s="1982"/>
      <c r="V61" s="1982"/>
      <c r="W61" s="1010"/>
      <c r="X61" s="1982" t="s">
        <v>548</v>
      </c>
      <c r="Y61" s="1982"/>
      <c r="Z61" s="1982"/>
      <c r="AA61" s="304"/>
    </row>
    <row r="62" spans="1:60" ht="51" customHeight="1">
      <c r="A62" s="295"/>
      <c r="T62" s="1983" t="s">
        <v>829</v>
      </c>
      <c r="U62" s="1982"/>
      <c r="V62" s="1982"/>
      <c r="W62" s="1010"/>
      <c r="X62" s="1982" t="s">
        <v>831</v>
      </c>
      <c r="Y62" s="1982"/>
      <c r="Z62" s="1982"/>
    </row>
    <row r="63" spans="1:60" ht="35.25" customHeight="1">
      <c r="T63" s="1983" t="s">
        <v>1237</v>
      </c>
      <c r="U63" s="1982"/>
      <c r="V63" s="1982"/>
      <c r="W63" s="1010"/>
      <c r="X63" s="1982" t="s">
        <v>1238</v>
      </c>
      <c r="Y63" s="1982"/>
      <c r="Z63" s="1982"/>
    </row>
    <row r="64" spans="1:60">
      <c r="AA64" s="141"/>
      <c r="AB64" s="141"/>
      <c r="AC64" s="141"/>
      <c r="AD64" s="141"/>
      <c r="AE64" s="141"/>
      <c r="AF64" s="141"/>
    </row>
    <row r="65" spans="1:60">
      <c r="T65" s="635"/>
      <c r="Y65" s="921"/>
      <c r="Z65" s="921"/>
    </row>
    <row r="66" spans="1:60">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row>
    <row r="67" spans="1:60" ht="18.75">
      <c r="V67" s="1" t="s">
        <v>572</v>
      </c>
      <c r="Z67" s="1" t="s">
        <v>573</v>
      </c>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row>
    <row r="68" spans="1:60">
      <c r="V68" s="519" t="s">
        <v>244</v>
      </c>
      <c r="Z68" s="519" t="s">
        <v>549</v>
      </c>
      <c r="AA68" s="9">
        <v>1990</v>
      </c>
      <c r="AB68" s="9">
        <f t="shared" ref="AB68:BA68" si="25">AA68+1</f>
        <v>1991</v>
      </c>
      <c r="AC68" s="9">
        <f t="shared" si="25"/>
        <v>1992</v>
      </c>
      <c r="AD68" s="9">
        <f t="shared" si="25"/>
        <v>1993</v>
      </c>
      <c r="AE68" s="9">
        <f t="shared" si="25"/>
        <v>1994</v>
      </c>
      <c r="AF68" s="9">
        <f t="shared" si="25"/>
        <v>1995</v>
      </c>
      <c r="AG68" s="9">
        <f t="shared" si="25"/>
        <v>1996</v>
      </c>
      <c r="AH68" s="9">
        <f t="shared" si="25"/>
        <v>1997</v>
      </c>
      <c r="AI68" s="9">
        <f t="shared" si="25"/>
        <v>1998</v>
      </c>
      <c r="AJ68" s="9">
        <f t="shared" si="25"/>
        <v>1999</v>
      </c>
      <c r="AK68" s="9">
        <f t="shared" si="25"/>
        <v>2000</v>
      </c>
      <c r="AL68" s="9">
        <f t="shared" si="25"/>
        <v>2001</v>
      </c>
      <c r="AM68" s="9">
        <f t="shared" si="25"/>
        <v>2002</v>
      </c>
      <c r="AN68" s="9">
        <f t="shared" si="25"/>
        <v>2003</v>
      </c>
      <c r="AO68" s="9">
        <f t="shared" si="25"/>
        <v>2004</v>
      </c>
      <c r="AP68" s="9">
        <f t="shared" si="25"/>
        <v>2005</v>
      </c>
      <c r="AQ68" s="9">
        <f t="shared" si="25"/>
        <v>2006</v>
      </c>
      <c r="AR68" s="9">
        <f t="shared" si="25"/>
        <v>2007</v>
      </c>
      <c r="AS68" s="9">
        <f t="shared" si="25"/>
        <v>2008</v>
      </c>
      <c r="AT68" s="9">
        <f t="shared" si="25"/>
        <v>2009</v>
      </c>
      <c r="AU68" s="9">
        <f t="shared" si="25"/>
        <v>2010</v>
      </c>
      <c r="AV68" s="9">
        <f t="shared" si="25"/>
        <v>2011</v>
      </c>
      <c r="AW68" s="9">
        <f t="shared" si="25"/>
        <v>2012</v>
      </c>
      <c r="AX68" s="9">
        <f t="shared" si="25"/>
        <v>2013</v>
      </c>
      <c r="AY68" s="9">
        <f t="shared" si="25"/>
        <v>2014</v>
      </c>
      <c r="AZ68" s="9">
        <f t="shared" si="25"/>
        <v>2015</v>
      </c>
      <c r="BA68" s="9">
        <f t="shared" si="25"/>
        <v>2016</v>
      </c>
      <c r="BB68" s="9">
        <f>BA68+1</f>
        <v>2017</v>
      </c>
      <c r="BC68" s="9">
        <f>BB68+1</f>
        <v>2018</v>
      </c>
      <c r="BD68" s="9">
        <f>BC68+1</f>
        <v>2019</v>
      </c>
      <c r="BE68" s="9">
        <f>BD68+1</f>
        <v>2020</v>
      </c>
      <c r="BF68" s="9">
        <f>BE68+1</f>
        <v>2021</v>
      </c>
      <c r="BG68" s="9" t="s">
        <v>18</v>
      </c>
      <c r="BH68" s="75" t="s">
        <v>2</v>
      </c>
    </row>
    <row r="69" spans="1:60" s="21" customFormat="1" ht="15" customHeight="1">
      <c r="A69" s="141"/>
      <c r="B69" s="1"/>
      <c r="C69" s="1"/>
      <c r="D69" s="1"/>
      <c r="E69" s="1"/>
      <c r="F69" s="1"/>
      <c r="G69" s="1"/>
      <c r="H69" s="1"/>
      <c r="I69" s="1"/>
      <c r="J69" s="1"/>
      <c r="K69" s="1"/>
      <c r="L69" s="1"/>
      <c r="M69" s="1"/>
      <c r="N69" s="1"/>
      <c r="O69" s="1"/>
      <c r="P69" s="1"/>
      <c r="Q69" s="1"/>
      <c r="R69" s="1"/>
      <c r="S69" s="1"/>
      <c r="T69" s="1"/>
      <c r="U69" s="1"/>
      <c r="V69" s="636" t="s">
        <v>1039</v>
      </c>
      <c r="W69" s="141"/>
      <c r="X69" s="1"/>
      <c r="Y69" s="1"/>
      <c r="Z69" s="636" t="s">
        <v>550</v>
      </c>
      <c r="AA69" s="118">
        <f t="shared" ref="AA69:BE69" si="26">AA7/10^3</f>
        <v>368.52973274609451</v>
      </c>
      <c r="AB69" s="118">
        <f t="shared" si="26"/>
        <v>369.42792114734169</v>
      </c>
      <c r="AC69" s="118">
        <f t="shared" si="26"/>
        <v>374.33272842485781</v>
      </c>
      <c r="AD69" s="118">
        <f t="shared" si="26"/>
        <v>357.04562315416956</v>
      </c>
      <c r="AE69" s="118">
        <f t="shared" si="26"/>
        <v>391.46495035015994</v>
      </c>
      <c r="AF69" s="118">
        <f t="shared" si="26"/>
        <v>378.90467193991145</v>
      </c>
      <c r="AG69" s="118">
        <f t="shared" si="26"/>
        <v>381.46884352124624</v>
      </c>
      <c r="AH69" s="118">
        <f t="shared" si="26"/>
        <v>377.45153507786483</v>
      </c>
      <c r="AI69" s="118">
        <f t="shared" si="26"/>
        <v>364.97332262225842</v>
      </c>
      <c r="AJ69" s="118">
        <f t="shared" si="26"/>
        <v>386.94349771473316</v>
      </c>
      <c r="AK69" s="118">
        <f t="shared" si="26"/>
        <v>395.49405993029859</v>
      </c>
      <c r="AL69" s="118">
        <f t="shared" si="26"/>
        <v>386.561766932355</v>
      </c>
      <c r="AM69" s="118">
        <f t="shared" si="26"/>
        <v>413.43922924248159</v>
      </c>
      <c r="AN69" s="118">
        <f t="shared" si="26"/>
        <v>432.54960846899661</v>
      </c>
      <c r="AO69" s="118">
        <f t="shared" si="26"/>
        <v>430.22840156764534</v>
      </c>
      <c r="AP69" s="118">
        <f t="shared" si="26"/>
        <v>449.66430725752366</v>
      </c>
      <c r="AQ69" s="118">
        <f t="shared" si="26"/>
        <v>440.69659858369323</v>
      </c>
      <c r="AR69" s="118">
        <f t="shared" si="26"/>
        <v>490.93734479793642</v>
      </c>
      <c r="AS69" s="118">
        <f t="shared" si="26"/>
        <v>471.72617772538467</v>
      </c>
      <c r="AT69" s="118">
        <f t="shared" si="26"/>
        <v>441.42583849341759</v>
      </c>
      <c r="AU69" s="118">
        <f t="shared" si="26"/>
        <v>473.84627506575958</v>
      </c>
      <c r="AV69" s="118">
        <f t="shared" si="26"/>
        <v>534.79012622073037</v>
      </c>
      <c r="AW69" s="118">
        <f t="shared" si="26"/>
        <v>581.48108228371393</v>
      </c>
      <c r="AX69" s="118">
        <f t="shared" si="26"/>
        <v>583.47435524445552</v>
      </c>
      <c r="AY69" s="118">
        <f t="shared" si="26"/>
        <v>553.35184804703363</v>
      </c>
      <c r="AZ69" s="118">
        <f t="shared" si="26"/>
        <v>527.29096818115738</v>
      </c>
      <c r="BA69" s="118">
        <f t="shared" si="26"/>
        <v>521.49641677922614</v>
      </c>
      <c r="BB69" s="118">
        <f t="shared" si="26"/>
        <v>507.71083151213537</v>
      </c>
      <c r="BC69" s="118">
        <f t="shared" si="26"/>
        <v>470.16643853450529</v>
      </c>
      <c r="BD69" s="118">
        <f t="shared" si="26"/>
        <v>447.65376949756836</v>
      </c>
      <c r="BE69" s="118">
        <f t="shared" si="26"/>
        <v>435.98357859385987</v>
      </c>
      <c r="BF69" s="118">
        <f t="shared" ref="BF69" si="27">BF7/10^3</f>
        <v>444.31298579006824</v>
      </c>
      <c r="BG69" s="119"/>
      <c r="BH69" s="123"/>
    </row>
    <row r="70" spans="1:60" s="21" customFormat="1" ht="15" customHeight="1">
      <c r="A70" s="141"/>
      <c r="B70" s="1"/>
      <c r="C70" s="1"/>
      <c r="D70" s="1"/>
      <c r="E70" s="1"/>
      <c r="F70" s="1"/>
      <c r="G70" s="1"/>
      <c r="H70" s="1"/>
      <c r="I70" s="1"/>
      <c r="J70" s="1"/>
      <c r="K70" s="1"/>
      <c r="L70" s="1"/>
      <c r="M70" s="1"/>
      <c r="N70" s="1"/>
      <c r="O70" s="1"/>
      <c r="P70" s="1"/>
      <c r="Q70" s="1"/>
      <c r="R70" s="1"/>
      <c r="S70" s="1"/>
      <c r="T70" s="1"/>
      <c r="U70" s="1"/>
      <c r="V70" s="636" t="s">
        <v>894</v>
      </c>
      <c r="W70" s="141"/>
      <c r="X70" s="1"/>
      <c r="Y70" s="1"/>
      <c r="Z70" s="636" t="s">
        <v>551</v>
      </c>
      <c r="AA70" s="118">
        <f t="shared" ref="AA70:BE70" si="28">AA11/10^3</f>
        <v>349.81565525706003</v>
      </c>
      <c r="AB70" s="118">
        <f t="shared" si="28"/>
        <v>346.34147680884831</v>
      </c>
      <c r="AC70" s="118">
        <f t="shared" si="28"/>
        <v>341.23247345939745</v>
      </c>
      <c r="AD70" s="118">
        <f t="shared" si="28"/>
        <v>342.14253983464152</v>
      </c>
      <c r="AE70" s="118">
        <f t="shared" si="28"/>
        <v>350.93629236004671</v>
      </c>
      <c r="AF70" s="118">
        <f t="shared" si="28"/>
        <v>357.72588672178102</v>
      </c>
      <c r="AG70" s="118">
        <f t="shared" si="28"/>
        <v>361.0329143573673</v>
      </c>
      <c r="AH70" s="118">
        <f t="shared" si="28"/>
        <v>357.00785415917039</v>
      </c>
      <c r="AI70" s="118">
        <f t="shared" si="28"/>
        <v>332.29337412068463</v>
      </c>
      <c r="AJ70" s="118">
        <f t="shared" si="28"/>
        <v>336.87892794608803</v>
      </c>
      <c r="AK70" s="118">
        <f t="shared" si="28"/>
        <v>346.94199282152874</v>
      </c>
      <c r="AL70" s="118">
        <f t="shared" si="28"/>
        <v>341.05675489396447</v>
      </c>
      <c r="AM70" s="118">
        <f t="shared" si="28"/>
        <v>346.61763498799792</v>
      </c>
      <c r="AN70" s="118">
        <f t="shared" si="28"/>
        <v>344.61234303688644</v>
      </c>
      <c r="AO70" s="118">
        <f t="shared" si="28"/>
        <v>344.06708216866701</v>
      </c>
      <c r="AP70" s="118">
        <f t="shared" si="28"/>
        <v>334.55751186977716</v>
      </c>
      <c r="AQ70" s="118">
        <f t="shared" si="28"/>
        <v>332.06216887668336</v>
      </c>
      <c r="AR70" s="118">
        <f t="shared" si="28"/>
        <v>330.28248014878204</v>
      </c>
      <c r="AS70" s="118">
        <f t="shared" si="28"/>
        <v>301.2470456788206</v>
      </c>
      <c r="AT70" s="118">
        <f t="shared" si="28"/>
        <v>284.31317983563252</v>
      </c>
      <c r="AU70" s="118">
        <f t="shared" si="28"/>
        <v>301.07053767345542</v>
      </c>
      <c r="AV70" s="118">
        <f t="shared" si="28"/>
        <v>300.0785823284715</v>
      </c>
      <c r="AW70" s="118">
        <f t="shared" si="28"/>
        <v>299.83355482913692</v>
      </c>
      <c r="AX70" s="118">
        <f t="shared" si="28"/>
        <v>304.85131836595173</v>
      </c>
      <c r="AY70" s="118">
        <f t="shared" si="28"/>
        <v>297.26857940078821</v>
      </c>
      <c r="AZ70" s="118">
        <f t="shared" si="28"/>
        <v>288.07307886748481</v>
      </c>
      <c r="BA70" s="118">
        <f t="shared" si="28"/>
        <v>274.25374545763475</v>
      </c>
      <c r="BB70" s="118">
        <f t="shared" si="28"/>
        <v>269.93539096205711</v>
      </c>
      <c r="BC70" s="118">
        <f t="shared" si="28"/>
        <v>267.4463925699726</v>
      </c>
      <c r="BD70" s="118">
        <f t="shared" si="28"/>
        <v>259.97308836014406</v>
      </c>
      <c r="BE70" s="118">
        <f t="shared" si="28"/>
        <v>233.7035206687446</v>
      </c>
      <c r="BF70" s="118">
        <f t="shared" ref="BF70" si="29">BF11/10^3</f>
        <v>249.54861204559322</v>
      </c>
      <c r="BG70" s="119"/>
      <c r="BH70" s="119"/>
    </row>
    <row r="71" spans="1:60" s="21" customFormat="1" ht="15" customHeight="1">
      <c r="A71" s="141"/>
      <c r="B71" s="1"/>
      <c r="C71" s="1"/>
      <c r="D71" s="1"/>
      <c r="E71" s="1"/>
      <c r="F71" s="1"/>
      <c r="G71" s="1"/>
      <c r="H71" s="1"/>
      <c r="I71" s="1"/>
      <c r="J71" s="1"/>
      <c r="K71" s="1"/>
      <c r="L71" s="1"/>
      <c r="M71" s="1"/>
      <c r="N71" s="1"/>
      <c r="O71" s="1"/>
      <c r="P71" s="1"/>
      <c r="Q71" s="1"/>
      <c r="R71" s="1"/>
      <c r="S71" s="1"/>
      <c r="T71" s="1"/>
      <c r="U71" s="1"/>
      <c r="V71" s="636" t="s">
        <v>1040</v>
      </c>
      <c r="W71" s="141"/>
      <c r="X71" s="1"/>
      <c r="Y71" s="1"/>
      <c r="Z71" s="636" t="s">
        <v>552</v>
      </c>
      <c r="AA71" s="118">
        <f t="shared" ref="AA71:BE71" si="30">AA19/10^3</f>
        <v>202.14011534103068</v>
      </c>
      <c r="AB71" s="118">
        <f t="shared" si="30"/>
        <v>213.93408222977703</v>
      </c>
      <c r="AC71" s="118">
        <f t="shared" si="30"/>
        <v>220.52606623127252</v>
      </c>
      <c r="AD71" s="118">
        <f t="shared" si="30"/>
        <v>224.28624647361104</v>
      </c>
      <c r="AE71" s="118">
        <f t="shared" si="30"/>
        <v>233.49066505129787</v>
      </c>
      <c r="AF71" s="118">
        <f t="shared" si="30"/>
        <v>242.79701264033676</v>
      </c>
      <c r="AG71" s="118">
        <f t="shared" si="30"/>
        <v>249.56089382832178</v>
      </c>
      <c r="AH71" s="118">
        <f t="shared" si="30"/>
        <v>251.33787863106073</v>
      </c>
      <c r="AI71" s="118">
        <f t="shared" si="30"/>
        <v>249.46066525977173</v>
      </c>
      <c r="AJ71" s="118">
        <f t="shared" si="30"/>
        <v>253.55861703050178</v>
      </c>
      <c r="AK71" s="118">
        <f t="shared" si="30"/>
        <v>253.09058953046463</v>
      </c>
      <c r="AL71" s="118">
        <f t="shared" si="30"/>
        <v>257.23962102595169</v>
      </c>
      <c r="AM71" s="118">
        <f t="shared" si="30"/>
        <v>253.57325023016125</v>
      </c>
      <c r="AN71" s="118">
        <f t="shared" si="30"/>
        <v>249.53322677876054</v>
      </c>
      <c r="AO71" s="118">
        <f t="shared" si="30"/>
        <v>243.58204554075834</v>
      </c>
      <c r="AP71" s="118">
        <f t="shared" si="30"/>
        <v>238.06517075890162</v>
      </c>
      <c r="AQ71" s="118">
        <f t="shared" si="30"/>
        <v>235.33810885729676</v>
      </c>
      <c r="AR71" s="118">
        <f t="shared" si="30"/>
        <v>232.54102855571153</v>
      </c>
      <c r="AS71" s="118">
        <f t="shared" si="30"/>
        <v>224.86480483726814</v>
      </c>
      <c r="AT71" s="118">
        <f t="shared" si="30"/>
        <v>221.55879245290049</v>
      </c>
      <c r="AU71" s="118">
        <f t="shared" si="30"/>
        <v>221.96863067432619</v>
      </c>
      <c r="AV71" s="118">
        <f t="shared" si="30"/>
        <v>217.13795480887168</v>
      </c>
      <c r="AW71" s="118">
        <f t="shared" si="30"/>
        <v>218.00414655659714</v>
      </c>
      <c r="AX71" s="118">
        <f t="shared" si="30"/>
        <v>215.11476391054285</v>
      </c>
      <c r="AY71" s="118">
        <f t="shared" si="30"/>
        <v>210.14912993289843</v>
      </c>
      <c r="AZ71" s="118">
        <f t="shared" si="30"/>
        <v>208.87529650901877</v>
      </c>
      <c r="BA71" s="118">
        <f t="shared" si="30"/>
        <v>207.06585445355648</v>
      </c>
      <c r="BB71" s="118">
        <f t="shared" si="30"/>
        <v>205.2526489390246</v>
      </c>
      <c r="BC71" s="118">
        <f t="shared" si="30"/>
        <v>203.01625605100577</v>
      </c>
      <c r="BD71" s="118">
        <f t="shared" si="30"/>
        <v>199.02235251843445</v>
      </c>
      <c r="BE71" s="118">
        <f t="shared" si="30"/>
        <v>176.57511075908701</v>
      </c>
      <c r="BF71" s="118">
        <f t="shared" ref="BF71" si="31">BF19/10^3</f>
        <v>177.91086726953367</v>
      </c>
      <c r="BG71" s="119"/>
      <c r="BH71" s="119"/>
    </row>
    <row r="72" spans="1:60" s="21" customFormat="1" ht="15" customHeight="1">
      <c r="A72" s="141"/>
      <c r="B72" s="1"/>
      <c r="C72" s="1"/>
      <c r="D72" s="1"/>
      <c r="E72" s="1"/>
      <c r="F72" s="1"/>
      <c r="G72" s="1"/>
      <c r="H72" s="1"/>
      <c r="I72" s="1"/>
      <c r="J72" s="1"/>
      <c r="K72" s="1"/>
      <c r="L72" s="1"/>
      <c r="M72" s="1"/>
      <c r="N72" s="1"/>
      <c r="O72" s="1"/>
      <c r="P72" s="1"/>
      <c r="Q72" s="1"/>
      <c r="R72" s="1"/>
      <c r="S72" s="1"/>
      <c r="T72" s="1"/>
      <c r="U72" s="1"/>
      <c r="V72" s="636" t="s">
        <v>1041</v>
      </c>
      <c r="W72" s="141"/>
      <c r="X72" s="1"/>
      <c r="Y72" s="1"/>
      <c r="Z72" s="636" t="s">
        <v>553</v>
      </c>
      <c r="AA72" s="118">
        <f t="shared" ref="AA72:BE72" si="32">(AA24)/10^3</f>
        <v>158.17796757345548</v>
      </c>
      <c r="AB72" s="118">
        <f t="shared" si="32"/>
        <v>159.41197283755073</v>
      </c>
      <c r="AC72" s="118">
        <f t="shared" si="32"/>
        <v>161.84347058017667</v>
      </c>
      <c r="AD72" s="118">
        <f t="shared" si="32"/>
        <v>168.93057667384923</v>
      </c>
      <c r="AE72" s="118">
        <f t="shared" si="32"/>
        <v>167.46380795816248</v>
      </c>
      <c r="AF72" s="118">
        <f t="shared" si="32"/>
        <v>175.41071373727939</v>
      </c>
      <c r="AG72" s="118">
        <f t="shared" si="32"/>
        <v>174.3144458332188</v>
      </c>
      <c r="AH72" s="118">
        <f t="shared" si="32"/>
        <v>175.1974679069624</v>
      </c>
      <c r="AI72" s="118">
        <f t="shared" si="32"/>
        <v>180.5517990032217</v>
      </c>
      <c r="AJ72" s="118">
        <f t="shared" si="32"/>
        <v>186.34084669503227</v>
      </c>
      <c r="AK72" s="118">
        <f t="shared" si="32"/>
        <v>190.25792887243949</v>
      </c>
      <c r="AL72" s="118">
        <f t="shared" si="32"/>
        <v>188.9142297029083</v>
      </c>
      <c r="AM72" s="118">
        <f t="shared" si="32"/>
        <v>192.67754877009844</v>
      </c>
      <c r="AN72" s="118">
        <f t="shared" si="32"/>
        <v>188.80095379930506</v>
      </c>
      <c r="AO72" s="118">
        <f t="shared" si="32"/>
        <v>193.59405753557712</v>
      </c>
      <c r="AP72" s="118">
        <f t="shared" si="32"/>
        <v>196.02948875534236</v>
      </c>
      <c r="AQ72" s="118">
        <f t="shared" si="32"/>
        <v>187.6353817501774</v>
      </c>
      <c r="AR72" s="118">
        <f t="shared" si="32"/>
        <v>178.10689673535842</v>
      </c>
      <c r="AS72" s="118">
        <f t="shared" si="32"/>
        <v>166.59868224877098</v>
      </c>
      <c r="AT72" s="118">
        <f t="shared" si="32"/>
        <v>156.20573102787171</v>
      </c>
      <c r="AU72" s="118">
        <f t="shared" si="32"/>
        <v>156.91631468002379</v>
      </c>
      <c r="AV72" s="118">
        <f t="shared" si="32"/>
        <v>152.72896927261121</v>
      </c>
      <c r="AW72" s="118">
        <f t="shared" si="32"/>
        <v>145.80513988258207</v>
      </c>
      <c r="AX72" s="118">
        <f t="shared" si="32"/>
        <v>149.32394221908439</v>
      </c>
      <c r="AY72" s="118">
        <f t="shared" si="32"/>
        <v>141.93591782733955</v>
      </c>
      <c r="AZ72" s="118">
        <f t="shared" si="32"/>
        <v>139.22280261541368</v>
      </c>
      <c r="BA72" s="118">
        <f t="shared" si="32"/>
        <v>140.89994961368961</v>
      </c>
      <c r="BB72" s="118">
        <f t="shared" si="32"/>
        <v>144.66661841121851</v>
      </c>
      <c r="BC72" s="118">
        <f t="shared" si="32"/>
        <v>141.82980683777132</v>
      </c>
      <c r="BD72" s="118">
        <f t="shared" si="32"/>
        <v>140.72158223805391</v>
      </c>
      <c r="BE72" s="118">
        <f t="shared" si="32"/>
        <v>140.16843738890856</v>
      </c>
      <c r="BF72" s="118">
        <f t="shared" ref="BF72" si="33">(BF24)/10^3</f>
        <v>135.48476610569733</v>
      </c>
      <c r="BG72" s="119"/>
      <c r="BH72" s="119"/>
    </row>
    <row r="73" spans="1:60" s="21" customFormat="1" ht="15" customHeight="1">
      <c r="A73" s="141"/>
      <c r="B73" s="1"/>
      <c r="C73" s="1"/>
      <c r="D73" s="1"/>
      <c r="E73" s="1"/>
      <c r="F73" s="1"/>
      <c r="G73" s="1"/>
      <c r="H73" s="1"/>
      <c r="I73" s="1"/>
      <c r="J73" s="1"/>
      <c r="K73" s="1"/>
      <c r="L73" s="1"/>
      <c r="M73" s="1"/>
      <c r="N73" s="1"/>
      <c r="O73" s="1"/>
      <c r="P73" s="1"/>
      <c r="Q73" s="1"/>
      <c r="R73" s="1"/>
      <c r="S73" s="1"/>
      <c r="T73" s="1"/>
      <c r="U73" s="1"/>
      <c r="V73" s="636" t="s">
        <v>1042</v>
      </c>
      <c r="W73" s="141"/>
      <c r="X73" s="1"/>
      <c r="Y73" s="1"/>
      <c r="Z73" s="636" t="s">
        <v>554</v>
      </c>
      <c r="AA73" s="119">
        <f t="shared" ref="AA73:BE73" si="34">AA28/10^3</f>
        <v>0.19214781764136332</v>
      </c>
      <c r="AB73" s="119">
        <f t="shared" si="34"/>
        <v>0.21570964165665185</v>
      </c>
      <c r="AC73" s="119">
        <f t="shared" si="34"/>
        <v>0.20886104491851398</v>
      </c>
      <c r="AD73" s="119">
        <f t="shared" si="34"/>
        <v>0.21239764971252709</v>
      </c>
      <c r="AE73" s="119">
        <f t="shared" si="34"/>
        <v>0.23210917302744077</v>
      </c>
      <c r="AF73" s="119">
        <f t="shared" si="34"/>
        <v>0.52258292587973043</v>
      </c>
      <c r="AG73" s="119">
        <f t="shared" si="34"/>
        <v>0.57190007006340915</v>
      </c>
      <c r="AH73" s="119">
        <f t="shared" si="34"/>
        <v>0.58167188792427416</v>
      </c>
      <c r="AI73" s="119">
        <f t="shared" si="34"/>
        <v>0.49998424396889007</v>
      </c>
      <c r="AJ73" s="119">
        <f t="shared" si="34"/>
        <v>0.54078620435464031</v>
      </c>
      <c r="AK73" s="119">
        <f t="shared" si="34"/>
        <v>0.51319229097006425</v>
      </c>
      <c r="AL73" s="119">
        <f t="shared" si="34"/>
        <v>0.54981074490605331</v>
      </c>
      <c r="AM73" s="119">
        <f t="shared" si="34"/>
        <v>0.52624827845648747</v>
      </c>
      <c r="AN73" s="119">
        <f t="shared" si="34"/>
        <v>0.50742748087999467</v>
      </c>
      <c r="AO73" s="119">
        <f t="shared" si="34"/>
        <v>0.47874488314399449</v>
      </c>
      <c r="AP73" s="119">
        <f t="shared" si="34"/>
        <v>0.50935673685343252</v>
      </c>
      <c r="AQ73" s="119">
        <f t="shared" si="34"/>
        <v>0.55470758288301236</v>
      </c>
      <c r="AR73" s="119">
        <f t="shared" si="34"/>
        <v>0.61739640975422316</v>
      </c>
      <c r="AS73" s="119">
        <f t="shared" si="34"/>
        <v>0.56685576444706953</v>
      </c>
      <c r="AT73" s="119">
        <f t="shared" si="34"/>
        <v>0.50245618176271811</v>
      </c>
      <c r="AU73" s="119">
        <f t="shared" si="34"/>
        <v>0.47623512120342881</v>
      </c>
      <c r="AV73" s="119">
        <f t="shared" si="34"/>
        <v>0.47925364310635454</v>
      </c>
      <c r="AW73" s="119">
        <f t="shared" si="34"/>
        <v>0.49223526381653754</v>
      </c>
      <c r="AX73" s="119">
        <f t="shared" si="34"/>
        <v>0.44078134733622515</v>
      </c>
      <c r="AY73" s="119">
        <f t="shared" si="34"/>
        <v>0.45127920261630361</v>
      </c>
      <c r="AZ73" s="119">
        <f t="shared" si="34"/>
        <v>0.42696998949512827</v>
      </c>
      <c r="BA73" s="119">
        <f t="shared" si="34"/>
        <v>0.45959728069068267</v>
      </c>
      <c r="BB73" s="119">
        <f t="shared" si="34"/>
        <v>0.43871953374903733</v>
      </c>
      <c r="BC73" s="227">
        <f t="shared" si="34"/>
        <v>0.42810081001580302</v>
      </c>
      <c r="BD73" s="227">
        <f>BD28/10^3</f>
        <v>0.38879197395438081</v>
      </c>
      <c r="BE73" s="227">
        <f t="shared" si="34"/>
        <v>0.39347997584153011</v>
      </c>
      <c r="BF73" s="227">
        <f t="shared" ref="BF73" si="35">BF28/10^3</f>
        <v>0.35885654268178568</v>
      </c>
      <c r="BG73" s="119"/>
      <c r="BH73" s="119"/>
    </row>
    <row r="74" spans="1:60" s="21" customFormat="1" ht="15" customHeight="1">
      <c r="A74" s="141"/>
      <c r="B74" s="1"/>
      <c r="C74" s="1"/>
      <c r="D74" s="1"/>
      <c r="E74" s="1"/>
      <c r="F74" s="1"/>
      <c r="G74" s="1"/>
      <c r="H74" s="1"/>
      <c r="I74" s="1"/>
      <c r="J74" s="1"/>
      <c r="K74" s="1"/>
      <c r="L74" s="1"/>
      <c r="M74" s="1"/>
      <c r="N74" s="1"/>
      <c r="O74" s="1"/>
      <c r="P74" s="1"/>
      <c r="Q74" s="1"/>
      <c r="R74" s="1"/>
      <c r="S74" s="1"/>
      <c r="T74" s="1"/>
      <c r="U74" s="1"/>
      <c r="V74" s="636" t="s">
        <v>1043</v>
      </c>
      <c r="W74" s="141"/>
      <c r="X74" s="1"/>
      <c r="Y74" s="1"/>
      <c r="Z74" s="636" t="s">
        <v>726</v>
      </c>
      <c r="AA74" s="227">
        <f t="shared" ref="AA74:BE74" si="36">AA29/10^3</f>
        <v>64.586430195730898</v>
      </c>
      <c r="AB74" s="227">
        <f t="shared" si="36"/>
        <v>65.879145113264073</v>
      </c>
      <c r="AC74" s="227">
        <f t="shared" si="36"/>
        <v>65.838964131392416</v>
      </c>
      <c r="AD74" s="227">
        <f t="shared" si="36"/>
        <v>64.559325065492061</v>
      </c>
      <c r="AE74" s="227">
        <f t="shared" si="36"/>
        <v>66.238622985958912</v>
      </c>
      <c r="AF74" s="227">
        <f t="shared" si="36"/>
        <v>66.536485934140458</v>
      </c>
      <c r="AG74" s="227">
        <f t="shared" si="36"/>
        <v>67.098564949597602</v>
      </c>
      <c r="AH74" s="227">
        <f t="shared" si="36"/>
        <v>64.534251484688454</v>
      </c>
      <c r="AI74" s="227">
        <f t="shared" si="36"/>
        <v>58.508907150785674</v>
      </c>
      <c r="AJ74" s="227">
        <f t="shared" si="36"/>
        <v>58.901657163758387</v>
      </c>
      <c r="AK74" s="227">
        <f t="shared" si="36"/>
        <v>59.416310095449944</v>
      </c>
      <c r="AL74" s="227">
        <f t="shared" si="36"/>
        <v>58.121059040844429</v>
      </c>
      <c r="AM74" s="227">
        <f t="shared" si="36"/>
        <v>55.790678584331033</v>
      </c>
      <c r="AN74" s="227">
        <f t="shared" si="36"/>
        <v>55.151709804744087</v>
      </c>
      <c r="AO74" s="227">
        <f t="shared" si="36"/>
        <v>55.146530783155406</v>
      </c>
      <c r="AP74" s="227">
        <f t="shared" si="36"/>
        <v>56.175322935878107</v>
      </c>
      <c r="AQ74" s="227">
        <f t="shared" si="36"/>
        <v>56.482386409614776</v>
      </c>
      <c r="AR74" s="227">
        <f t="shared" si="36"/>
        <v>55.665285431644342</v>
      </c>
      <c r="AS74" s="227">
        <f t="shared" si="36"/>
        <v>51.341551967057001</v>
      </c>
      <c r="AT74" s="227">
        <f t="shared" si="36"/>
        <v>45.91757110026299</v>
      </c>
      <c r="AU74" s="227">
        <f t="shared" si="36"/>
        <v>46.966787342752582</v>
      </c>
      <c r="AV74" s="227">
        <f t="shared" si="36"/>
        <v>46.726420539065373</v>
      </c>
      <c r="AW74" s="227">
        <f t="shared" si="36"/>
        <v>46.878691416485658</v>
      </c>
      <c r="AX74" s="227">
        <f t="shared" si="36"/>
        <v>48.588118623730047</v>
      </c>
      <c r="AY74" s="227">
        <f t="shared" si="36"/>
        <v>48.010045483454569</v>
      </c>
      <c r="AZ74" s="227">
        <f t="shared" si="36"/>
        <v>46.515254488674579</v>
      </c>
      <c r="BA74" s="227">
        <f t="shared" si="36"/>
        <v>46.104330032549505</v>
      </c>
      <c r="BB74" s="227">
        <f t="shared" si="36"/>
        <v>46.833879579685181</v>
      </c>
      <c r="BC74" s="118">
        <f t="shared" si="36"/>
        <v>46.030801873025915</v>
      </c>
      <c r="BD74" s="118">
        <f>BD29/10^3</f>
        <v>44.388833968588564</v>
      </c>
      <c r="BE74" s="118">
        <f t="shared" si="36"/>
        <v>41.509930956563579</v>
      </c>
      <c r="BF74" s="118">
        <f t="shared" ref="BF74" si="37">BF29/10^3</f>
        <v>43.04191823473834</v>
      </c>
      <c r="BG74" s="119"/>
      <c r="BH74" s="119"/>
    </row>
    <row r="75" spans="1:60" s="21" customFormat="1" ht="15" customHeight="1">
      <c r="A75" s="141"/>
      <c r="B75" s="1"/>
      <c r="C75" s="1"/>
      <c r="D75" s="1"/>
      <c r="E75" s="1"/>
      <c r="F75" s="1"/>
      <c r="G75" s="1"/>
      <c r="H75" s="1"/>
      <c r="I75" s="1"/>
      <c r="J75" s="1"/>
      <c r="K75" s="1"/>
      <c r="L75" s="1"/>
      <c r="M75" s="1"/>
      <c r="N75" s="1"/>
      <c r="O75" s="1"/>
      <c r="P75" s="1"/>
      <c r="Q75" s="1"/>
      <c r="R75" s="1"/>
      <c r="S75" s="1"/>
      <c r="T75" s="1"/>
      <c r="U75" s="1"/>
      <c r="V75" s="636" t="s">
        <v>1044</v>
      </c>
      <c r="W75" s="141"/>
      <c r="X75" s="1"/>
      <c r="Y75" s="1"/>
      <c r="Z75" s="636" t="s">
        <v>433</v>
      </c>
      <c r="AA75" s="119">
        <f t="shared" ref="AA75:BE75" si="38">AA41/10^3</f>
        <v>0.73201263237142844</v>
      </c>
      <c r="AB75" s="119">
        <f t="shared" si="38"/>
        <v>0.66924675483809526</v>
      </c>
      <c r="AC75" s="119">
        <f t="shared" si="38"/>
        <v>0.61768904015238102</v>
      </c>
      <c r="AD75" s="119">
        <f t="shared" si="38"/>
        <v>0.64939861873333327</v>
      </c>
      <c r="AE75" s="119">
        <f t="shared" si="38"/>
        <v>0.46193021495238101</v>
      </c>
      <c r="AF75" s="119">
        <f t="shared" si="38"/>
        <v>0.47319245233333346</v>
      </c>
      <c r="AG75" s="119">
        <f t="shared" si="38"/>
        <v>0.4528689054476191</v>
      </c>
      <c r="AH75" s="119">
        <f t="shared" si="38"/>
        <v>0.46620345032380955</v>
      </c>
      <c r="AI75" s="119">
        <f t="shared" si="38"/>
        <v>0.46563080153333331</v>
      </c>
      <c r="AJ75" s="119">
        <f t="shared" si="38"/>
        <v>0.44973589016190479</v>
      </c>
      <c r="AK75" s="119">
        <f t="shared" si="38"/>
        <v>0.5006708390095238</v>
      </c>
      <c r="AL75" s="119">
        <f t="shared" si="38"/>
        <v>0.41882785549523804</v>
      </c>
      <c r="AM75" s="119">
        <f t="shared" si="38"/>
        <v>0.43984258287619049</v>
      </c>
      <c r="AN75" s="119">
        <f t="shared" si="38"/>
        <v>0.4565470422857143</v>
      </c>
      <c r="AO75" s="119">
        <f t="shared" si="38"/>
        <v>0.42973283707619042</v>
      </c>
      <c r="AP75" s="119">
        <f t="shared" si="38"/>
        <v>0.42808294037142869</v>
      </c>
      <c r="AQ75" s="119">
        <f t="shared" si="38"/>
        <v>0.39841545647619053</v>
      </c>
      <c r="AR75" s="119">
        <f t="shared" si="38"/>
        <v>0.52267691258095239</v>
      </c>
      <c r="AS75" s="119">
        <f t="shared" si="38"/>
        <v>0.46622188391428576</v>
      </c>
      <c r="AT75" s="119">
        <f t="shared" si="38"/>
        <v>0.4167308454571429</v>
      </c>
      <c r="AU75" s="119">
        <f t="shared" si="38"/>
        <v>0.42724741525714283</v>
      </c>
      <c r="AV75" s="119">
        <f t="shared" si="38"/>
        <v>0.43479094319047623</v>
      </c>
      <c r="AW75" s="119">
        <f t="shared" si="38"/>
        <v>0.54197401332380957</v>
      </c>
      <c r="AX75" s="119">
        <f t="shared" si="38"/>
        <v>0.59400594178095234</v>
      </c>
      <c r="AY75" s="119">
        <f t="shared" si="38"/>
        <v>0.56676543345714281</v>
      </c>
      <c r="AZ75" s="119">
        <f t="shared" si="38"/>
        <v>0.47353998518095247</v>
      </c>
      <c r="BA75" s="119">
        <f t="shared" si="38"/>
        <v>0.46120452504761905</v>
      </c>
      <c r="BB75" s="119">
        <f t="shared" si="38"/>
        <v>0.50173216018095246</v>
      </c>
      <c r="BC75" s="227">
        <f t="shared" si="38"/>
        <v>0.45014747684761902</v>
      </c>
      <c r="BD75" s="227">
        <f>BD41/10^3</f>
        <v>0.45046701731428573</v>
      </c>
      <c r="BE75" s="227">
        <f t="shared" si="38"/>
        <v>0.44074797098095236</v>
      </c>
      <c r="BF75" s="227">
        <f t="shared" ref="BF75" si="39">BF41/10^3</f>
        <v>0.43356879458095238</v>
      </c>
      <c r="BG75" s="226"/>
      <c r="BH75" s="226"/>
    </row>
    <row r="76" spans="1:60" s="21" customFormat="1" ht="15" customHeight="1" thickBot="1">
      <c r="A76" s="141"/>
      <c r="B76" s="1"/>
      <c r="C76" s="1"/>
      <c r="D76" s="1"/>
      <c r="E76" s="1"/>
      <c r="F76" s="1"/>
      <c r="G76" s="1"/>
      <c r="H76" s="1"/>
      <c r="I76" s="1"/>
      <c r="J76" s="1"/>
      <c r="K76" s="1"/>
      <c r="L76" s="1"/>
      <c r="M76" s="1"/>
      <c r="N76" s="1"/>
      <c r="O76" s="1"/>
      <c r="P76" s="1"/>
      <c r="Q76" s="1"/>
      <c r="R76" s="1"/>
      <c r="S76" s="1"/>
      <c r="T76" s="1"/>
      <c r="U76" s="1"/>
      <c r="V76" s="637" t="s">
        <v>1045</v>
      </c>
      <c r="W76" s="141"/>
      <c r="X76" s="1"/>
      <c r="Y76" s="1"/>
      <c r="Z76" s="637" t="s">
        <v>434</v>
      </c>
      <c r="AA76" s="1152">
        <f t="shared" ref="AA76:AZ76" si="40">AA52/10^3</f>
        <v>13.021533195344297</v>
      </c>
      <c r="AB76" s="1152">
        <f t="shared" si="40"/>
        <v>13.017721008972902</v>
      </c>
      <c r="AC76" s="1152">
        <f t="shared" si="40"/>
        <v>14.074508923851342</v>
      </c>
      <c r="AD76" s="1152">
        <f t="shared" si="40"/>
        <v>13.860587774110318</v>
      </c>
      <c r="AE76" s="1152">
        <f t="shared" si="40"/>
        <v>16.41384689700163</v>
      </c>
      <c r="AF76" s="1152">
        <f t="shared" si="40"/>
        <v>16.677520277291904</v>
      </c>
      <c r="AG76" s="1152">
        <f t="shared" si="40"/>
        <v>17.045285243137425</v>
      </c>
      <c r="AH76" s="1152">
        <f t="shared" si="40"/>
        <v>17.674176071424835</v>
      </c>
      <c r="AI76" s="1152">
        <f t="shared" si="40"/>
        <v>17.648854912540664</v>
      </c>
      <c r="AJ76" s="1152">
        <f t="shared" si="40"/>
        <v>17.422420183703331</v>
      </c>
      <c r="AK76" s="1152">
        <f t="shared" si="40"/>
        <v>17.540055843352178</v>
      </c>
      <c r="AL76" s="1152">
        <f t="shared" si="40"/>
        <v>16.300056308182064</v>
      </c>
      <c r="AM76" s="1152">
        <f t="shared" si="40"/>
        <v>15.722717164627239</v>
      </c>
      <c r="AN76" s="1152">
        <f t="shared" si="40"/>
        <v>15.680726364673424</v>
      </c>
      <c r="AO76" s="1152">
        <f t="shared" si="40"/>
        <v>15.159258546814852</v>
      </c>
      <c r="AP76" s="1152">
        <f t="shared" si="40"/>
        <v>14.715404743965308</v>
      </c>
      <c r="AQ76" s="1152">
        <f t="shared" si="40"/>
        <v>13.950620432260006</v>
      </c>
      <c r="AR76" s="1152">
        <f t="shared" si="40"/>
        <v>14.163680262760158</v>
      </c>
      <c r="AS76" s="1152">
        <f t="shared" si="40"/>
        <v>15.202878092719974</v>
      </c>
      <c r="AT76" s="1152">
        <f t="shared" si="40"/>
        <v>12.716892786496267</v>
      </c>
      <c r="AU76" s="1152">
        <f t="shared" si="40"/>
        <v>13.035509901300026</v>
      </c>
      <c r="AV76" s="1152">
        <f t="shared" si="40"/>
        <v>12.255066104637466</v>
      </c>
      <c r="AW76" s="1152">
        <f t="shared" si="40"/>
        <v>12.84677905726501</v>
      </c>
      <c r="AX76" s="1152">
        <f t="shared" si="40"/>
        <v>12.80473632668248</v>
      </c>
      <c r="AY76" s="1152">
        <f t="shared" si="40"/>
        <v>12.338340864147183</v>
      </c>
      <c r="AZ76" s="1152">
        <f t="shared" si="40"/>
        <v>12.290806613960912</v>
      </c>
      <c r="BA76" s="1152">
        <f t="shared" ref="BA76:BF76" si="41">BA52/10^3</f>
        <v>11.713472753390553</v>
      </c>
      <c r="BB76" s="1152">
        <f t="shared" si="41"/>
        <v>11.462441992038828</v>
      </c>
      <c r="BC76" s="120">
        <f t="shared" si="41"/>
        <v>12.300937255854004</v>
      </c>
      <c r="BD76" s="120">
        <f t="shared" si="41"/>
        <v>11.940935293204832</v>
      </c>
      <c r="BE76" s="120">
        <f t="shared" si="41"/>
        <v>11.021090646681291</v>
      </c>
      <c r="BF76" s="120">
        <f t="shared" si="41"/>
        <v>11.037660282497331</v>
      </c>
      <c r="BG76" s="121"/>
      <c r="BH76" s="121"/>
    </row>
    <row r="77" spans="1:60" s="21" customFormat="1" ht="15" customHeight="1" thickTop="1">
      <c r="A77" s="141"/>
      <c r="B77" s="1"/>
      <c r="C77" s="1"/>
      <c r="D77" s="1"/>
      <c r="E77" s="1"/>
      <c r="F77" s="1"/>
      <c r="G77" s="1"/>
      <c r="H77" s="1"/>
      <c r="I77" s="1"/>
      <c r="J77" s="1"/>
      <c r="K77" s="1"/>
      <c r="L77" s="1"/>
      <c r="M77" s="1"/>
      <c r="N77" s="1"/>
      <c r="O77" s="1"/>
      <c r="P77" s="1"/>
      <c r="Q77" s="1"/>
      <c r="R77" s="1"/>
      <c r="S77" s="1"/>
      <c r="T77" s="1"/>
      <c r="U77" s="1"/>
      <c r="V77" s="603" t="s">
        <v>245</v>
      </c>
      <c r="W77" s="141"/>
      <c r="X77" s="1"/>
      <c r="Y77" s="1"/>
      <c r="Z77" s="603" t="s">
        <v>4</v>
      </c>
      <c r="AA77" s="122">
        <f>SUM(AA69:AA76)</f>
        <v>1157.1955947587285</v>
      </c>
      <c r="AB77" s="122">
        <f t="shared" ref="AB77:AX77" si="42">SUM(AB69:AB76)</f>
        <v>1168.8972755422496</v>
      </c>
      <c r="AC77" s="122">
        <f t="shared" si="42"/>
        <v>1178.6747618360191</v>
      </c>
      <c r="AD77" s="122">
        <f t="shared" si="42"/>
        <v>1171.6866952443197</v>
      </c>
      <c r="AE77" s="122">
        <f t="shared" si="42"/>
        <v>1226.7022249906074</v>
      </c>
      <c r="AF77" s="122">
        <f t="shared" si="42"/>
        <v>1239.0480666289541</v>
      </c>
      <c r="AG77" s="122">
        <f t="shared" si="42"/>
        <v>1251.5457167084003</v>
      </c>
      <c r="AH77" s="122">
        <f t="shared" si="42"/>
        <v>1244.2510386694198</v>
      </c>
      <c r="AI77" s="122">
        <f t="shared" si="42"/>
        <v>1204.4025381147649</v>
      </c>
      <c r="AJ77" s="122">
        <f t="shared" si="42"/>
        <v>1241.0364888283332</v>
      </c>
      <c r="AK77" s="122">
        <f t="shared" si="42"/>
        <v>1263.754800223513</v>
      </c>
      <c r="AL77" s="122">
        <f t="shared" si="42"/>
        <v>1249.1621265046074</v>
      </c>
      <c r="AM77" s="122">
        <f t="shared" si="42"/>
        <v>1278.7871498410302</v>
      </c>
      <c r="AN77" s="122">
        <f t="shared" si="42"/>
        <v>1287.2925427765319</v>
      </c>
      <c r="AO77" s="122">
        <f t="shared" si="42"/>
        <v>1282.6858538628383</v>
      </c>
      <c r="AP77" s="122">
        <f t="shared" si="42"/>
        <v>1290.1446459986132</v>
      </c>
      <c r="AQ77" s="122">
        <f t="shared" si="42"/>
        <v>1267.1183879490848</v>
      </c>
      <c r="AR77" s="122">
        <f t="shared" si="42"/>
        <v>1302.8367892545284</v>
      </c>
      <c r="AS77" s="122">
        <f t="shared" si="42"/>
        <v>1232.0142181983831</v>
      </c>
      <c r="AT77" s="122">
        <f t="shared" si="42"/>
        <v>1163.0571927238016</v>
      </c>
      <c r="AU77" s="122">
        <f t="shared" si="42"/>
        <v>1214.7075378740778</v>
      </c>
      <c r="AV77" s="122">
        <f t="shared" si="42"/>
        <v>1264.6311638606846</v>
      </c>
      <c r="AW77" s="122">
        <f t="shared" si="42"/>
        <v>1305.8836033029213</v>
      </c>
      <c r="AX77" s="122">
        <f t="shared" si="42"/>
        <v>1315.1920219795643</v>
      </c>
      <c r="AY77" s="122">
        <f t="shared" ref="AY77:BE77" si="43">SUM(AY69:AY76)</f>
        <v>1264.071906191735</v>
      </c>
      <c r="AZ77" s="122">
        <f t="shared" si="43"/>
        <v>1223.1687172503862</v>
      </c>
      <c r="BA77" s="122">
        <f t="shared" si="43"/>
        <v>1202.4545708957855</v>
      </c>
      <c r="BB77" s="122">
        <f t="shared" si="43"/>
        <v>1186.8022630900894</v>
      </c>
      <c r="BC77" s="122">
        <f t="shared" si="43"/>
        <v>1141.6688814089982</v>
      </c>
      <c r="BD77" s="122">
        <f t="shared" si="43"/>
        <v>1104.539820867263</v>
      </c>
      <c r="BE77" s="122">
        <f t="shared" si="43"/>
        <v>1039.7958969606675</v>
      </c>
      <c r="BF77" s="122">
        <f t="shared" ref="BF77" si="44">SUM(BF69:BF76)</f>
        <v>1062.129235065391</v>
      </c>
      <c r="BG77" s="123"/>
      <c r="BH77" s="123"/>
    </row>
    <row r="78" spans="1:60">
      <c r="AA78" s="29"/>
    </row>
    <row r="79" spans="1:60">
      <c r="V79" s="1" t="s">
        <v>246</v>
      </c>
      <c r="Z79" s="1" t="s">
        <v>574</v>
      </c>
    </row>
    <row r="80" spans="1:60">
      <c r="V80" s="519" t="s">
        <v>244</v>
      </c>
      <c r="Z80" s="519" t="s">
        <v>549</v>
      </c>
      <c r="AA80" s="9">
        <v>1990</v>
      </c>
      <c r="AB80" s="9">
        <f t="shared" ref="AB80:BF80" si="45">AA80+1</f>
        <v>1991</v>
      </c>
      <c r="AC80" s="9">
        <f t="shared" si="45"/>
        <v>1992</v>
      </c>
      <c r="AD80" s="9">
        <f t="shared" si="45"/>
        <v>1993</v>
      </c>
      <c r="AE80" s="9">
        <f t="shared" si="45"/>
        <v>1994</v>
      </c>
      <c r="AF80" s="9">
        <f t="shared" si="45"/>
        <v>1995</v>
      </c>
      <c r="AG80" s="9">
        <f t="shared" si="45"/>
        <v>1996</v>
      </c>
      <c r="AH80" s="9">
        <f t="shared" si="45"/>
        <v>1997</v>
      </c>
      <c r="AI80" s="9">
        <f t="shared" si="45"/>
        <v>1998</v>
      </c>
      <c r="AJ80" s="9">
        <f t="shared" si="45"/>
        <v>1999</v>
      </c>
      <c r="AK80" s="9">
        <f t="shared" si="45"/>
        <v>2000</v>
      </c>
      <c r="AL80" s="9">
        <f t="shared" si="45"/>
        <v>2001</v>
      </c>
      <c r="AM80" s="9">
        <f t="shared" si="45"/>
        <v>2002</v>
      </c>
      <c r="AN80" s="9">
        <f t="shared" si="45"/>
        <v>2003</v>
      </c>
      <c r="AO80" s="9">
        <f t="shared" si="45"/>
        <v>2004</v>
      </c>
      <c r="AP80" s="9">
        <f t="shared" si="45"/>
        <v>2005</v>
      </c>
      <c r="AQ80" s="9">
        <f t="shared" si="45"/>
        <v>2006</v>
      </c>
      <c r="AR80" s="9">
        <f t="shared" si="45"/>
        <v>2007</v>
      </c>
      <c r="AS80" s="9">
        <f t="shared" si="45"/>
        <v>2008</v>
      </c>
      <c r="AT80" s="9">
        <f t="shared" si="45"/>
        <v>2009</v>
      </c>
      <c r="AU80" s="9">
        <f t="shared" si="45"/>
        <v>2010</v>
      </c>
      <c r="AV80" s="9">
        <f t="shared" si="45"/>
        <v>2011</v>
      </c>
      <c r="AW80" s="9">
        <f t="shared" si="45"/>
        <v>2012</v>
      </c>
      <c r="AX80" s="9">
        <f t="shared" si="45"/>
        <v>2013</v>
      </c>
      <c r="AY80" s="9">
        <f t="shared" si="45"/>
        <v>2014</v>
      </c>
      <c r="AZ80" s="9">
        <f t="shared" si="45"/>
        <v>2015</v>
      </c>
      <c r="BA80" s="9">
        <f t="shared" si="45"/>
        <v>2016</v>
      </c>
      <c r="BB80" s="9">
        <f t="shared" si="45"/>
        <v>2017</v>
      </c>
      <c r="BC80" s="9">
        <f t="shared" si="45"/>
        <v>2018</v>
      </c>
      <c r="BD80" s="9">
        <f t="shared" si="45"/>
        <v>2019</v>
      </c>
      <c r="BE80" s="9">
        <f t="shared" si="45"/>
        <v>2020</v>
      </c>
      <c r="BF80" s="9">
        <f t="shared" si="45"/>
        <v>2021</v>
      </c>
      <c r="BG80" s="9" t="s">
        <v>18</v>
      </c>
      <c r="BH80" s="75" t="s">
        <v>2</v>
      </c>
    </row>
    <row r="81" spans="1:60" s="21" customFormat="1" ht="15" customHeight="1">
      <c r="A81" s="141"/>
      <c r="B81" s="1"/>
      <c r="C81" s="1"/>
      <c r="D81" s="1"/>
      <c r="E81" s="1"/>
      <c r="F81" s="1"/>
      <c r="G81" s="1"/>
      <c r="H81" s="1"/>
      <c r="I81" s="1"/>
      <c r="J81" s="1"/>
      <c r="K81" s="1"/>
      <c r="L81" s="1"/>
      <c r="M81" s="1"/>
      <c r="N81" s="1"/>
      <c r="O81" s="1"/>
      <c r="P81" s="1"/>
      <c r="Q81" s="1"/>
      <c r="R81" s="1"/>
      <c r="S81" s="1"/>
      <c r="T81" s="1"/>
      <c r="U81" s="1"/>
      <c r="V81" s="636" t="s">
        <v>1039</v>
      </c>
      <c r="W81" s="141"/>
      <c r="X81" s="1"/>
      <c r="Y81" s="1"/>
      <c r="Z81" s="636" t="s">
        <v>550</v>
      </c>
      <c r="AA81" s="1261"/>
      <c r="AB81" s="1274">
        <f t="shared" ref="AB81:AS82" si="46">AB69/$AA69-1</f>
        <v>2.4372209931458055E-3</v>
      </c>
      <c r="AC81" s="1274">
        <f t="shared" si="46"/>
        <v>1.5746343274726682E-2</v>
      </c>
      <c r="AD81" s="1274">
        <f t="shared" si="46"/>
        <v>-3.1161962174262703E-2</v>
      </c>
      <c r="AE81" s="1274">
        <f t="shared" si="46"/>
        <v>6.2234375048015655E-2</v>
      </c>
      <c r="AF81" s="1274">
        <f t="shared" si="46"/>
        <v>2.8152244641180602E-2</v>
      </c>
      <c r="AG81" s="1274">
        <f t="shared" si="46"/>
        <v>3.5110086447397659E-2</v>
      </c>
      <c r="AH81" s="1274">
        <f t="shared" si="46"/>
        <v>2.420917917609966E-2</v>
      </c>
      <c r="AI81" s="1274">
        <f t="shared" si="46"/>
        <v>-9.6502664719493314E-3</v>
      </c>
      <c r="AJ81" s="1274">
        <f t="shared" si="46"/>
        <v>4.9965479939511948E-2</v>
      </c>
      <c r="AK81" s="1274">
        <f t="shared" si="46"/>
        <v>7.3167304530030064E-2</v>
      </c>
      <c r="AL81" s="1274">
        <f t="shared" si="46"/>
        <v>4.8929659085835464E-2</v>
      </c>
      <c r="AM81" s="1274">
        <f t="shared" si="46"/>
        <v>0.12186125705989737</v>
      </c>
      <c r="AN81" s="1274">
        <f t="shared" si="46"/>
        <v>0.17371698952445125</v>
      </c>
      <c r="AO81" s="1274">
        <f t="shared" si="46"/>
        <v>0.1674184287976006</v>
      </c>
      <c r="AP81" s="1274">
        <f t="shared" si="46"/>
        <v>0.22015747252428164</v>
      </c>
      <c r="AQ81" s="1274">
        <f t="shared" si="46"/>
        <v>0.19582372716537222</v>
      </c>
      <c r="AR81" s="1274">
        <f t="shared" si="46"/>
        <v>0.33215125178563798</v>
      </c>
      <c r="AS81" s="1274">
        <f t="shared" si="46"/>
        <v>0.28002203298584138</v>
      </c>
      <c r="AT81" s="1274">
        <f t="shared" ref="AT81:AX86" si="47">AT69/$AA69-1</f>
        <v>0.19780250891600715</v>
      </c>
      <c r="AU81" s="1274">
        <f t="shared" si="47"/>
        <v>0.28577488588207034</v>
      </c>
      <c r="AV81" s="1274">
        <f t="shared" si="47"/>
        <v>0.45114512806266327</v>
      </c>
      <c r="AW81" s="1274">
        <f t="shared" si="47"/>
        <v>0.57784034940902917</v>
      </c>
      <c r="AX81" s="1274">
        <f t="shared" si="47"/>
        <v>0.58324906621971562</v>
      </c>
      <c r="AY81" s="1274">
        <f t="shared" ref="AY81:BB89" si="48">AY69/$AA69-1</f>
        <v>0.50151208675549608</v>
      </c>
      <c r="AZ81" s="1274">
        <f t="shared" si="48"/>
        <v>0.4307962732126267</v>
      </c>
      <c r="BA81" s="1274">
        <f t="shared" si="48"/>
        <v>0.41507284335866834</v>
      </c>
      <c r="BB81" s="1274">
        <f t="shared" si="48"/>
        <v>0.37766586084909548</v>
      </c>
      <c r="BC81" s="1274">
        <f t="shared" ref="BC81:BE89" si="49">BC69/$AA69-1</f>
        <v>0.27578970367211952</v>
      </c>
      <c r="BD81" s="1274">
        <f t="shared" si="49"/>
        <v>0.21470190793530319</v>
      </c>
      <c r="BE81" s="124">
        <f t="shared" si="49"/>
        <v>0.18303501686318202</v>
      </c>
      <c r="BF81" s="124">
        <f>BF69/$AA69-1</f>
        <v>0.20563674056710646</v>
      </c>
      <c r="BG81" s="119"/>
      <c r="BH81" s="119"/>
    </row>
    <row r="82" spans="1:60" s="21" customFormat="1" ht="15" customHeight="1">
      <c r="A82" s="141"/>
      <c r="B82" s="1"/>
      <c r="C82" s="1"/>
      <c r="D82" s="1"/>
      <c r="E82" s="1"/>
      <c r="F82" s="1"/>
      <c r="G82" s="1"/>
      <c r="H82" s="1"/>
      <c r="I82" s="1"/>
      <c r="J82" s="1"/>
      <c r="K82" s="1"/>
      <c r="L82" s="1"/>
      <c r="M82" s="1"/>
      <c r="N82" s="1"/>
      <c r="O82" s="1"/>
      <c r="P82" s="1"/>
      <c r="Q82" s="1"/>
      <c r="R82" s="1"/>
      <c r="S82" s="1"/>
      <c r="T82" s="1"/>
      <c r="U82" s="1"/>
      <c r="V82" s="636" t="s">
        <v>894</v>
      </c>
      <c r="W82" s="141"/>
      <c r="X82" s="1"/>
      <c r="Y82" s="1"/>
      <c r="Z82" s="636" t="s">
        <v>551</v>
      </c>
      <c r="AA82" s="1261"/>
      <c r="AB82" s="1274">
        <f t="shared" si="46"/>
        <v>-9.9314550278166713E-3</v>
      </c>
      <c r="AC82" s="1274">
        <f t="shared" ref="AC82:AS82" si="50">AC70/$AA70-1</f>
        <v>-2.4536299815842377E-2</v>
      </c>
      <c r="AD82" s="1274">
        <f t="shared" si="50"/>
        <v>-2.1934739932608083E-2</v>
      </c>
      <c r="AE82" s="1274">
        <f t="shared" si="50"/>
        <v>3.2035075793368506E-3</v>
      </c>
      <c r="AF82" s="1274">
        <f t="shared" si="50"/>
        <v>2.2612571352497612E-2</v>
      </c>
      <c r="AG82" s="1274">
        <f t="shared" si="50"/>
        <v>3.2066200959657731E-2</v>
      </c>
      <c r="AH82" s="1274">
        <f t="shared" si="50"/>
        <v>2.0559968640697868E-2</v>
      </c>
      <c r="AI82" s="1274">
        <f t="shared" si="50"/>
        <v>-5.0090042778386357E-2</v>
      </c>
      <c r="AJ82" s="1274">
        <f t="shared" si="50"/>
        <v>-3.6981556189832343E-2</v>
      </c>
      <c r="AK82" s="1274">
        <f t="shared" si="50"/>
        <v>-8.2147908258125568E-3</v>
      </c>
      <c r="AL82" s="1274">
        <f t="shared" si="50"/>
        <v>-2.503861743025515E-2</v>
      </c>
      <c r="AM82" s="1274">
        <f t="shared" si="50"/>
        <v>-9.1420158617888658E-3</v>
      </c>
      <c r="AN82" s="1274">
        <f t="shared" si="50"/>
        <v>-1.4874440700345382E-2</v>
      </c>
      <c r="AO82" s="1274">
        <f t="shared" si="50"/>
        <v>-1.6433149866230901E-2</v>
      </c>
      <c r="AP82" s="1274">
        <f t="shared" si="50"/>
        <v>-4.3617668786351205E-2</v>
      </c>
      <c r="AQ82" s="1274">
        <f t="shared" si="50"/>
        <v>-5.0750977303547606E-2</v>
      </c>
      <c r="AR82" s="1274">
        <f t="shared" si="50"/>
        <v>-5.5838481825303488E-2</v>
      </c>
      <c r="AS82" s="1274">
        <f t="shared" si="50"/>
        <v>-0.13884058317101067</v>
      </c>
      <c r="AT82" s="1274">
        <f t="shared" si="47"/>
        <v>-0.18724855345108382</v>
      </c>
      <c r="AU82" s="1274">
        <f t="shared" si="47"/>
        <v>-0.13934515751670562</v>
      </c>
      <c r="AV82" s="1274">
        <f t="shared" si="47"/>
        <v>-0.14218080918087994</v>
      </c>
      <c r="AW82" s="1274">
        <f t="shared" si="47"/>
        <v>-0.14288125667558838</v>
      </c>
      <c r="AX82" s="1274">
        <f t="shared" si="47"/>
        <v>-0.12853723444157039</v>
      </c>
      <c r="AY82" s="1274">
        <f t="shared" si="48"/>
        <v>-0.15021361984974024</v>
      </c>
      <c r="AZ82" s="1274">
        <f t="shared" si="48"/>
        <v>-0.17650032370393498</v>
      </c>
      <c r="BA82" s="1274">
        <f t="shared" si="48"/>
        <v>-0.2160049404990152</v>
      </c>
      <c r="BB82" s="1274">
        <f t="shared" si="48"/>
        <v>-0.22834959812276945</v>
      </c>
      <c r="BC82" s="1274">
        <f t="shared" si="49"/>
        <v>-0.23546476965577445</v>
      </c>
      <c r="BD82" s="1274">
        <f t="shared" si="49"/>
        <v>-0.25682831956418783</v>
      </c>
      <c r="BE82" s="124">
        <f t="shared" si="49"/>
        <v>-0.33192377997774591</v>
      </c>
      <c r="BF82" s="124">
        <f t="shared" ref="BF82" si="51">BF70/$AA70-1</f>
        <v>-0.28662823319838604</v>
      </c>
      <c r="BG82" s="119"/>
      <c r="BH82" s="119"/>
    </row>
    <row r="83" spans="1:60" s="21" customFormat="1" ht="15" customHeight="1">
      <c r="A83" s="141"/>
      <c r="B83" s="1"/>
      <c r="C83" s="1"/>
      <c r="D83" s="1"/>
      <c r="E83" s="1"/>
      <c r="F83" s="1"/>
      <c r="G83" s="1"/>
      <c r="H83" s="1"/>
      <c r="I83" s="1"/>
      <c r="J83" s="1"/>
      <c r="K83" s="1"/>
      <c r="L83" s="1"/>
      <c r="M83" s="1"/>
      <c r="N83" s="1"/>
      <c r="O83" s="1"/>
      <c r="P83" s="1"/>
      <c r="Q83" s="1"/>
      <c r="R83" s="1"/>
      <c r="S83" s="1"/>
      <c r="T83" s="1"/>
      <c r="U83" s="1"/>
      <c r="V83" s="636" t="s">
        <v>1040</v>
      </c>
      <c r="W83" s="141"/>
      <c r="X83" s="1"/>
      <c r="Y83" s="1"/>
      <c r="Z83" s="636" t="s">
        <v>552</v>
      </c>
      <c r="AA83" s="1261"/>
      <c r="AB83" s="1274">
        <f t="shared" ref="AB83:AS83" si="52">AB71/$AA71-1</f>
        <v>5.8345503903808327E-2</v>
      </c>
      <c r="AC83" s="1274">
        <f t="shared" si="52"/>
        <v>9.0956467790784146E-2</v>
      </c>
      <c r="AD83" s="1274">
        <f t="shared" si="52"/>
        <v>0.10955831847240027</v>
      </c>
      <c r="AE83" s="1274">
        <f t="shared" si="52"/>
        <v>0.15509316227199954</v>
      </c>
      <c r="AF83" s="1274">
        <f t="shared" si="52"/>
        <v>0.20113225537006252</v>
      </c>
      <c r="AG83" s="1274">
        <f t="shared" si="52"/>
        <v>0.23459360556556264</v>
      </c>
      <c r="AH83" s="1274">
        <f t="shared" si="52"/>
        <v>0.24338446234201694</v>
      </c>
      <c r="AI83" s="1274">
        <f t="shared" si="52"/>
        <v>0.23409776846573238</v>
      </c>
      <c r="AJ83" s="1274">
        <f t="shared" si="52"/>
        <v>0.25437059636936943</v>
      </c>
      <c r="AK83" s="1274">
        <f t="shared" si="52"/>
        <v>0.25205523457565748</v>
      </c>
      <c r="AL83" s="1274">
        <f t="shared" si="52"/>
        <v>0.27258075712464391</v>
      </c>
      <c r="AM83" s="1274">
        <f t="shared" si="52"/>
        <v>0.25444298773827101</v>
      </c>
      <c r="AN83" s="1274">
        <f t="shared" si="52"/>
        <v>0.23445673491267627</v>
      </c>
      <c r="AO83" s="1274">
        <f t="shared" si="52"/>
        <v>0.20501586303050723</v>
      </c>
      <c r="AP83" s="1274">
        <f t="shared" si="52"/>
        <v>0.17772353279437758</v>
      </c>
      <c r="AQ83" s="1274">
        <f t="shared" si="52"/>
        <v>0.16423258421643694</v>
      </c>
      <c r="AR83" s="1274">
        <f t="shared" si="52"/>
        <v>0.15039525016294486</v>
      </c>
      <c r="AS83" s="1274">
        <f t="shared" si="52"/>
        <v>0.11242048347453748</v>
      </c>
      <c r="AT83" s="1274">
        <f t="shared" si="47"/>
        <v>9.6065430056317958E-2</v>
      </c>
      <c r="AU83" s="1274">
        <f t="shared" si="47"/>
        <v>9.8092925789830643E-2</v>
      </c>
      <c r="AV83" s="1274">
        <f t="shared" si="47"/>
        <v>7.4195265212638084E-2</v>
      </c>
      <c r="AW83" s="1274">
        <f t="shared" si="47"/>
        <v>7.848037084970616E-2</v>
      </c>
      <c r="AX83" s="1274">
        <f t="shared" si="47"/>
        <v>6.4186411230757523E-2</v>
      </c>
      <c r="AY83" s="1274">
        <f t="shared" si="48"/>
        <v>3.9621104293701137E-2</v>
      </c>
      <c r="AZ83" s="1274">
        <f t="shared" si="48"/>
        <v>3.3319369372205809E-2</v>
      </c>
      <c r="BA83" s="1274">
        <f t="shared" si="48"/>
        <v>2.4367944503324246E-2</v>
      </c>
      <c r="BB83" s="1274">
        <f t="shared" si="48"/>
        <v>1.5397901563194205E-2</v>
      </c>
      <c r="BC83" s="1274">
        <f t="shared" si="49"/>
        <v>4.3343237857411676E-3</v>
      </c>
      <c r="BD83" s="1274">
        <f t="shared" si="49"/>
        <v>-1.5423770869707143E-2</v>
      </c>
      <c r="BE83" s="124">
        <f t="shared" si="49"/>
        <v>-0.12647170275337449</v>
      </c>
      <c r="BF83" s="124">
        <f t="shared" ref="BF83" si="53">BF71/$AA71-1</f>
        <v>-0.11986363038637748</v>
      </c>
      <c r="BG83" s="119"/>
      <c r="BH83" s="119"/>
    </row>
    <row r="84" spans="1:60" s="21" customFormat="1" ht="15" customHeight="1">
      <c r="A84" s="141"/>
      <c r="B84" s="1"/>
      <c r="C84" s="1"/>
      <c r="D84" s="1"/>
      <c r="E84" s="1"/>
      <c r="F84" s="1"/>
      <c r="G84" s="1"/>
      <c r="H84" s="1"/>
      <c r="I84" s="1"/>
      <c r="J84" s="1"/>
      <c r="K84" s="1"/>
      <c r="L84" s="1"/>
      <c r="M84" s="1"/>
      <c r="N84" s="1"/>
      <c r="O84" s="1"/>
      <c r="P84" s="1"/>
      <c r="Q84" s="1"/>
      <c r="R84" s="1"/>
      <c r="S84" s="1"/>
      <c r="T84" s="1"/>
      <c r="U84" s="1"/>
      <c r="V84" s="636" t="s">
        <v>1041</v>
      </c>
      <c r="W84" s="141"/>
      <c r="X84" s="1"/>
      <c r="Y84" s="1"/>
      <c r="Z84" s="636" t="s">
        <v>553</v>
      </c>
      <c r="AA84" s="1261"/>
      <c r="AB84" s="1274">
        <f t="shared" ref="AB84:AS84" si="54">AB72/$AA72-1</f>
        <v>7.8013726122900806E-3</v>
      </c>
      <c r="AC84" s="1274">
        <f t="shared" si="54"/>
        <v>2.3173284262986815E-2</v>
      </c>
      <c r="AD84" s="1274">
        <f t="shared" si="54"/>
        <v>6.7977919209262883E-2</v>
      </c>
      <c r="AE84" s="1274">
        <f t="shared" si="54"/>
        <v>5.8705017690878991E-2</v>
      </c>
      <c r="AF84" s="1274">
        <f t="shared" si="54"/>
        <v>0.1089453002095333</v>
      </c>
      <c r="AG84" s="1274">
        <f t="shared" si="54"/>
        <v>0.10201470221995224</v>
      </c>
      <c r="AH84" s="1274">
        <f t="shared" si="54"/>
        <v>0.10759716156805044</v>
      </c>
      <c r="AI84" s="1274">
        <f t="shared" si="54"/>
        <v>0.14144720515122411</v>
      </c>
      <c r="AJ84" s="1274">
        <f t="shared" si="54"/>
        <v>0.17804552399814066</v>
      </c>
      <c r="AK84" s="1274">
        <f t="shared" si="54"/>
        <v>0.20280929001118042</v>
      </c>
      <c r="AL84" s="1274">
        <f t="shared" si="54"/>
        <v>0.19431443329918485</v>
      </c>
      <c r="AM84" s="1274">
        <f t="shared" si="54"/>
        <v>0.21810611000942259</v>
      </c>
      <c r="AN84" s="1274">
        <f t="shared" si="54"/>
        <v>0.19359830383222443</v>
      </c>
      <c r="AO84" s="1274">
        <f t="shared" si="54"/>
        <v>0.22390027198746854</v>
      </c>
      <c r="AP84" s="1274">
        <f t="shared" si="54"/>
        <v>0.23929705105301213</v>
      </c>
      <c r="AQ84" s="1274">
        <f t="shared" si="54"/>
        <v>0.18622956552430314</v>
      </c>
      <c r="AR84" s="1274">
        <f t="shared" si="54"/>
        <v>0.12599055018612648</v>
      </c>
      <c r="AS84" s="1274">
        <f t="shared" si="54"/>
        <v>5.3235699032515793E-2</v>
      </c>
      <c r="AT84" s="1274">
        <f t="shared" si="47"/>
        <v>-1.2468465588722943E-2</v>
      </c>
      <c r="AU84" s="1274">
        <f t="shared" si="47"/>
        <v>-7.9761607307654581E-3</v>
      </c>
      <c r="AV84" s="1274">
        <f t="shared" si="47"/>
        <v>-3.4448528985642879E-2</v>
      </c>
      <c r="AW84" s="1274">
        <f t="shared" si="47"/>
        <v>-7.8220929758296753E-2</v>
      </c>
      <c r="AX84" s="1274">
        <f t="shared" si="47"/>
        <v>-5.5975086102047711E-2</v>
      </c>
      <c r="AY84" s="1274">
        <f t="shared" si="48"/>
        <v>-0.10268212441516777</v>
      </c>
      <c r="AZ84" s="1274">
        <f t="shared" si="48"/>
        <v>-0.11983441972877351</v>
      </c>
      <c r="BA84" s="1274">
        <f t="shared" si="48"/>
        <v>-0.10923150818550131</v>
      </c>
      <c r="BB84" s="1274">
        <f t="shared" si="48"/>
        <v>-8.5418654503589431E-2</v>
      </c>
      <c r="BC84" s="1274">
        <f t="shared" si="49"/>
        <v>-0.1033529573459232</v>
      </c>
      <c r="BD84" s="1274">
        <f t="shared" si="49"/>
        <v>-0.11035914548146586</v>
      </c>
      <c r="BE84" s="124">
        <f t="shared" si="49"/>
        <v>-0.11385612333262252</v>
      </c>
      <c r="BF84" s="124">
        <f t="shared" ref="BF84" si="55">BF72/$AA72-1</f>
        <v>-0.14346626028823994</v>
      </c>
      <c r="BG84" s="119"/>
      <c r="BH84" s="119"/>
    </row>
    <row r="85" spans="1:60" s="21" customFormat="1" ht="15" customHeight="1">
      <c r="A85" s="141"/>
      <c r="B85" s="1"/>
      <c r="C85" s="1"/>
      <c r="D85" s="1"/>
      <c r="E85" s="1"/>
      <c r="F85" s="1"/>
      <c r="G85" s="1"/>
      <c r="H85" s="1"/>
      <c r="I85" s="1"/>
      <c r="J85" s="1"/>
      <c r="K85" s="1"/>
      <c r="L85" s="1"/>
      <c r="M85" s="1"/>
      <c r="N85" s="1"/>
      <c r="O85" s="1"/>
      <c r="P85" s="1"/>
      <c r="Q85" s="1"/>
      <c r="R85" s="1"/>
      <c r="S85" s="1"/>
      <c r="T85" s="1"/>
      <c r="U85" s="1"/>
      <c r="V85" s="636" t="s">
        <v>1042</v>
      </c>
      <c r="W85" s="141"/>
      <c r="X85" s="1"/>
      <c r="Y85" s="1"/>
      <c r="Z85" s="636" t="s">
        <v>554</v>
      </c>
      <c r="AA85" s="1261"/>
      <c r="AB85" s="1274">
        <f t="shared" ref="AB85:AS85" si="56">AB73/$AA73-1</f>
        <v>0.12262342765331735</v>
      </c>
      <c r="AC85" s="1274">
        <f t="shared" si="56"/>
        <v>8.6981093422280109E-2</v>
      </c>
      <c r="AD85" s="1274">
        <f t="shared" si="56"/>
        <v>0.10538673985337321</v>
      </c>
      <c r="AE85" s="1274">
        <f t="shared" si="56"/>
        <v>0.20797194512333106</v>
      </c>
      <c r="AF85" s="1274">
        <f t="shared" si="56"/>
        <v>1.7196922259877643</v>
      </c>
      <c r="AG85" s="1274">
        <f t="shared" si="56"/>
        <v>1.9763547516883024</v>
      </c>
      <c r="AH85" s="1274">
        <f t="shared" si="56"/>
        <v>2.0272104833891107</v>
      </c>
      <c r="AI85" s="1274">
        <f t="shared" si="56"/>
        <v>1.6020813044158113</v>
      </c>
      <c r="AJ85" s="1274">
        <f t="shared" si="56"/>
        <v>1.8144280325056692</v>
      </c>
      <c r="AK85" s="1274">
        <f t="shared" si="56"/>
        <v>1.6708202948623563</v>
      </c>
      <c r="AL85" s="1274">
        <f t="shared" si="56"/>
        <v>1.8613946890214197</v>
      </c>
      <c r="AM85" s="1274">
        <f t="shared" si="56"/>
        <v>1.7387679179302995</v>
      </c>
      <c r="AN85" s="1274">
        <f t="shared" si="56"/>
        <v>1.6408183403211427</v>
      </c>
      <c r="AO85" s="1274">
        <f t="shared" si="56"/>
        <v>1.4915447337401138</v>
      </c>
      <c r="AP85" s="1274">
        <f t="shared" si="56"/>
        <v>1.6508588185171464</v>
      </c>
      <c r="AQ85" s="1274">
        <f t="shared" si="56"/>
        <v>1.8868794331994612</v>
      </c>
      <c r="AR85" s="1274">
        <f t="shared" si="56"/>
        <v>2.2131325629030583</v>
      </c>
      <c r="AS85" s="1274">
        <f t="shared" si="56"/>
        <v>1.9501025377508294</v>
      </c>
      <c r="AT85" s="1274">
        <f t="shared" si="47"/>
        <v>1.6149460760492929</v>
      </c>
      <c r="AU85" s="1274">
        <f t="shared" si="47"/>
        <v>1.4784831128933442</v>
      </c>
      <c r="AV85" s="1274">
        <f t="shared" si="47"/>
        <v>1.494192486749256</v>
      </c>
      <c r="AW85" s="1274">
        <f t="shared" si="47"/>
        <v>1.5617530808248685</v>
      </c>
      <c r="AX85" s="1274">
        <f t="shared" si="47"/>
        <v>1.293970094205946</v>
      </c>
      <c r="AY85" s="1274">
        <f t="shared" si="48"/>
        <v>1.3486043617658945</v>
      </c>
      <c r="AZ85" s="1274">
        <f t="shared" si="48"/>
        <v>1.2220912771023591</v>
      </c>
      <c r="BA85" s="1274">
        <f t="shared" si="48"/>
        <v>1.3918943568149378</v>
      </c>
      <c r="BB85" s="1274">
        <f t="shared" si="48"/>
        <v>1.283239742893624</v>
      </c>
      <c r="BC85" s="1274">
        <f t="shared" si="49"/>
        <v>1.2279764364268613</v>
      </c>
      <c r="BD85" s="1274">
        <f t="shared" si="49"/>
        <v>1.0234004149869991</v>
      </c>
      <c r="BE85" s="124">
        <f t="shared" si="49"/>
        <v>1.0477983079461546</v>
      </c>
      <c r="BF85" s="124">
        <f t="shared" ref="BF85" si="57">BF73/$AA73-1</f>
        <v>0.86760665349620525</v>
      </c>
      <c r="BG85" s="119"/>
      <c r="BH85" s="119"/>
    </row>
    <row r="86" spans="1:60" s="21" customFormat="1" ht="15" customHeight="1">
      <c r="A86" s="141"/>
      <c r="B86" s="1"/>
      <c r="C86" s="1"/>
      <c r="D86" s="1"/>
      <c r="E86" s="1"/>
      <c r="F86" s="1"/>
      <c r="G86" s="1"/>
      <c r="H86" s="1"/>
      <c r="I86" s="1"/>
      <c r="J86" s="1"/>
      <c r="K86" s="1"/>
      <c r="L86" s="1"/>
      <c r="M86" s="1"/>
      <c r="N86" s="1"/>
      <c r="O86" s="1"/>
      <c r="P86" s="1"/>
      <c r="Q86" s="1"/>
      <c r="R86" s="1"/>
      <c r="S86" s="1"/>
      <c r="T86" s="1"/>
      <c r="U86" s="1"/>
      <c r="V86" s="636" t="s">
        <v>1043</v>
      </c>
      <c r="W86" s="141"/>
      <c r="X86" s="1"/>
      <c r="Y86" s="1"/>
      <c r="Z86" s="636" t="s">
        <v>726</v>
      </c>
      <c r="AA86" s="1261"/>
      <c r="AB86" s="1274">
        <f t="shared" ref="AB86:AS86" si="58">AB74/$AA74-1</f>
        <v>2.001527122052682E-2</v>
      </c>
      <c r="AC86" s="1274">
        <f t="shared" si="58"/>
        <v>1.9393143913755351E-2</v>
      </c>
      <c r="AD86" s="1274">
        <f t="shared" si="58"/>
        <v>-4.1967221530425647E-4</v>
      </c>
      <c r="AE86" s="1274">
        <f t="shared" si="58"/>
        <v>2.5581113327072025E-2</v>
      </c>
      <c r="AF86" s="1274">
        <f t="shared" si="58"/>
        <v>3.0192963638025372E-2</v>
      </c>
      <c r="AG86" s="1274">
        <f t="shared" si="58"/>
        <v>3.8895705278239046E-2</v>
      </c>
      <c r="AH86" s="1274">
        <f t="shared" si="58"/>
        <v>-8.0788968958822593E-4</v>
      </c>
      <c r="AI86" s="1274">
        <f t="shared" si="58"/>
        <v>-9.4099070447571265E-2</v>
      </c>
      <c r="AJ86" s="1274">
        <f t="shared" si="58"/>
        <v>-8.8018071516642982E-2</v>
      </c>
      <c r="AK86" s="1274">
        <f t="shared" si="58"/>
        <v>-8.0049634027035799E-2</v>
      </c>
      <c r="AL86" s="1274">
        <f t="shared" si="58"/>
        <v>-0.10010417258382276</v>
      </c>
      <c r="AM86" s="1274">
        <f t="shared" si="58"/>
        <v>-0.13618575271530109</v>
      </c>
      <c r="AN86" s="1274">
        <f t="shared" si="58"/>
        <v>-0.14607898845616085</v>
      </c>
      <c r="AO86" s="1274">
        <f t="shared" si="58"/>
        <v>-0.14615917591307692</v>
      </c>
      <c r="AP86" s="1274">
        <f t="shared" si="58"/>
        <v>-0.13023025478204486</v>
      </c>
      <c r="AQ86" s="1274">
        <f t="shared" si="58"/>
        <v>-0.12547595155138014</v>
      </c>
      <c r="AR86" s="1274">
        <f t="shared" si="58"/>
        <v>-0.13812723101510316</v>
      </c>
      <c r="AS86" s="1274">
        <f t="shared" si="58"/>
        <v>-0.20507215197580886</v>
      </c>
      <c r="AT86" s="1274">
        <f t="shared" si="47"/>
        <v>-0.28905234487943421</v>
      </c>
      <c r="AU86" s="1274">
        <f t="shared" si="47"/>
        <v>-0.27280719494143768</v>
      </c>
      <c r="AV86" s="1274">
        <f t="shared" si="47"/>
        <v>-0.27652882505721854</v>
      </c>
      <c r="AW86" s="1274">
        <f t="shared" si="47"/>
        <v>-0.27417119549077829</v>
      </c>
      <c r="AX86" s="1274">
        <f t="shared" si="47"/>
        <v>-0.24770391432871486</v>
      </c>
      <c r="AY86" s="1274">
        <f t="shared" si="48"/>
        <v>-0.25665429505921222</v>
      </c>
      <c r="AZ86" s="1274">
        <f t="shared" si="48"/>
        <v>-0.27979833615654459</v>
      </c>
      <c r="BA86" s="1274">
        <f t="shared" si="48"/>
        <v>-0.28616073232675809</v>
      </c>
      <c r="BB86" s="1274">
        <f t="shared" si="48"/>
        <v>-0.27486502291961545</v>
      </c>
      <c r="BC86" s="1274">
        <f t="shared" si="49"/>
        <v>-0.28729917827121976</v>
      </c>
      <c r="BD86" s="1274">
        <f t="shared" si="49"/>
        <v>-0.31272197837739257</v>
      </c>
      <c r="BE86" s="124">
        <f t="shared" si="49"/>
        <v>-0.35729640373733884</v>
      </c>
      <c r="BF86" s="124">
        <f t="shared" ref="BF86" si="59">BF74/$AA74-1</f>
        <v>-0.33357644780337514</v>
      </c>
      <c r="BG86" s="119"/>
      <c r="BH86" s="119"/>
    </row>
    <row r="87" spans="1:60" s="21" customFormat="1" ht="15" customHeight="1">
      <c r="A87" s="141"/>
      <c r="B87" s="1"/>
      <c r="C87" s="1"/>
      <c r="D87" s="1"/>
      <c r="E87" s="1"/>
      <c r="F87" s="1"/>
      <c r="G87" s="1"/>
      <c r="H87" s="1"/>
      <c r="I87" s="1"/>
      <c r="J87" s="1"/>
      <c r="K87" s="1"/>
      <c r="L87" s="1"/>
      <c r="M87" s="1"/>
      <c r="N87" s="1"/>
      <c r="O87" s="1"/>
      <c r="P87" s="1"/>
      <c r="Q87" s="1"/>
      <c r="R87" s="1"/>
      <c r="S87" s="1"/>
      <c r="T87" s="1"/>
      <c r="U87" s="1"/>
      <c r="V87" s="636" t="s">
        <v>1044</v>
      </c>
      <c r="W87" s="141"/>
      <c r="X87" s="1"/>
      <c r="Y87" s="1"/>
      <c r="Z87" s="636" t="s">
        <v>433</v>
      </c>
      <c r="AA87" s="1262"/>
      <c r="AB87" s="1274">
        <f>AB75/$AA75-1</f>
        <v>-8.5744254617569626E-2</v>
      </c>
      <c r="AC87" s="1274">
        <f t="shared" ref="AC87:AW87" si="60">AC75/$AA75-1</f>
        <v>-0.15617707559046445</v>
      </c>
      <c r="AD87" s="1274">
        <f t="shared" si="60"/>
        <v>-0.11285872672778718</v>
      </c>
      <c r="AE87" s="1274">
        <f t="shared" si="60"/>
        <v>-0.36895868387419528</v>
      </c>
      <c r="AF87" s="1274">
        <f t="shared" si="60"/>
        <v>-0.3535733791910407</v>
      </c>
      <c r="AG87" s="1274">
        <f t="shared" si="60"/>
        <v>-0.38133730837334756</v>
      </c>
      <c r="AH87" s="1274">
        <f t="shared" si="60"/>
        <v>-0.36312103137688123</v>
      </c>
      <c r="AI87" s="1274">
        <f t="shared" si="60"/>
        <v>-0.36390332496739086</v>
      </c>
      <c r="AJ87" s="1274">
        <f t="shared" si="60"/>
        <v>-0.38561731003884425</v>
      </c>
      <c r="AK87" s="1274">
        <f t="shared" si="60"/>
        <v>-0.31603524738698796</v>
      </c>
      <c r="AL87" s="1274">
        <f t="shared" si="60"/>
        <v>-0.42784067245068824</v>
      </c>
      <c r="AM87" s="1274">
        <f t="shared" si="60"/>
        <v>-0.39913252391386156</v>
      </c>
      <c r="AN87" s="1274">
        <f t="shared" si="60"/>
        <v>-0.37631261798490512</v>
      </c>
      <c r="AO87" s="1274">
        <f t="shared" si="60"/>
        <v>-0.41294341371674459</v>
      </c>
      <c r="AP87" s="1274">
        <f t="shared" si="60"/>
        <v>-0.415197332067056</v>
      </c>
      <c r="AQ87" s="1274">
        <f t="shared" si="60"/>
        <v>-0.45572598223409932</v>
      </c>
      <c r="AR87" s="1274">
        <f t="shared" si="60"/>
        <v>-0.2859728241469166</v>
      </c>
      <c r="AS87" s="1274">
        <f t="shared" si="60"/>
        <v>-0.36309584931080607</v>
      </c>
      <c r="AT87" s="1274">
        <f t="shared" si="60"/>
        <v>-0.43070539082488035</v>
      </c>
      <c r="AU87" s="1274">
        <f t="shared" si="60"/>
        <v>-0.41633874012114802</v>
      </c>
      <c r="AV87" s="1274">
        <f t="shared" si="60"/>
        <v>-0.40603355193211998</v>
      </c>
      <c r="AW87" s="1274">
        <f t="shared" si="60"/>
        <v>-0.25961111959498528</v>
      </c>
      <c r="AX87" s="1274">
        <f>AX75/$AA75-1</f>
        <v>-0.18853047678069379</v>
      </c>
      <c r="AY87" s="1274">
        <f t="shared" si="48"/>
        <v>-0.22574364376602452</v>
      </c>
      <c r="AZ87" s="1274">
        <f t="shared" si="48"/>
        <v>-0.35309861573444146</v>
      </c>
      <c r="BA87" s="1274">
        <f t="shared" si="48"/>
        <v>-0.36995004641723095</v>
      </c>
      <c r="BB87" s="1274">
        <f>BB75/$AA75-1</f>
        <v>-0.31458538009714299</v>
      </c>
      <c r="BC87" s="1274">
        <f t="shared" si="49"/>
        <v>-0.38505504284902703</v>
      </c>
      <c r="BD87" s="1274">
        <f t="shared" si="49"/>
        <v>-0.38461851969008709</v>
      </c>
      <c r="BE87" s="124">
        <f t="shared" si="49"/>
        <v>-0.39789567626298328</v>
      </c>
      <c r="BF87" s="124">
        <f t="shared" ref="BF87" si="61">BF75/$AA75-1</f>
        <v>-0.40770312504531137</v>
      </c>
      <c r="BG87" s="226"/>
      <c r="BH87" s="226"/>
    </row>
    <row r="88" spans="1:60" s="21" customFormat="1" ht="15" customHeight="1" thickBot="1">
      <c r="A88" s="141"/>
      <c r="B88" s="1"/>
      <c r="C88" s="1"/>
      <c r="D88" s="1"/>
      <c r="E88" s="1"/>
      <c r="F88" s="1"/>
      <c r="G88" s="1"/>
      <c r="H88" s="1"/>
      <c r="I88" s="1"/>
      <c r="J88" s="1"/>
      <c r="K88" s="1"/>
      <c r="L88" s="1"/>
      <c r="M88" s="1"/>
      <c r="N88" s="1"/>
      <c r="O88" s="1"/>
      <c r="P88" s="1"/>
      <c r="Q88" s="1"/>
      <c r="R88" s="1"/>
      <c r="S88" s="1"/>
      <c r="T88" s="1"/>
      <c r="U88" s="1"/>
      <c r="V88" s="637" t="s">
        <v>1045</v>
      </c>
      <c r="W88" s="141"/>
      <c r="X88" s="1"/>
      <c r="Y88" s="1"/>
      <c r="Z88" s="637" t="s">
        <v>434</v>
      </c>
      <c r="AA88" s="1263"/>
      <c r="AB88" s="1275">
        <f>AB76/$AA76-1</f>
        <v>-2.9276017763846252E-4</v>
      </c>
      <c r="AC88" s="1275">
        <f t="shared" ref="AC88:AX88" si="62">AC76/$AA76-1</f>
        <v>8.0864189547473986E-2</v>
      </c>
      <c r="AD88" s="1275">
        <f t="shared" si="62"/>
        <v>6.4435928256590724E-2</v>
      </c>
      <c r="AE88" s="1275">
        <f t="shared" si="62"/>
        <v>0.26051568972463368</v>
      </c>
      <c r="AF88" s="1275">
        <f t="shared" si="62"/>
        <v>0.28076471695781291</v>
      </c>
      <c r="AG88" s="1275">
        <f t="shared" si="62"/>
        <v>0.30900754829944099</v>
      </c>
      <c r="AH88" s="1275">
        <f t="shared" si="62"/>
        <v>0.35730376801896413</v>
      </c>
      <c r="AI88" s="1275">
        <f t="shared" si="62"/>
        <v>0.35535920753562356</v>
      </c>
      <c r="AJ88" s="1275">
        <f t="shared" si="62"/>
        <v>0.33796995502284788</v>
      </c>
      <c r="AK88" s="1275">
        <f t="shared" si="62"/>
        <v>0.34700388811537408</v>
      </c>
      <c r="AL88" s="1275">
        <f t="shared" si="62"/>
        <v>0.25177704220037356</v>
      </c>
      <c r="AM88" s="1275">
        <f t="shared" si="62"/>
        <v>0.20743977907676192</v>
      </c>
      <c r="AN88" s="1275">
        <f t="shared" si="62"/>
        <v>0.20421505896708769</v>
      </c>
      <c r="AO88" s="1275">
        <f t="shared" si="62"/>
        <v>0.16416848303507581</v>
      </c>
      <c r="AP88" s="1275">
        <f t="shared" si="62"/>
        <v>0.13008234308588462</v>
      </c>
      <c r="AQ88" s="1275">
        <f t="shared" si="62"/>
        <v>7.1350064771780852E-2</v>
      </c>
      <c r="AR88" s="1275">
        <f t="shared" si="62"/>
        <v>8.7712180300260068E-2</v>
      </c>
      <c r="AS88" s="1275">
        <f t="shared" si="62"/>
        <v>0.16751828411078296</v>
      </c>
      <c r="AT88" s="1275">
        <f t="shared" si="62"/>
        <v>-2.3395125925490201E-2</v>
      </c>
      <c r="AU88" s="1275">
        <f t="shared" si="62"/>
        <v>1.0733533253002303E-3</v>
      </c>
      <c r="AV88" s="1275">
        <f t="shared" si="62"/>
        <v>-5.8861508795360007E-2</v>
      </c>
      <c r="AW88" s="1275">
        <f t="shared" si="62"/>
        <v>-1.3420396466198636E-2</v>
      </c>
      <c r="AX88" s="1275">
        <f t="shared" si="62"/>
        <v>-1.6649104633802314E-2</v>
      </c>
      <c r="AY88" s="1275">
        <f t="shared" si="48"/>
        <v>-5.2466351000923783E-2</v>
      </c>
      <c r="AZ88" s="1275">
        <f t="shared" si="48"/>
        <v>-5.6116785206572151E-2</v>
      </c>
      <c r="BA88" s="1275">
        <f t="shared" si="48"/>
        <v>-0.10045364261878365</v>
      </c>
      <c r="BB88" s="1275">
        <f t="shared" si="48"/>
        <v>-0.11973176890282811</v>
      </c>
      <c r="BC88" s="1275">
        <f t="shared" si="49"/>
        <v>-5.5338793725759894E-2</v>
      </c>
      <c r="BD88" s="1275">
        <f t="shared" si="49"/>
        <v>-8.2985458465506978E-2</v>
      </c>
      <c r="BE88" s="125">
        <f t="shared" si="49"/>
        <v>-0.15362573044610772</v>
      </c>
      <c r="BF88" s="125">
        <f t="shared" ref="BF88" si="63">BF76/$AA76-1</f>
        <v>-0.15235325081045581</v>
      </c>
      <c r="BG88" s="121"/>
      <c r="BH88" s="121"/>
    </row>
    <row r="89" spans="1:60" s="21" customFormat="1" ht="15" customHeight="1" thickTop="1">
      <c r="A89" s="141"/>
      <c r="B89" s="1"/>
      <c r="C89" s="1"/>
      <c r="D89" s="1"/>
      <c r="E89" s="1"/>
      <c r="F89" s="1"/>
      <c r="G89" s="1"/>
      <c r="H89" s="1"/>
      <c r="I89" s="1"/>
      <c r="J89" s="1"/>
      <c r="K89" s="1"/>
      <c r="L89" s="1"/>
      <c r="M89" s="1"/>
      <c r="N89" s="1"/>
      <c r="O89" s="1"/>
      <c r="P89" s="1"/>
      <c r="Q89" s="1"/>
      <c r="R89" s="1"/>
      <c r="S89" s="1"/>
      <c r="T89" s="1"/>
      <c r="U89" s="1"/>
      <c r="V89" s="603" t="s">
        <v>245</v>
      </c>
      <c r="W89" s="141"/>
      <c r="X89" s="1"/>
      <c r="Y89" s="1"/>
      <c r="Z89" s="603" t="s">
        <v>4</v>
      </c>
      <c r="AA89" s="1264"/>
      <c r="AB89" s="1276">
        <f t="shared" ref="AB89:AP89" si="64">AB77/$AA77-1</f>
        <v>1.0112102773741416E-2</v>
      </c>
      <c r="AC89" s="1276">
        <f t="shared" si="64"/>
        <v>1.8561397204220231E-2</v>
      </c>
      <c r="AD89" s="1276">
        <f t="shared" si="64"/>
        <v>1.2522602532558436E-2</v>
      </c>
      <c r="AE89" s="1276">
        <f t="shared" si="64"/>
        <v>6.0064720732341481E-2</v>
      </c>
      <c r="AF89" s="1276">
        <f t="shared" si="64"/>
        <v>7.0733480356267364E-2</v>
      </c>
      <c r="AG89" s="1276">
        <f t="shared" si="64"/>
        <v>8.1533426481236626E-2</v>
      </c>
      <c r="AH89" s="1276">
        <f t="shared" si="64"/>
        <v>7.5229671029677592E-2</v>
      </c>
      <c r="AI89" s="1276">
        <f t="shared" si="64"/>
        <v>4.0794264660054091E-2</v>
      </c>
      <c r="AJ89" s="1276">
        <f t="shared" si="64"/>
        <v>7.2451791598018733E-2</v>
      </c>
      <c r="AK89" s="1276">
        <f t="shared" si="64"/>
        <v>9.2084005458905827E-2</v>
      </c>
      <c r="AL89" s="1276">
        <f t="shared" si="64"/>
        <v>7.9473627589339069E-2</v>
      </c>
      <c r="AM89" s="1276">
        <f t="shared" si="64"/>
        <v>0.10507433283796175</v>
      </c>
      <c r="AN89" s="1276">
        <f t="shared" si="64"/>
        <v>0.1124243374301197</v>
      </c>
      <c r="AO89" s="1276">
        <f t="shared" si="64"/>
        <v>0.10844342967817311</v>
      </c>
      <c r="AP89" s="1276">
        <f t="shared" si="64"/>
        <v>0.11488900566338933</v>
      </c>
      <c r="AQ89" s="1276">
        <f t="shared" ref="AQ89:AX89" si="65">AQ77/$AA77-1</f>
        <v>9.4990677192540396E-2</v>
      </c>
      <c r="AR89" s="1276">
        <f t="shared" si="65"/>
        <v>0.12585702465119186</v>
      </c>
      <c r="AS89" s="1276">
        <f t="shared" si="65"/>
        <v>6.4655122935595166E-2</v>
      </c>
      <c r="AT89" s="1276">
        <f t="shared" si="65"/>
        <v>5.0653476314825863E-3</v>
      </c>
      <c r="AU89" s="1276">
        <f t="shared" si="65"/>
        <v>4.9699414149031895E-2</v>
      </c>
      <c r="AV89" s="1276">
        <f t="shared" si="65"/>
        <v>9.2841322235033275E-2</v>
      </c>
      <c r="AW89" s="1276">
        <f t="shared" si="65"/>
        <v>0.128489953831179</v>
      </c>
      <c r="AX89" s="1276">
        <f t="shared" si="65"/>
        <v>0.13653389965918206</v>
      </c>
      <c r="AY89" s="1276">
        <f t="shared" si="48"/>
        <v>9.23580351645652E-2</v>
      </c>
      <c r="AZ89" s="1276">
        <f t="shared" si="48"/>
        <v>5.7011211233838788E-2</v>
      </c>
      <c r="BA89" s="1276">
        <f t="shared" si="48"/>
        <v>3.9110912919171126E-2</v>
      </c>
      <c r="BB89" s="1276">
        <f t="shared" si="48"/>
        <v>2.5584843621474285E-2</v>
      </c>
      <c r="BC89" s="1276">
        <f t="shared" si="49"/>
        <v>-1.3417535825451798E-2</v>
      </c>
      <c r="BD89" s="1276">
        <f t="shared" si="49"/>
        <v>-4.5502915954708678E-2</v>
      </c>
      <c r="BE89" s="127">
        <f t="shared" si="49"/>
        <v>-0.10145190521792335</v>
      </c>
      <c r="BF89" s="127">
        <f t="shared" ref="BF89" si="66">BF77/$AA77-1</f>
        <v>-8.2152369162067695E-2</v>
      </c>
      <c r="BG89" s="128"/>
      <c r="BH89" s="128"/>
    </row>
    <row r="91" spans="1:60">
      <c r="V91" s="1" t="s">
        <v>247</v>
      </c>
      <c r="Z91" s="1" t="s">
        <v>575</v>
      </c>
    </row>
    <row r="92" spans="1:60">
      <c r="V92" s="519" t="s">
        <v>244</v>
      </c>
      <c r="Z92" s="519" t="s">
        <v>549</v>
      </c>
      <c r="AA92" s="9">
        <v>1990</v>
      </c>
      <c r="AB92" s="9">
        <f t="shared" ref="AB92:BF92" si="67">AA92+1</f>
        <v>1991</v>
      </c>
      <c r="AC92" s="9">
        <f t="shared" si="67"/>
        <v>1992</v>
      </c>
      <c r="AD92" s="9">
        <f t="shared" si="67"/>
        <v>1993</v>
      </c>
      <c r="AE92" s="9">
        <f t="shared" si="67"/>
        <v>1994</v>
      </c>
      <c r="AF92" s="9">
        <f t="shared" si="67"/>
        <v>1995</v>
      </c>
      <c r="AG92" s="9">
        <f t="shared" si="67"/>
        <v>1996</v>
      </c>
      <c r="AH92" s="9">
        <f t="shared" si="67"/>
        <v>1997</v>
      </c>
      <c r="AI92" s="9">
        <f t="shared" si="67"/>
        <v>1998</v>
      </c>
      <c r="AJ92" s="9">
        <f t="shared" si="67"/>
        <v>1999</v>
      </c>
      <c r="AK92" s="9">
        <f t="shared" si="67"/>
        <v>2000</v>
      </c>
      <c r="AL92" s="9">
        <f t="shared" si="67"/>
        <v>2001</v>
      </c>
      <c r="AM92" s="9">
        <f t="shared" si="67"/>
        <v>2002</v>
      </c>
      <c r="AN92" s="9">
        <f t="shared" si="67"/>
        <v>2003</v>
      </c>
      <c r="AO92" s="9">
        <f t="shared" si="67"/>
        <v>2004</v>
      </c>
      <c r="AP92" s="9">
        <f t="shared" si="67"/>
        <v>2005</v>
      </c>
      <c r="AQ92" s="9">
        <f t="shared" si="67"/>
        <v>2006</v>
      </c>
      <c r="AR92" s="9">
        <f t="shared" si="67"/>
        <v>2007</v>
      </c>
      <c r="AS92" s="9">
        <f t="shared" si="67"/>
        <v>2008</v>
      </c>
      <c r="AT92" s="9">
        <f t="shared" si="67"/>
        <v>2009</v>
      </c>
      <c r="AU92" s="9">
        <f t="shared" si="67"/>
        <v>2010</v>
      </c>
      <c r="AV92" s="9">
        <f t="shared" si="67"/>
        <v>2011</v>
      </c>
      <c r="AW92" s="9">
        <f t="shared" si="67"/>
        <v>2012</v>
      </c>
      <c r="AX92" s="9">
        <f t="shared" si="67"/>
        <v>2013</v>
      </c>
      <c r="AY92" s="9">
        <f t="shared" si="67"/>
        <v>2014</v>
      </c>
      <c r="AZ92" s="9">
        <f t="shared" si="67"/>
        <v>2015</v>
      </c>
      <c r="BA92" s="9">
        <f t="shared" si="67"/>
        <v>2016</v>
      </c>
      <c r="BB92" s="9">
        <f t="shared" si="67"/>
        <v>2017</v>
      </c>
      <c r="BC92" s="9">
        <f t="shared" si="67"/>
        <v>2018</v>
      </c>
      <c r="BD92" s="9">
        <f t="shared" si="67"/>
        <v>2019</v>
      </c>
      <c r="BE92" s="9">
        <f t="shared" si="67"/>
        <v>2020</v>
      </c>
      <c r="BF92" s="9">
        <f t="shared" si="67"/>
        <v>2021</v>
      </c>
      <c r="BG92" s="9" t="s">
        <v>18</v>
      </c>
      <c r="BH92" s="75" t="s">
        <v>2</v>
      </c>
    </row>
    <row r="93" spans="1:60" s="21" customFormat="1" ht="15" customHeight="1">
      <c r="A93" s="141"/>
      <c r="B93" s="1"/>
      <c r="C93" s="1"/>
      <c r="D93" s="1"/>
      <c r="E93" s="1"/>
      <c r="F93" s="1"/>
      <c r="G93" s="1"/>
      <c r="H93" s="1"/>
      <c r="I93" s="1"/>
      <c r="J93" s="1"/>
      <c r="K93" s="1"/>
      <c r="L93" s="1"/>
      <c r="M93" s="1"/>
      <c r="N93" s="1"/>
      <c r="O93" s="1"/>
      <c r="P93" s="1"/>
      <c r="Q93" s="1"/>
      <c r="R93" s="1"/>
      <c r="S93" s="1"/>
      <c r="T93" s="1"/>
      <c r="U93" s="1"/>
      <c r="V93" s="636" t="s">
        <v>1039</v>
      </c>
      <c r="W93" s="141"/>
      <c r="X93" s="1"/>
      <c r="Y93" s="1"/>
      <c r="Z93" s="636" t="s">
        <v>550</v>
      </c>
      <c r="AA93" s="1261"/>
      <c r="AB93" s="1274">
        <f>AB69/AA69-1</f>
        <v>2.4372209931458055E-3</v>
      </c>
      <c r="AC93" s="1274">
        <f t="shared" ref="AC93:AR93" si="68">AC69/AB69-1</f>
        <v>1.3276763873946384E-2</v>
      </c>
      <c r="AD93" s="1274">
        <f t="shared" si="68"/>
        <v>-4.6181121654604085E-2</v>
      </c>
      <c r="AE93" s="1274">
        <f t="shared" si="68"/>
        <v>9.6400361645459398E-2</v>
      </c>
      <c r="AF93" s="1274">
        <f t="shared" si="68"/>
        <v>-3.2085320535116812E-2</v>
      </c>
      <c r="AG93" s="1274">
        <f t="shared" si="68"/>
        <v>6.7673263784444604E-3</v>
      </c>
      <c r="AH93" s="1274">
        <f t="shared" si="68"/>
        <v>-1.0531157423758652E-2</v>
      </c>
      <c r="AI93" s="1274">
        <f t="shared" si="68"/>
        <v>-3.3059111689749177E-2</v>
      </c>
      <c r="AJ93" s="1274">
        <f t="shared" si="68"/>
        <v>6.0196660223337695E-2</v>
      </c>
      <c r="AK93" s="1274">
        <f t="shared" si="68"/>
        <v>2.2097702290036159E-2</v>
      </c>
      <c r="AL93" s="1274">
        <f t="shared" si="68"/>
        <v>-2.2585150835180201E-2</v>
      </c>
      <c r="AM93" s="1274">
        <f t="shared" si="68"/>
        <v>6.9529541225503255E-2</v>
      </c>
      <c r="AN93" s="1274">
        <f t="shared" si="68"/>
        <v>4.6222946142604249E-2</v>
      </c>
      <c r="AO93" s="1274">
        <f t="shared" si="68"/>
        <v>-5.3663368453092941E-3</v>
      </c>
      <c r="AP93" s="1274">
        <f t="shared" si="68"/>
        <v>4.5175784813505482E-2</v>
      </c>
      <c r="AQ93" s="1274">
        <f t="shared" si="68"/>
        <v>-1.9943118742343557E-2</v>
      </c>
      <c r="AR93" s="1274">
        <f t="shared" si="68"/>
        <v>0.11400302697072418</v>
      </c>
      <c r="AS93" s="1274">
        <f t="shared" ref="AS93:BA98" si="69">AS69/AR69-1</f>
        <v>-3.9131606662473062E-2</v>
      </c>
      <c r="AT93" s="1274">
        <f t="shared" si="69"/>
        <v>-6.4232897521337984E-2</v>
      </c>
      <c r="AU93" s="1274">
        <f t="shared" si="69"/>
        <v>7.3444809399904276E-2</v>
      </c>
      <c r="AV93" s="1274">
        <f t="shared" si="69"/>
        <v>0.12861523739215452</v>
      </c>
      <c r="AW93" s="1274">
        <f t="shared" si="69"/>
        <v>8.7307064535653511E-2</v>
      </c>
      <c r="AX93" s="1274">
        <f t="shared" si="69"/>
        <v>3.4279240055639093E-3</v>
      </c>
      <c r="AY93" s="1274">
        <f t="shared" si="69"/>
        <v>-5.1626103061207518E-2</v>
      </c>
      <c r="AZ93" s="1274">
        <f t="shared" si="69"/>
        <v>-4.7096399800333089E-2</v>
      </c>
      <c r="BA93" s="1274">
        <f t="shared" si="69"/>
        <v>-1.0989286279488253E-2</v>
      </c>
      <c r="BB93" s="1274">
        <f t="shared" ref="BB93:BB101" si="70">BB69/BA69-1</f>
        <v>-2.6434669201048089E-2</v>
      </c>
      <c r="BC93" s="1274">
        <f t="shared" ref="BC93:BD101" si="71">BC69/BB69-1</f>
        <v>-7.3948378973539119E-2</v>
      </c>
      <c r="BD93" s="1274">
        <f t="shared" si="71"/>
        <v>-4.7882339511744476E-2</v>
      </c>
      <c r="BE93" s="124">
        <f t="shared" ref="BE93:BF101" si="72">BE69/BD69-1</f>
        <v>-2.6069680853590738E-2</v>
      </c>
      <c r="BF93" s="124">
        <f t="shared" si="72"/>
        <v>1.9104864506760633E-2</v>
      </c>
      <c r="BG93" s="119"/>
      <c r="BH93" s="119"/>
    </row>
    <row r="94" spans="1:60" s="21" customFormat="1" ht="15" customHeight="1">
      <c r="A94" s="141"/>
      <c r="B94" s="1"/>
      <c r="C94" s="1"/>
      <c r="D94" s="1"/>
      <c r="E94" s="1"/>
      <c r="F94" s="1"/>
      <c r="G94" s="1"/>
      <c r="H94" s="1"/>
      <c r="I94" s="1"/>
      <c r="J94" s="1"/>
      <c r="K94" s="1"/>
      <c r="L94" s="1"/>
      <c r="M94" s="1"/>
      <c r="N94" s="1"/>
      <c r="O94" s="1"/>
      <c r="P94" s="1"/>
      <c r="Q94" s="1"/>
      <c r="R94" s="1"/>
      <c r="S94" s="1"/>
      <c r="T94" s="1"/>
      <c r="U94" s="1"/>
      <c r="V94" s="636" t="s">
        <v>894</v>
      </c>
      <c r="W94" s="141"/>
      <c r="X94" s="1"/>
      <c r="Y94" s="1"/>
      <c r="Z94" s="636" t="s">
        <v>551</v>
      </c>
      <c r="AA94" s="1261"/>
      <c r="AB94" s="1274">
        <f t="shared" ref="AB94:AR94" si="73">AB70/AA70-1</f>
        <v>-9.9314550278166713E-3</v>
      </c>
      <c r="AC94" s="1274">
        <f t="shared" si="73"/>
        <v>-1.4751347128633463E-2</v>
      </c>
      <c r="AD94" s="1274">
        <f t="shared" si="73"/>
        <v>2.6669981494371608E-3</v>
      </c>
      <c r="AE94" s="1274">
        <f t="shared" si="73"/>
        <v>2.5702014516099769E-2</v>
      </c>
      <c r="AF94" s="1274">
        <f t="shared" si="73"/>
        <v>1.9347085238959671E-2</v>
      </c>
      <c r="AG94" s="1274">
        <f t="shared" si="73"/>
        <v>9.2445857522138741E-3</v>
      </c>
      <c r="AH94" s="1274">
        <f t="shared" si="73"/>
        <v>-1.1148734750019873E-2</v>
      </c>
      <c r="AI94" s="1274">
        <f t="shared" si="73"/>
        <v>-6.9226712383383404E-2</v>
      </c>
      <c r="AJ94" s="1274">
        <f t="shared" si="73"/>
        <v>1.379971489813081E-2</v>
      </c>
      <c r="AK94" s="1274">
        <f t="shared" si="73"/>
        <v>2.9871458380594129E-2</v>
      </c>
      <c r="AL94" s="1274">
        <f t="shared" si="73"/>
        <v>-1.6963175543272202E-2</v>
      </c>
      <c r="AM94" s="1274">
        <f t="shared" si="73"/>
        <v>1.6304852533304492E-2</v>
      </c>
      <c r="AN94" s="1274">
        <f t="shared" si="73"/>
        <v>-5.7853142734094476E-3</v>
      </c>
      <c r="AO94" s="1274">
        <f t="shared" si="73"/>
        <v>-1.5822441628594586E-3</v>
      </c>
      <c r="AP94" s="1274">
        <f t="shared" si="73"/>
        <v>-2.7638709983386689E-2</v>
      </c>
      <c r="AQ94" s="1274">
        <f t="shared" si="73"/>
        <v>-7.4586368697800998E-3</v>
      </c>
      <c r="AR94" s="1274">
        <f t="shared" si="73"/>
        <v>-5.3595046190348938E-3</v>
      </c>
      <c r="AS94" s="1274">
        <f t="shared" si="69"/>
        <v>-8.7910913279087288E-2</v>
      </c>
      <c r="AT94" s="1274">
        <f t="shared" si="69"/>
        <v>-5.6212554068471698E-2</v>
      </c>
      <c r="AU94" s="1274">
        <f t="shared" si="69"/>
        <v>5.8939785512267306E-2</v>
      </c>
      <c r="AV94" s="1274">
        <f t="shared" si="69"/>
        <v>-3.2947605987929673E-3</v>
      </c>
      <c r="AW94" s="1274">
        <f t="shared" si="69"/>
        <v>-8.1654444456946695E-4</v>
      </c>
      <c r="AX94" s="1274">
        <f t="shared" si="69"/>
        <v>1.6735163413161835E-2</v>
      </c>
      <c r="AY94" s="1274">
        <f t="shared" si="69"/>
        <v>-2.4873564614409815E-2</v>
      </c>
      <c r="AZ94" s="1274">
        <f t="shared" si="69"/>
        <v>-3.093330802683214E-2</v>
      </c>
      <c r="BA94" s="1274">
        <f t="shared" si="69"/>
        <v>-4.7971623951042708E-2</v>
      </c>
      <c r="BB94" s="1274">
        <f t="shared" si="70"/>
        <v>-1.5745835989848689E-2</v>
      </c>
      <c r="BC94" s="1274">
        <f t="shared" si="71"/>
        <v>-9.2207190143303031E-3</v>
      </c>
      <c r="BD94" s="1274">
        <f t="shared" si="71"/>
        <v>-2.7943185690467942E-2</v>
      </c>
      <c r="BE94" s="124">
        <f t="shared" si="72"/>
        <v>-0.10104725784158042</v>
      </c>
      <c r="BF94" s="124">
        <f t="shared" si="72"/>
        <v>6.7799968659041809E-2</v>
      </c>
      <c r="BG94" s="119"/>
      <c r="BH94" s="119"/>
    </row>
    <row r="95" spans="1:60" s="21" customFormat="1" ht="15" customHeight="1">
      <c r="A95" s="141"/>
      <c r="B95" s="1"/>
      <c r="C95" s="1"/>
      <c r="D95" s="1"/>
      <c r="E95" s="1"/>
      <c r="F95" s="1"/>
      <c r="G95" s="1"/>
      <c r="H95" s="1"/>
      <c r="I95" s="1"/>
      <c r="J95" s="1"/>
      <c r="K95" s="1"/>
      <c r="L95" s="1"/>
      <c r="M95" s="1"/>
      <c r="N95" s="1"/>
      <c r="O95" s="1"/>
      <c r="P95" s="1"/>
      <c r="Q95" s="1"/>
      <c r="R95" s="1"/>
      <c r="S95" s="1"/>
      <c r="T95" s="1"/>
      <c r="U95" s="1"/>
      <c r="V95" s="636" t="s">
        <v>1040</v>
      </c>
      <c r="W95" s="141"/>
      <c r="X95" s="1"/>
      <c r="Y95" s="1"/>
      <c r="Z95" s="636" t="s">
        <v>552</v>
      </c>
      <c r="AA95" s="1261"/>
      <c r="AB95" s="1274">
        <f t="shared" ref="AB95:AR95" si="74">AB71/AA71-1</f>
        <v>5.8345503903808327E-2</v>
      </c>
      <c r="AC95" s="1274">
        <f t="shared" si="74"/>
        <v>3.0813154840916512E-2</v>
      </c>
      <c r="AD95" s="1274">
        <f t="shared" si="74"/>
        <v>1.7050955955451919E-2</v>
      </c>
      <c r="AE95" s="1274">
        <f t="shared" si="74"/>
        <v>4.103871156794181E-2</v>
      </c>
      <c r="AF95" s="1274">
        <f t="shared" si="74"/>
        <v>3.9857471762283492E-2</v>
      </c>
      <c r="AG95" s="1274">
        <f t="shared" si="74"/>
        <v>2.7858173024577493E-2</v>
      </c>
      <c r="AH95" s="1274">
        <f t="shared" si="74"/>
        <v>7.1204457376297103E-3</v>
      </c>
      <c r="AI95" s="1274">
        <f t="shared" si="74"/>
        <v>-7.4688836458454144E-3</v>
      </c>
      <c r="AJ95" s="1274">
        <f t="shared" si="74"/>
        <v>1.6427246221213831E-2</v>
      </c>
      <c r="AK95" s="1274">
        <f t="shared" si="74"/>
        <v>-1.845835513375027E-3</v>
      </c>
      <c r="AL95" s="1274">
        <f t="shared" si="74"/>
        <v>1.6393464107789857E-2</v>
      </c>
      <c r="AM95" s="1274">
        <f t="shared" si="74"/>
        <v>-1.4252745285379453E-2</v>
      </c>
      <c r="AN95" s="1274">
        <f t="shared" si="74"/>
        <v>-1.5932372392331251E-2</v>
      </c>
      <c r="AO95" s="1274">
        <f t="shared" si="74"/>
        <v>-2.3849253723948305E-2</v>
      </c>
      <c r="AP95" s="1274">
        <f t="shared" si="74"/>
        <v>-2.2648938552138009E-2</v>
      </c>
      <c r="AQ95" s="1274">
        <f t="shared" si="74"/>
        <v>-1.1455106569816853E-2</v>
      </c>
      <c r="AR95" s="1274">
        <f t="shared" si="74"/>
        <v>-1.1885369161699577E-2</v>
      </c>
      <c r="AS95" s="1274">
        <f t="shared" si="69"/>
        <v>-3.30101907870608E-2</v>
      </c>
      <c r="AT95" s="1274">
        <f t="shared" si="69"/>
        <v>-1.47022224610035E-2</v>
      </c>
      <c r="AU95" s="1274">
        <f t="shared" si="69"/>
        <v>1.8497944355462259E-3</v>
      </c>
      <c r="AV95" s="1274">
        <f t="shared" si="69"/>
        <v>-2.1762876361309358E-2</v>
      </c>
      <c r="AW95" s="1274">
        <f t="shared" si="69"/>
        <v>3.989131004240587E-3</v>
      </c>
      <c r="AX95" s="1274">
        <f t="shared" si="69"/>
        <v>-1.3253796735944956E-2</v>
      </c>
      <c r="AY95" s="1274">
        <f t="shared" si="69"/>
        <v>-2.3083650268232669E-2</v>
      </c>
      <c r="AZ95" s="1274">
        <f t="shared" si="69"/>
        <v>-6.0615688691473268E-3</v>
      </c>
      <c r="BA95" s="1274">
        <f t="shared" si="69"/>
        <v>-8.6627862926057508E-3</v>
      </c>
      <c r="BB95" s="1274">
        <f t="shared" si="70"/>
        <v>-8.7566611082107171E-3</v>
      </c>
      <c r="BC95" s="1274">
        <f t="shared" si="71"/>
        <v>-1.0895805240901946E-2</v>
      </c>
      <c r="BD95" s="1274">
        <f t="shared" si="71"/>
        <v>-1.9672826256671216E-2</v>
      </c>
      <c r="BE95" s="124">
        <f t="shared" si="72"/>
        <v>-0.11278754107415279</v>
      </c>
      <c r="BF95" s="124">
        <f t="shared" si="72"/>
        <v>7.5648063008670885E-3</v>
      </c>
      <c r="BG95" s="119"/>
      <c r="BH95" s="119"/>
    </row>
    <row r="96" spans="1:60" s="21" customFormat="1" ht="15" customHeight="1">
      <c r="A96" s="141"/>
      <c r="B96" s="1"/>
      <c r="C96" s="1"/>
      <c r="D96" s="1"/>
      <c r="E96" s="1"/>
      <c r="F96" s="1"/>
      <c r="G96" s="1"/>
      <c r="H96" s="1"/>
      <c r="I96" s="1"/>
      <c r="J96" s="1"/>
      <c r="K96" s="1"/>
      <c r="L96" s="1"/>
      <c r="M96" s="1"/>
      <c r="N96" s="1"/>
      <c r="O96" s="1"/>
      <c r="P96" s="1"/>
      <c r="Q96" s="1"/>
      <c r="R96" s="1"/>
      <c r="S96" s="1"/>
      <c r="T96" s="1"/>
      <c r="U96" s="1"/>
      <c r="V96" s="636" t="s">
        <v>1041</v>
      </c>
      <c r="W96" s="141"/>
      <c r="X96" s="1"/>
      <c r="Y96" s="1"/>
      <c r="Z96" s="636" t="s">
        <v>553</v>
      </c>
      <c r="AA96" s="1261"/>
      <c r="AB96" s="1274">
        <f t="shared" ref="AB96:AR96" si="75">AB72/AA72-1</f>
        <v>7.8013726122900806E-3</v>
      </c>
      <c r="AC96" s="1274">
        <f t="shared" si="75"/>
        <v>1.5252917954310607E-2</v>
      </c>
      <c r="AD96" s="1274">
        <f t="shared" si="75"/>
        <v>4.3789879618045147E-2</v>
      </c>
      <c r="AE96" s="1274">
        <f t="shared" si="75"/>
        <v>-8.6826715717582825E-3</v>
      </c>
      <c r="AF96" s="1274">
        <f t="shared" si="75"/>
        <v>4.7454467183155824E-2</v>
      </c>
      <c r="AG96" s="1274">
        <f t="shared" si="75"/>
        <v>-6.2497203318067074E-3</v>
      </c>
      <c r="AH96" s="1274">
        <f t="shared" si="75"/>
        <v>5.0656850011643328E-3</v>
      </c>
      <c r="AI96" s="1274">
        <f t="shared" si="75"/>
        <v>3.0561692244905458E-2</v>
      </c>
      <c r="AJ96" s="1274">
        <f t="shared" si="75"/>
        <v>3.2063085074589992E-2</v>
      </c>
      <c r="AK96" s="1274">
        <f t="shared" si="75"/>
        <v>2.102106031437101E-2</v>
      </c>
      <c r="AL96" s="1274">
        <f t="shared" si="75"/>
        <v>-7.062513386404512E-3</v>
      </c>
      <c r="AM96" s="1274">
        <f t="shared" si="75"/>
        <v>1.9920781367864349E-2</v>
      </c>
      <c r="AN96" s="1274">
        <f t="shared" si="75"/>
        <v>-2.0119598757294299E-2</v>
      </c>
      <c r="AO96" s="1274">
        <f t="shared" si="75"/>
        <v>2.5387073739929988E-2</v>
      </c>
      <c r="AP96" s="1274">
        <f t="shared" si="75"/>
        <v>1.2580092853922809E-2</v>
      </c>
      <c r="AQ96" s="1274">
        <f t="shared" si="75"/>
        <v>-4.2820634071240926E-2</v>
      </c>
      <c r="AR96" s="1274">
        <f t="shared" si="75"/>
        <v>-5.0781920370996159E-2</v>
      </c>
      <c r="AS96" s="1274">
        <f t="shared" si="69"/>
        <v>-6.4614086807020188E-2</v>
      </c>
      <c r="AT96" s="1274">
        <f t="shared" si="69"/>
        <v>-6.2383153819789317E-2</v>
      </c>
      <c r="AU96" s="1274">
        <f t="shared" si="69"/>
        <v>4.5490242097794287E-3</v>
      </c>
      <c r="AV96" s="1274">
        <f t="shared" si="69"/>
        <v>-2.6685213809355735E-2</v>
      </c>
      <c r="AW96" s="1274">
        <f t="shared" si="69"/>
        <v>-4.5334093610430615E-2</v>
      </c>
      <c r="AX96" s="1274">
        <f t="shared" si="69"/>
        <v>2.4133595971555177E-2</v>
      </c>
      <c r="AY96" s="1274">
        <f t="shared" si="69"/>
        <v>-4.9476489047585615E-2</v>
      </c>
      <c r="AZ96" s="1274">
        <f t="shared" si="69"/>
        <v>-1.9115071459405275E-2</v>
      </c>
      <c r="BA96" s="1274">
        <f t="shared" si="69"/>
        <v>1.2046496455820233E-2</v>
      </c>
      <c r="BB96" s="1274">
        <f t="shared" si="70"/>
        <v>2.6732932182418123E-2</v>
      </c>
      <c r="BC96" s="1274">
        <f t="shared" si="71"/>
        <v>-1.960930313158693E-2</v>
      </c>
      <c r="BD96" s="1274">
        <f t="shared" si="71"/>
        <v>-7.8137637244688474E-3</v>
      </c>
      <c r="BE96" s="124">
        <f t="shared" si="72"/>
        <v>-3.9307747990611208E-3</v>
      </c>
      <c r="BF96" s="124">
        <f t="shared" si="72"/>
        <v>-3.3414592974422619E-2</v>
      </c>
      <c r="BG96" s="119"/>
      <c r="BH96" s="119"/>
    </row>
    <row r="97" spans="1:60" s="21" customFormat="1" ht="15" customHeight="1">
      <c r="A97" s="141"/>
      <c r="B97" s="1"/>
      <c r="C97" s="1"/>
      <c r="D97" s="1"/>
      <c r="E97" s="1"/>
      <c r="F97" s="1"/>
      <c r="G97" s="1"/>
      <c r="H97" s="1"/>
      <c r="I97" s="1"/>
      <c r="J97" s="1"/>
      <c r="K97" s="1"/>
      <c r="L97" s="1"/>
      <c r="M97" s="1"/>
      <c r="N97" s="1"/>
      <c r="O97" s="1"/>
      <c r="P97" s="1"/>
      <c r="Q97" s="1"/>
      <c r="R97" s="1"/>
      <c r="S97" s="1"/>
      <c r="T97" s="1"/>
      <c r="U97" s="1"/>
      <c r="V97" s="636" t="s">
        <v>1042</v>
      </c>
      <c r="W97" s="141"/>
      <c r="X97" s="1"/>
      <c r="Y97" s="1"/>
      <c r="Z97" s="636" t="s">
        <v>554</v>
      </c>
      <c r="AA97" s="1261"/>
      <c r="AB97" s="1274">
        <f t="shared" ref="AB97:AR97" si="76">AB73/AA73-1</f>
        <v>0.12262342765331735</v>
      </c>
      <c r="AC97" s="1274">
        <f t="shared" si="76"/>
        <v>-3.1749145219196473E-2</v>
      </c>
      <c r="AD97" s="1274">
        <f t="shared" si="76"/>
        <v>1.6932811934331271E-2</v>
      </c>
      <c r="AE97" s="1274">
        <f t="shared" si="76"/>
        <v>9.2804809006090894E-2</v>
      </c>
      <c r="AF97" s="1274">
        <f t="shared" si="76"/>
        <v>1.2514531376058491</v>
      </c>
      <c r="AG97" s="1274">
        <f t="shared" si="76"/>
        <v>9.4371901073225573E-2</v>
      </c>
      <c r="AH97" s="1274">
        <f t="shared" si="76"/>
        <v>1.7086582730758471E-2</v>
      </c>
      <c r="AI97" s="1274">
        <f t="shared" si="76"/>
        <v>-0.14043594963286021</v>
      </c>
      <c r="AJ97" s="1274">
        <f t="shared" si="76"/>
        <v>8.1606492360365213E-2</v>
      </c>
      <c r="AK97" s="1274">
        <f t="shared" si="76"/>
        <v>-5.1025549768796141E-2</v>
      </c>
      <c r="AL97" s="1274">
        <f t="shared" si="76"/>
        <v>7.1354255666566724E-2</v>
      </c>
      <c r="AM97" s="1274">
        <f t="shared" si="76"/>
        <v>-4.2855594707578826E-2</v>
      </c>
      <c r="AN97" s="1274">
        <f t="shared" si="76"/>
        <v>-3.5764102890170291E-2</v>
      </c>
      <c r="AO97" s="1274">
        <f t="shared" si="76"/>
        <v>-5.6525511165177789E-2</v>
      </c>
      <c r="AP97" s="1274">
        <f t="shared" si="76"/>
        <v>6.3941892200299E-2</v>
      </c>
      <c r="AQ97" s="1274">
        <f t="shared" si="76"/>
        <v>8.9035528046092383E-2</v>
      </c>
      <c r="AR97" s="1274">
        <f t="shared" si="76"/>
        <v>0.11301238491349741</v>
      </c>
      <c r="AS97" s="1274">
        <f t="shared" si="69"/>
        <v>-8.1860931661836389E-2</v>
      </c>
      <c r="AT97" s="1274">
        <f t="shared" si="69"/>
        <v>-0.11360841103409958</v>
      </c>
      <c r="AU97" s="1274">
        <f t="shared" si="69"/>
        <v>-5.2185765666770245E-2</v>
      </c>
      <c r="AV97" s="1274">
        <f t="shared" si="69"/>
        <v>6.3383017516600582E-3</v>
      </c>
      <c r="AW97" s="1274">
        <f t="shared" si="69"/>
        <v>2.7087161249397473E-2</v>
      </c>
      <c r="AX97" s="1274">
        <f t="shared" si="69"/>
        <v>-0.10453114651186379</v>
      </c>
      <c r="AY97" s="1274">
        <f t="shared" si="69"/>
        <v>2.3816468967029047E-2</v>
      </c>
      <c r="AZ97" s="1274">
        <f t="shared" si="69"/>
        <v>-5.3867346379452008E-2</v>
      </c>
      <c r="BA97" s="1274">
        <f t="shared" si="69"/>
        <v>7.641588870012761E-2</v>
      </c>
      <c r="BB97" s="1274">
        <f t="shared" si="70"/>
        <v>-4.5426175956198578E-2</v>
      </c>
      <c r="BC97" s="1274">
        <f t="shared" si="71"/>
        <v>-2.4203900023536673E-2</v>
      </c>
      <c r="BD97" s="1274">
        <f t="shared" si="71"/>
        <v>-9.1821447523005473E-2</v>
      </c>
      <c r="BE97" s="124">
        <f t="shared" si="72"/>
        <v>1.2057866934514827E-2</v>
      </c>
      <c r="BF97" s="124">
        <f t="shared" si="72"/>
        <v>-8.799287202784789E-2</v>
      </c>
      <c r="BG97" s="119"/>
      <c r="BH97" s="119"/>
    </row>
    <row r="98" spans="1:60" s="21" customFormat="1" ht="15" customHeight="1">
      <c r="A98" s="141"/>
      <c r="B98" s="1"/>
      <c r="C98" s="1"/>
      <c r="D98" s="1"/>
      <c r="E98" s="1"/>
      <c r="F98" s="1"/>
      <c r="G98" s="1"/>
      <c r="H98" s="1"/>
      <c r="I98" s="1"/>
      <c r="J98" s="1"/>
      <c r="K98" s="1"/>
      <c r="L98" s="1"/>
      <c r="M98" s="1"/>
      <c r="N98" s="1"/>
      <c r="O98" s="1"/>
      <c r="P98" s="1"/>
      <c r="Q98" s="1"/>
      <c r="R98" s="1"/>
      <c r="S98" s="1"/>
      <c r="T98" s="1"/>
      <c r="U98" s="1"/>
      <c r="V98" s="636" t="s">
        <v>1043</v>
      </c>
      <c r="W98" s="141"/>
      <c r="X98" s="1"/>
      <c r="Y98" s="1"/>
      <c r="Z98" s="636" t="s">
        <v>726</v>
      </c>
      <c r="AA98" s="1261"/>
      <c r="AB98" s="1274">
        <f t="shared" ref="AB98:AR98" si="77">AB74/AA74-1</f>
        <v>2.001527122052682E-2</v>
      </c>
      <c r="AC98" s="1274">
        <f t="shared" si="77"/>
        <v>-6.099196005439067E-4</v>
      </c>
      <c r="AD98" s="1274">
        <f t="shared" si="77"/>
        <v>-1.9435893057895393E-2</v>
      </c>
      <c r="AE98" s="1274">
        <f t="shared" si="77"/>
        <v>2.6011701930949371E-2</v>
      </c>
      <c r="AF98" s="1274">
        <f t="shared" si="77"/>
        <v>4.4968167325079023E-3</v>
      </c>
      <c r="AG98" s="1274">
        <f t="shared" si="77"/>
        <v>8.4476811115858919E-3</v>
      </c>
      <c r="AH98" s="1274">
        <f t="shared" si="77"/>
        <v>-3.8217113388868795E-2</v>
      </c>
      <c r="AI98" s="1274">
        <f t="shared" si="77"/>
        <v>-9.3366610680103213E-2</v>
      </c>
      <c r="AJ98" s="1274">
        <f t="shared" si="77"/>
        <v>6.7126533736230343E-3</v>
      </c>
      <c r="AK98" s="1274">
        <f t="shared" si="77"/>
        <v>8.7374949445093719E-3</v>
      </c>
      <c r="AL98" s="1274">
        <f t="shared" si="77"/>
        <v>-2.179958756315814E-2</v>
      </c>
      <c r="AM98" s="1274">
        <f t="shared" si="77"/>
        <v>-4.0095285512187995E-2</v>
      </c>
      <c r="AN98" s="1274">
        <f t="shared" si="77"/>
        <v>-1.1452966620958072E-2</v>
      </c>
      <c r="AO98" s="1274">
        <f t="shared" si="77"/>
        <v>-9.3905005067229652E-5</v>
      </c>
      <c r="AP98" s="1274">
        <f t="shared" si="77"/>
        <v>1.8655609665965578E-2</v>
      </c>
      <c r="AQ98" s="1274">
        <f t="shared" si="77"/>
        <v>5.4661630354517765E-3</v>
      </c>
      <c r="AR98" s="1274">
        <f t="shared" si="77"/>
        <v>-1.4466474062281187E-2</v>
      </c>
      <c r="AS98" s="1274">
        <f t="shared" si="69"/>
        <v>-7.767378593426566E-2</v>
      </c>
      <c r="AT98" s="1274">
        <f t="shared" si="69"/>
        <v>-0.10564505082110254</v>
      </c>
      <c r="AU98" s="1274">
        <f t="shared" si="69"/>
        <v>2.2849994399716467E-2</v>
      </c>
      <c r="AV98" s="1274">
        <f t="shared" si="69"/>
        <v>-5.1178038202415177E-3</v>
      </c>
      <c r="AW98" s="1274">
        <f t="shared" si="69"/>
        <v>3.2587747074050988E-3</v>
      </c>
      <c r="AX98" s="1274">
        <f t="shared" si="69"/>
        <v>3.6464908801683071E-2</v>
      </c>
      <c r="AY98" s="1274">
        <f t="shared" si="69"/>
        <v>-1.1897417653729647E-2</v>
      </c>
      <c r="AZ98" s="1274">
        <f t="shared" si="69"/>
        <v>-3.1134963104651359E-2</v>
      </c>
      <c r="BA98" s="1274">
        <f t="shared" si="69"/>
        <v>-8.8341869918205918E-3</v>
      </c>
      <c r="BB98" s="1274">
        <f t="shared" si="70"/>
        <v>1.5823883496856261E-2</v>
      </c>
      <c r="BC98" s="1274">
        <f t="shared" si="71"/>
        <v>-1.7147366689809984E-2</v>
      </c>
      <c r="BD98" s="1274">
        <f t="shared" si="71"/>
        <v>-3.5671068884844837E-2</v>
      </c>
      <c r="BE98" s="124">
        <f t="shared" si="72"/>
        <v>-6.4856468499763231E-2</v>
      </c>
      <c r="BF98" s="124">
        <f t="shared" si="72"/>
        <v>3.6906524363479409E-2</v>
      </c>
      <c r="BG98" s="119"/>
      <c r="BH98" s="119"/>
    </row>
    <row r="99" spans="1:60" s="21" customFormat="1" ht="15" customHeight="1">
      <c r="A99" s="141"/>
      <c r="B99" s="1"/>
      <c r="C99" s="1"/>
      <c r="D99" s="1"/>
      <c r="E99" s="1"/>
      <c r="F99" s="1"/>
      <c r="G99" s="1"/>
      <c r="H99" s="1"/>
      <c r="I99" s="1"/>
      <c r="J99" s="1"/>
      <c r="K99" s="1"/>
      <c r="L99" s="1"/>
      <c r="M99" s="1"/>
      <c r="N99" s="1"/>
      <c r="O99" s="1"/>
      <c r="P99" s="1"/>
      <c r="Q99" s="1"/>
      <c r="R99" s="1"/>
      <c r="S99" s="1"/>
      <c r="T99" s="1"/>
      <c r="U99" s="1"/>
      <c r="V99" s="636" t="s">
        <v>1044</v>
      </c>
      <c r="W99" s="141"/>
      <c r="X99" s="1"/>
      <c r="Y99" s="1"/>
      <c r="Z99" s="636" t="s">
        <v>433</v>
      </c>
      <c r="AA99" s="1262"/>
      <c r="AB99" s="1274">
        <f>AB75/AA75-1</f>
        <v>-8.5744254617569626E-2</v>
      </c>
      <c r="AC99" s="1274">
        <f t="shared" ref="AC99:BA99" si="78">AC75/AB75-1</f>
        <v>-7.7038423142129608E-2</v>
      </c>
      <c r="AD99" s="1274">
        <f t="shared" si="78"/>
        <v>5.1335828418016982E-2</v>
      </c>
      <c r="AE99" s="1274">
        <f t="shared" si="78"/>
        <v>-0.28868001620732364</v>
      </c>
      <c r="AF99" s="1274">
        <f t="shared" si="78"/>
        <v>2.4380819908291551E-2</v>
      </c>
      <c r="AG99" s="1274">
        <f t="shared" si="78"/>
        <v>-4.2949854304518253E-2</v>
      </c>
      <c r="AH99" s="1274">
        <f t="shared" si="78"/>
        <v>2.9444602435246603E-2</v>
      </c>
      <c r="AI99" s="1274">
        <f t="shared" si="78"/>
        <v>-1.2283237931390856E-3</v>
      </c>
      <c r="AJ99" s="1274">
        <f t="shared" si="78"/>
        <v>-3.4136297081477807E-2</v>
      </c>
      <c r="AK99" s="1274">
        <f t="shared" si="78"/>
        <v>0.11325524593841618</v>
      </c>
      <c r="AL99" s="1274">
        <f t="shared" si="78"/>
        <v>-0.16346664742087957</v>
      </c>
      <c r="AM99" s="1274">
        <f t="shared" si="78"/>
        <v>5.0175094863506242E-2</v>
      </c>
      <c r="AN99" s="1274">
        <f t="shared" si="78"/>
        <v>3.7978267816388023E-2</v>
      </c>
      <c r="AO99" s="1274">
        <f t="shared" si="78"/>
        <v>-5.8732622766052511E-2</v>
      </c>
      <c r="AP99" s="1274">
        <f t="shared" si="78"/>
        <v>-3.8393545068309276E-3</v>
      </c>
      <c r="AQ99" s="1274">
        <f t="shared" si="78"/>
        <v>-6.930312118837767E-2</v>
      </c>
      <c r="AR99" s="1274">
        <f t="shared" si="78"/>
        <v>0.31188914507433974</v>
      </c>
      <c r="AS99" s="1274">
        <f t="shared" si="78"/>
        <v>-0.10801133034151922</v>
      </c>
      <c r="AT99" s="1274">
        <f t="shared" si="78"/>
        <v>-0.10615340069759949</v>
      </c>
      <c r="AU99" s="1274">
        <f t="shared" si="78"/>
        <v>2.5235880460116933E-2</v>
      </c>
      <c r="AV99" s="1274">
        <f t="shared" si="78"/>
        <v>1.7656111339592995E-2</v>
      </c>
      <c r="AW99" s="1274">
        <f t="shared" si="78"/>
        <v>0.24651633575168064</v>
      </c>
      <c r="AX99" s="1274">
        <f t="shared" si="78"/>
        <v>9.6004471022590465E-2</v>
      </c>
      <c r="AY99" s="1274">
        <f t="shared" si="78"/>
        <v>-4.5858982895249922E-2</v>
      </c>
      <c r="AZ99" s="1274">
        <f t="shared" si="78"/>
        <v>-0.16448682783552249</v>
      </c>
      <c r="BA99" s="1274">
        <f t="shared" si="78"/>
        <v>-2.604945837598005E-2</v>
      </c>
      <c r="BB99" s="1274">
        <f t="shared" si="70"/>
        <v>8.7873455120911714E-2</v>
      </c>
      <c r="BC99" s="1274">
        <f t="shared" si="71"/>
        <v>-0.10281318884308543</v>
      </c>
      <c r="BD99" s="1274">
        <f t="shared" si="71"/>
        <v>7.0985728700390105E-4</v>
      </c>
      <c r="BE99" s="124">
        <f t="shared" si="72"/>
        <v>-2.1575489347208987E-2</v>
      </c>
      <c r="BF99" s="124">
        <f t="shared" si="72"/>
        <v>-1.6288620419560029E-2</v>
      </c>
      <c r="BG99" s="226"/>
      <c r="BH99" s="226"/>
    </row>
    <row r="100" spans="1:60" s="21" customFormat="1" ht="15" customHeight="1" thickBot="1">
      <c r="A100" s="141"/>
      <c r="B100" s="1"/>
      <c r="C100" s="1"/>
      <c r="D100" s="1"/>
      <c r="E100" s="1"/>
      <c r="F100" s="1"/>
      <c r="G100" s="1"/>
      <c r="H100" s="1"/>
      <c r="I100" s="1"/>
      <c r="J100" s="1"/>
      <c r="K100" s="1"/>
      <c r="L100" s="1"/>
      <c r="M100" s="1"/>
      <c r="N100" s="1"/>
      <c r="O100" s="1"/>
      <c r="P100" s="1"/>
      <c r="Q100" s="1"/>
      <c r="R100" s="1"/>
      <c r="S100" s="1"/>
      <c r="T100" s="1"/>
      <c r="U100" s="1"/>
      <c r="V100" s="637" t="s">
        <v>1045</v>
      </c>
      <c r="W100" s="141"/>
      <c r="X100" s="1"/>
      <c r="Y100" s="1"/>
      <c r="Z100" s="637" t="s">
        <v>434</v>
      </c>
      <c r="AA100" s="1263"/>
      <c r="AB100" s="1275">
        <f t="shared" ref="AB100:AR100" si="79">AB76/AA76-1</f>
        <v>-2.9276017763846252E-4</v>
      </c>
      <c r="AC100" s="1275">
        <f t="shared" si="79"/>
        <v>8.118071620600964E-2</v>
      </c>
      <c r="AD100" s="1275">
        <f t="shared" si="79"/>
        <v>-1.5199191026729397E-2</v>
      </c>
      <c r="AE100" s="1275">
        <f t="shared" si="79"/>
        <v>0.18421001796622583</v>
      </c>
      <c r="AF100" s="1275">
        <f t="shared" si="79"/>
        <v>1.6064081866051794E-2</v>
      </c>
      <c r="AG100" s="1275">
        <f t="shared" si="79"/>
        <v>2.2051537622548745E-2</v>
      </c>
      <c r="AH100" s="1275">
        <f t="shared" si="79"/>
        <v>3.6895295051786015E-2</v>
      </c>
      <c r="AI100" s="1275">
        <f t="shared" si="79"/>
        <v>-1.4326641752262503E-3</v>
      </c>
      <c r="AJ100" s="1275">
        <f t="shared" si="79"/>
        <v>-1.2829995484660905E-2</v>
      </c>
      <c r="AK100" s="1275">
        <f t="shared" si="79"/>
        <v>6.7519700712350694E-3</v>
      </c>
      <c r="AL100" s="1275">
        <f t="shared" si="79"/>
        <v>-7.0695301442844749E-2</v>
      </c>
      <c r="AM100" s="1275">
        <f t="shared" si="79"/>
        <v>-3.5419457003042387E-2</v>
      </c>
      <c r="AN100" s="1275">
        <f t="shared" si="79"/>
        <v>-2.6707088548464375E-3</v>
      </c>
      <c r="AO100" s="1275">
        <f t="shared" si="79"/>
        <v>-3.3255335609539638E-2</v>
      </c>
      <c r="AP100" s="1275">
        <f t="shared" si="79"/>
        <v>-2.9279387344627317E-2</v>
      </c>
      <c r="AQ100" s="1275">
        <f t="shared" si="79"/>
        <v>-5.1971680358906536E-2</v>
      </c>
      <c r="AR100" s="1275">
        <f t="shared" si="79"/>
        <v>1.5272426881277834E-2</v>
      </c>
      <c r="AS100" s="1275">
        <f t="shared" ref="AS100:BA101" si="80">AS76/AR76-1</f>
        <v>7.3370607827975665E-2</v>
      </c>
      <c r="AT100" s="1275">
        <f t="shared" si="80"/>
        <v>-0.16352070253159123</v>
      </c>
      <c r="AU100" s="1275">
        <f t="shared" si="80"/>
        <v>2.5054635605805453E-2</v>
      </c>
      <c r="AV100" s="1275">
        <f t="shared" si="80"/>
        <v>-5.9870599813262926E-2</v>
      </c>
      <c r="AW100" s="1275">
        <f t="shared" si="80"/>
        <v>4.8283130223478077E-2</v>
      </c>
      <c r="AX100" s="1275">
        <f t="shared" si="80"/>
        <v>-3.2726281346571184E-3</v>
      </c>
      <c r="AY100" s="1275">
        <f t="shared" si="80"/>
        <v>-3.6423667823867967E-2</v>
      </c>
      <c r="AZ100" s="1275">
        <f t="shared" si="80"/>
        <v>-3.8525641907329877E-3</v>
      </c>
      <c r="BA100" s="1275">
        <f t="shared" si="80"/>
        <v>-4.6972821125879194E-2</v>
      </c>
      <c r="BB100" s="1275">
        <f t="shared" si="70"/>
        <v>-2.1430942525483054E-2</v>
      </c>
      <c r="BC100" s="1275">
        <f t="shared" si="71"/>
        <v>7.3151538249663473E-2</v>
      </c>
      <c r="BD100" s="1275">
        <f t="shared" si="71"/>
        <v>-2.9266222171635548E-2</v>
      </c>
      <c r="BE100" s="125">
        <f t="shared" si="72"/>
        <v>-7.703288092072591E-2</v>
      </c>
      <c r="BF100" s="125">
        <f t="shared" si="72"/>
        <v>1.5034479206492701E-3</v>
      </c>
      <c r="BG100" s="121"/>
      <c r="BH100" s="121"/>
    </row>
    <row r="101" spans="1:60" s="21" customFormat="1" ht="15" customHeight="1" thickTop="1">
      <c r="A101" s="141"/>
      <c r="B101" s="1"/>
      <c r="C101" s="1"/>
      <c r="D101" s="1"/>
      <c r="E101" s="1"/>
      <c r="F101" s="1"/>
      <c r="G101" s="1"/>
      <c r="H101" s="1"/>
      <c r="I101" s="1"/>
      <c r="J101" s="1"/>
      <c r="K101" s="1"/>
      <c r="L101" s="1"/>
      <c r="M101" s="1"/>
      <c r="N101" s="1"/>
      <c r="O101" s="1"/>
      <c r="P101" s="1"/>
      <c r="Q101" s="1"/>
      <c r="R101" s="1"/>
      <c r="S101" s="1"/>
      <c r="T101" s="1"/>
      <c r="U101" s="1"/>
      <c r="V101" s="603" t="s">
        <v>245</v>
      </c>
      <c r="W101" s="141"/>
      <c r="X101" s="1"/>
      <c r="Y101" s="1"/>
      <c r="Z101" s="603" t="s">
        <v>4</v>
      </c>
      <c r="AA101" s="1264"/>
      <c r="AB101" s="1277">
        <f t="shared" ref="AB101:AR101" si="81">AB77/AA77-1</f>
        <v>1.0112102773741416E-2</v>
      </c>
      <c r="AC101" s="1277">
        <f t="shared" si="81"/>
        <v>8.3647096270573762E-3</v>
      </c>
      <c r="AD101" s="1277">
        <f t="shared" si="81"/>
        <v>-5.9287488100738805E-3</v>
      </c>
      <c r="AE101" s="1277">
        <f t="shared" si="81"/>
        <v>4.6954130288912932E-2</v>
      </c>
      <c r="AF101" s="1277">
        <f t="shared" si="81"/>
        <v>1.0064253073675866E-2</v>
      </c>
      <c r="AG101" s="1277">
        <f t="shared" si="81"/>
        <v>1.0086493346015413E-2</v>
      </c>
      <c r="AH101" s="1277">
        <f t="shared" si="81"/>
        <v>-5.8285350200116826E-3</v>
      </c>
      <c r="AI101" s="1277">
        <f t="shared" si="81"/>
        <v>-3.2026093863878335E-2</v>
      </c>
      <c r="AJ101" s="1277">
        <f t="shared" si="81"/>
        <v>3.0416700026978383E-2</v>
      </c>
      <c r="AK101" s="1277">
        <f t="shared" si="81"/>
        <v>1.8305917351896905E-2</v>
      </c>
      <c r="AL101" s="1277">
        <f t="shared" si="81"/>
        <v>-1.1547076787621124E-2</v>
      </c>
      <c r="AM101" s="1277">
        <f t="shared" si="81"/>
        <v>2.3715915418696998E-2</v>
      </c>
      <c r="AN101" s="1277">
        <f t="shared" si="81"/>
        <v>6.6511404470706026E-3</v>
      </c>
      <c r="AO101" s="1277">
        <f t="shared" si="81"/>
        <v>-3.578587431072644E-3</v>
      </c>
      <c r="AP101" s="1277">
        <f t="shared" si="81"/>
        <v>5.8149796486119953E-3</v>
      </c>
      <c r="AQ101" s="1277">
        <f t="shared" si="81"/>
        <v>-1.7847811189965701E-2</v>
      </c>
      <c r="AR101" s="1277">
        <f t="shared" si="81"/>
        <v>2.8188685165603466E-2</v>
      </c>
      <c r="AS101" s="1277">
        <f t="shared" si="80"/>
        <v>-5.43602787703511E-2</v>
      </c>
      <c r="AT101" s="1277">
        <f t="shared" si="80"/>
        <v>-5.5970965639844494E-2</v>
      </c>
      <c r="AU101" s="1277">
        <f t="shared" si="80"/>
        <v>4.4409118892351884E-2</v>
      </c>
      <c r="AV101" s="1277">
        <f t="shared" si="80"/>
        <v>4.1099297098279974E-2</v>
      </c>
      <c r="AW101" s="1277">
        <f t="shared" si="80"/>
        <v>3.2620135120109417E-2</v>
      </c>
      <c r="AX101" s="1277">
        <f t="shared" si="80"/>
        <v>7.1280615309814443E-3</v>
      </c>
      <c r="AY101" s="1277">
        <f t="shared" si="80"/>
        <v>-3.8868936956358402E-2</v>
      </c>
      <c r="AZ101" s="1277">
        <f t="shared" si="80"/>
        <v>-3.2358277041832029E-2</v>
      </c>
      <c r="BA101" s="1277">
        <f t="shared" si="80"/>
        <v>-1.6934823514097808E-2</v>
      </c>
      <c r="BB101" s="1277">
        <f t="shared" si="70"/>
        <v>-1.3016963954019301E-2</v>
      </c>
      <c r="BC101" s="1277">
        <f t="shared" si="71"/>
        <v>-3.8029403115205418E-2</v>
      </c>
      <c r="BD101" s="1277">
        <f t="shared" si="71"/>
        <v>-3.2521741764487966E-2</v>
      </c>
      <c r="BE101" s="126">
        <f t="shared" si="72"/>
        <v>-5.8616197155988314E-2</v>
      </c>
      <c r="BF101" s="126">
        <f t="shared" si="72"/>
        <v>2.1478578796092496E-2</v>
      </c>
      <c r="BG101" s="123"/>
      <c r="BH101" s="123"/>
    </row>
  </sheetData>
  <mergeCells count="11">
    <mergeCell ref="X63:Z63"/>
    <mergeCell ref="T63:V63"/>
    <mergeCell ref="T1:V1"/>
    <mergeCell ref="T60:V60"/>
    <mergeCell ref="T61:V61"/>
    <mergeCell ref="T62:V62"/>
    <mergeCell ref="X1:Z1"/>
    <mergeCell ref="X60:Z60"/>
    <mergeCell ref="X61:Z61"/>
    <mergeCell ref="X62:Z62"/>
    <mergeCell ref="Y53:Z53"/>
  </mergeCells>
  <phoneticPr fontId="9"/>
  <pageMargins left="0.19685039370078741" right="0.19685039370078741" top="0.98425196850393704" bottom="0.98425196850393704" header="0.51181102362204722" footer="0.51181102362204722"/>
  <pageSetup paperSize="9" scale="38" orientation="landscape" r:id="rId1"/>
  <headerFooter alignWithMargins="0"/>
  <ignoredErrors>
    <ignoredError sqref="AA52:BF52 AA24:BF24 AK29:BD29 BE29:BF29 AA29:AJ29 AK35:BF35 AA35:AJ35"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dimension ref="A1:CA161"/>
  <sheetViews>
    <sheetView zoomScaleNormal="100" workbookViewId="0"/>
  </sheetViews>
  <sheetFormatPr defaultColWidth="9" defaultRowHeight="13.5"/>
  <cols>
    <col min="1" max="1" width="1.625" style="299" customWidth="1"/>
    <col min="2" max="20" width="1" style="299" hidden="1" customWidth="1"/>
    <col min="21" max="21" width="1.5" style="299" customWidth="1"/>
    <col min="22" max="22" width="6" style="299" customWidth="1"/>
    <col min="23" max="23" width="23.375" style="299" customWidth="1"/>
    <col min="24" max="24" width="25.875" customWidth="1"/>
    <col min="25" max="25" width="27.875" style="299" bestFit="1" customWidth="1"/>
    <col min="26" max="26" width="1.875" style="299" customWidth="1"/>
    <col min="27" max="27" width="15.125" style="299" customWidth="1"/>
    <col min="28" max="41" width="8.875" style="299" hidden="1" customWidth="1"/>
    <col min="42" max="42" width="15.125" style="299" customWidth="1"/>
    <col min="43" max="49" width="9" style="299" hidden="1" customWidth="1"/>
    <col min="50" max="50" width="15.125" style="299" customWidth="1"/>
    <col min="51" max="51" width="15.125" style="299" hidden="1" customWidth="1"/>
    <col min="52" max="58" width="15.125" style="299" customWidth="1"/>
    <col min="59" max="59" width="15.125" style="299" hidden="1" customWidth="1"/>
    <col min="60" max="60" width="9" style="299" customWidth="1"/>
    <col min="61" max="78" width="9" style="299" hidden="1" customWidth="1"/>
    <col min="79" max="79" width="15.125" style="299" customWidth="1"/>
    <col min="80" max="16384" width="9" style="299"/>
  </cols>
  <sheetData>
    <row r="1" spans="1:79">
      <c r="W1" s="1379" t="s">
        <v>865</v>
      </c>
      <c r="Y1" s="299" t="s">
        <v>35</v>
      </c>
    </row>
    <row r="2" spans="1:79">
      <c r="V2" s="360" t="s">
        <v>1168</v>
      </c>
      <c r="W2" s="361"/>
      <c r="X2" s="361"/>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CA2" s="362" t="s">
        <v>832</v>
      </c>
    </row>
    <row r="3" spans="1:79" ht="18">
      <c r="A3" s="308"/>
      <c r="V3" s="362"/>
      <c r="W3" s="361" t="s">
        <v>317</v>
      </c>
      <c r="X3" s="361"/>
      <c r="Y3" s="363" t="s">
        <v>700</v>
      </c>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5" t="s">
        <v>52</v>
      </c>
      <c r="BA3" s="365" t="s">
        <v>622</v>
      </c>
      <c r="BB3" s="365" t="s">
        <v>616</v>
      </c>
      <c r="BC3" s="365" t="s">
        <v>617</v>
      </c>
      <c r="BD3" s="365" t="s">
        <v>618</v>
      </c>
      <c r="BE3" s="365" t="s">
        <v>619</v>
      </c>
      <c r="BF3" s="365" t="s">
        <v>620</v>
      </c>
      <c r="BG3" s="365" t="s">
        <v>621</v>
      </c>
      <c r="CA3" s="365" t="str">
        <f>BF3</f>
        <v>2021年度</v>
      </c>
    </row>
    <row r="4" spans="1:79" ht="18">
      <c r="V4" s="362"/>
      <c r="W4" s="361" t="s">
        <v>318</v>
      </c>
      <c r="X4" s="361"/>
      <c r="Y4" s="363" t="s">
        <v>28</v>
      </c>
      <c r="Z4" s="362"/>
      <c r="AA4" s="362"/>
      <c r="AB4" s="362"/>
      <c r="AC4" s="362"/>
      <c r="AD4" s="362"/>
      <c r="AE4" s="362"/>
      <c r="AF4" s="362"/>
      <c r="AG4" s="362"/>
      <c r="AH4" s="362"/>
      <c r="AI4" s="362"/>
      <c r="AJ4" s="362"/>
      <c r="AK4" s="362"/>
      <c r="AL4" s="362"/>
      <c r="AM4" s="362"/>
      <c r="AN4" s="362"/>
      <c r="AO4" s="362"/>
      <c r="AP4" s="362"/>
      <c r="AQ4" s="362"/>
      <c r="AR4" s="362"/>
      <c r="AS4" s="362"/>
      <c r="AT4" s="362"/>
      <c r="AU4" s="362"/>
      <c r="AV4" s="362"/>
      <c r="AW4" s="362"/>
      <c r="AX4" s="362"/>
      <c r="AY4" s="362"/>
      <c r="AZ4" s="956"/>
      <c r="BA4" s="956"/>
      <c r="BB4" s="957"/>
      <c r="BC4" s="957"/>
      <c r="BD4" s="957"/>
      <c r="BE4" s="957"/>
      <c r="BF4" s="957"/>
      <c r="BG4" s="957"/>
      <c r="BI4" s="358"/>
      <c r="CA4" s="957"/>
    </row>
    <row r="5" spans="1:79" ht="14.25">
      <c r="V5" s="362"/>
      <c r="W5" s="361"/>
      <c r="X5" s="361"/>
      <c r="Y5" s="363" t="s">
        <v>29</v>
      </c>
      <c r="Z5" s="362"/>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362"/>
      <c r="AZ5" s="366">
        <f>ROUND('1.Summary'!AZ15*10^2,-2 )</f>
        <v>132000</v>
      </c>
      <c r="BA5" s="366">
        <f>ROUND('1.Summary'!BA15*10^2,-2 )</f>
        <v>130200</v>
      </c>
      <c r="BB5" s="366">
        <f>ROUND('1.Summary'!BB15*10^2,-2 )</f>
        <v>128900</v>
      </c>
      <c r="BC5" s="366">
        <f>ROUND('1.Summary'!BC15*10^2,-2 )</f>
        <v>124500</v>
      </c>
      <c r="BD5" s="366">
        <f>ROUND('1.Summary'!BD15*10^2,-2 )</f>
        <v>121000</v>
      </c>
      <c r="BE5" s="366">
        <f>ROUND('1.Summary'!BE15*10^2,-2 )</f>
        <v>114700</v>
      </c>
      <c r="BF5" s="366">
        <f>ROUND('1.Summary'!BF15*10^2,-2 )</f>
        <v>117000</v>
      </c>
      <c r="BG5" s="366">
        <f>ROUND('1.Summary'!BI15*10^2,-2 )</f>
        <v>0</v>
      </c>
      <c r="BI5" s="358"/>
      <c r="CA5" s="366">
        <f>BF5</f>
        <v>117000</v>
      </c>
    </row>
    <row r="6" spans="1:79" ht="14.25">
      <c r="V6" s="362"/>
      <c r="W6" s="361"/>
      <c r="X6" s="361"/>
      <c r="Y6" s="363" t="s">
        <v>27</v>
      </c>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362"/>
      <c r="AZ6" s="366"/>
      <c r="BA6" s="366"/>
      <c r="BB6" s="366"/>
      <c r="BC6" s="366"/>
      <c r="BD6" s="366"/>
      <c r="BE6" s="366"/>
      <c r="BF6" s="366"/>
      <c r="BG6" s="366"/>
      <c r="BI6" s="358"/>
      <c r="CA6" s="366"/>
    </row>
    <row r="7" spans="1:79" ht="15.75">
      <c r="V7" s="362"/>
      <c r="W7" s="361"/>
      <c r="X7" s="361"/>
      <c r="Y7" s="363" t="s">
        <v>30</v>
      </c>
      <c r="Z7" s="362"/>
      <c r="AA7" s="362"/>
      <c r="AB7" s="362"/>
      <c r="AC7" s="362"/>
      <c r="AD7" s="362"/>
      <c r="AE7" s="362"/>
      <c r="AF7" s="362"/>
      <c r="AG7" s="362"/>
      <c r="AH7" s="362"/>
      <c r="AI7" s="362"/>
      <c r="AJ7" s="362"/>
      <c r="AK7" s="362"/>
      <c r="AL7" s="362"/>
      <c r="AM7" s="362"/>
      <c r="AN7" s="362"/>
      <c r="AO7" s="362"/>
      <c r="AP7" s="362"/>
      <c r="AQ7" s="362"/>
      <c r="AR7" s="362"/>
      <c r="AS7" s="362"/>
      <c r="AT7" s="362"/>
      <c r="AU7" s="362"/>
      <c r="AV7" s="362"/>
      <c r="AW7" s="362"/>
      <c r="AX7" s="362"/>
      <c r="AY7" s="362"/>
      <c r="AZ7" s="753" t="s">
        <v>319</v>
      </c>
      <c r="BA7" s="753" t="s">
        <v>623</v>
      </c>
      <c r="BB7" s="753" t="s">
        <v>624</v>
      </c>
      <c r="BC7" s="1225" t="s">
        <v>732</v>
      </c>
      <c r="BD7" s="1225" t="s">
        <v>791</v>
      </c>
      <c r="BE7" s="1225" t="s">
        <v>792</v>
      </c>
      <c r="BF7" s="1225" t="s">
        <v>1155</v>
      </c>
      <c r="BG7" s="366"/>
      <c r="BI7" s="358"/>
      <c r="CA7" s="1225" t="str">
        <f>BF7</f>
        <v>FY2021</v>
      </c>
    </row>
    <row r="8" spans="1:79" ht="15.75">
      <c r="V8" s="362"/>
      <c r="W8" s="361"/>
      <c r="X8" s="361"/>
      <c r="Y8" s="363" t="s">
        <v>31</v>
      </c>
      <c r="Z8" s="362"/>
      <c r="AA8" s="362"/>
      <c r="AB8" s="362"/>
      <c r="AC8" s="362"/>
      <c r="AD8" s="362"/>
      <c r="AE8" s="362"/>
      <c r="AF8" s="362"/>
      <c r="AG8" s="362"/>
      <c r="AH8" s="362"/>
      <c r="AI8" s="362"/>
      <c r="AJ8" s="362"/>
      <c r="AK8" s="362"/>
      <c r="AL8" s="362"/>
      <c r="AM8" s="362"/>
      <c r="AN8" s="362"/>
      <c r="AO8" s="362"/>
      <c r="AP8" s="362"/>
      <c r="AQ8" s="362"/>
      <c r="AR8" s="362"/>
      <c r="AS8" s="362"/>
      <c r="AT8" s="362"/>
      <c r="AU8" s="362"/>
      <c r="AV8" s="362"/>
      <c r="AW8" s="362"/>
      <c r="AX8" s="362"/>
      <c r="AY8" s="362"/>
      <c r="AZ8" s="754">
        <f>'1.Summary'!AZ15</f>
        <v>1320.0212788826202</v>
      </c>
      <c r="BA8" s="754">
        <f>'1.Summary'!BA15</f>
        <v>1302.2940038523338</v>
      </c>
      <c r="BB8" s="1183">
        <f>'1.Summary'!BB15</f>
        <v>1288.8476000809244</v>
      </c>
      <c r="BC8" s="1226">
        <f>'1.Summary'!BC15</f>
        <v>1244.7788184442504</v>
      </c>
      <c r="BD8" s="1226">
        <f>'1.Summary'!BD15</f>
        <v>1209.748758886331</v>
      </c>
      <c r="BE8" s="1226">
        <f>'1.Summary'!BE15</f>
        <v>1146.799179694229</v>
      </c>
      <c r="BF8" s="1226">
        <f>'1.Summary'!BF15</f>
        <v>1169.9661343423311</v>
      </c>
      <c r="BG8" s="366"/>
      <c r="BI8" s="358"/>
      <c r="CA8" s="1226">
        <f>BF8</f>
        <v>1169.9661343423311</v>
      </c>
    </row>
    <row r="9" spans="1:79" ht="14.25">
      <c r="V9" s="362"/>
      <c r="W9" s="361"/>
      <c r="X9" s="361"/>
      <c r="Y9" s="363" t="s">
        <v>32</v>
      </c>
      <c r="Z9" s="367"/>
      <c r="AA9" s="367"/>
      <c r="AB9" s="367"/>
      <c r="AC9" s="367"/>
      <c r="AD9" s="367"/>
      <c r="AE9" s="367"/>
      <c r="AF9" s="367"/>
      <c r="AG9" s="367"/>
      <c r="AH9" s="367"/>
      <c r="AI9" s="367"/>
      <c r="AJ9" s="367"/>
      <c r="AK9" s="367"/>
      <c r="AL9" s="367"/>
      <c r="AM9" s="367"/>
      <c r="AN9" s="367"/>
      <c r="AO9" s="367"/>
      <c r="AP9" s="367"/>
      <c r="AQ9" s="367"/>
      <c r="AR9" s="367"/>
      <c r="AS9" s="367"/>
      <c r="AT9" s="367"/>
      <c r="AU9" s="367"/>
      <c r="AV9" s="367"/>
      <c r="AW9" s="367"/>
      <c r="AX9" s="367"/>
      <c r="AY9" s="367"/>
      <c r="AZ9" s="367"/>
      <c r="BA9" s="367"/>
      <c r="BB9" s="367"/>
      <c r="BC9" s="367"/>
      <c r="BD9" s="367"/>
      <c r="BE9" s="367"/>
      <c r="BF9" s="367"/>
      <c r="BG9" s="367"/>
      <c r="BI9" s="358"/>
      <c r="CA9" s="367"/>
    </row>
    <row r="10" spans="1:79" ht="14.25">
      <c r="V10" s="362"/>
      <c r="W10" s="361"/>
      <c r="X10" s="361"/>
      <c r="Y10" s="363"/>
      <c r="Z10" s="362"/>
      <c r="AA10" s="362"/>
      <c r="AB10" s="362"/>
      <c r="AC10" s="362"/>
      <c r="AD10" s="362"/>
      <c r="AE10" s="362"/>
      <c r="AF10" s="362"/>
      <c r="AG10" s="362"/>
      <c r="AH10" s="362"/>
      <c r="AI10" s="362"/>
      <c r="AJ10" s="362"/>
      <c r="AK10" s="362"/>
      <c r="AL10" s="362"/>
      <c r="AM10" s="362"/>
      <c r="AN10" s="362"/>
      <c r="AO10" s="362"/>
      <c r="AP10" s="362"/>
      <c r="AQ10" s="362"/>
      <c r="AR10" s="362"/>
      <c r="AS10" s="362"/>
      <c r="AT10" s="362"/>
      <c r="AU10" s="362"/>
      <c r="AV10" s="362"/>
      <c r="AW10" s="362"/>
      <c r="AX10" s="362"/>
      <c r="AY10" s="362"/>
      <c r="AZ10" s="362"/>
      <c r="BA10" s="362"/>
      <c r="BB10" s="362"/>
      <c r="BC10" s="362"/>
      <c r="BD10" s="362"/>
      <c r="BE10" s="362"/>
      <c r="BF10" s="362"/>
      <c r="BG10" s="362"/>
      <c r="BI10" s="358"/>
      <c r="CA10" s="362"/>
    </row>
    <row r="11" spans="1:79" ht="14.25">
      <c r="V11" s="362"/>
      <c r="W11" s="361" t="s">
        <v>729</v>
      </c>
      <c r="X11" s="361"/>
      <c r="Y11" s="363" t="s">
        <v>730</v>
      </c>
      <c r="Z11" s="362"/>
      <c r="AA11" s="362">
        <f>'1.Summary'!$AP$15*0.962</f>
        <v>1328.237134958508</v>
      </c>
      <c r="AB11" s="362">
        <f>'1.Summary'!$AP$15*0.962</f>
        <v>1328.237134958508</v>
      </c>
      <c r="AC11" s="362">
        <f>'1.Summary'!$AP$15*0.962</f>
        <v>1328.237134958508</v>
      </c>
      <c r="AD11" s="362">
        <f>'1.Summary'!$AP$15*0.962</f>
        <v>1328.237134958508</v>
      </c>
      <c r="AE11" s="362">
        <f>'1.Summary'!$AP$15*0.962</f>
        <v>1328.237134958508</v>
      </c>
      <c r="AF11" s="362">
        <f>'1.Summary'!$AP$15*0.962</f>
        <v>1328.237134958508</v>
      </c>
      <c r="AG11" s="362">
        <f>'1.Summary'!$AP$15*0.962</f>
        <v>1328.237134958508</v>
      </c>
      <c r="AH11" s="362">
        <f>'1.Summary'!$AP$15*0.962</f>
        <v>1328.237134958508</v>
      </c>
      <c r="AI11" s="362">
        <f>'1.Summary'!$AP$15*0.962</f>
        <v>1328.237134958508</v>
      </c>
      <c r="AJ11" s="362">
        <f>'1.Summary'!$AP$15*0.962</f>
        <v>1328.237134958508</v>
      </c>
      <c r="AK11" s="362">
        <f>'1.Summary'!$AP$15*0.962</f>
        <v>1328.237134958508</v>
      </c>
      <c r="AL11" s="362">
        <f>'1.Summary'!$AP$15*0.962</f>
        <v>1328.237134958508</v>
      </c>
      <c r="AM11" s="362">
        <f>'1.Summary'!$AP$15*0.962</f>
        <v>1328.237134958508</v>
      </c>
      <c r="AN11" s="362">
        <f>'1.Summary'!$AP$15*0.962</f>
        <v>1328.237134958508</v>
      </c>
      <c r="AO11" s="362">
        <f>'1.Summary'!$AP$15*0.962</f>
        <v>1328.237134958508</v>
      </c>
      <c r="AP11" s="362">
        <f>'1.Summary'!$AP$15*0.962</f>
        <v>1328.237134958508</v>
      </c>
      <c r="AQ11" s="362">
        <f>'1.Summary'!$AP$15*0.962</f>
        <v>1328.237134958508</v>
      </c>
      <c r="AR11" s="362">
        <f>'1.Summary'!$AP$15*0.962</f>
        <v>1328.237134958508</v>
      </c>
      <c r="AS11" s="362">
        <f>'1.Summary'!$AP$15*0.962</f>
        <v>1328.237134958508</v>
      </c>
      <c r="AT11" s="362">
        <f>'1.Summary'!$AP$15*0.962</f>
        <v>1328.237134958508</v>
      </c>
      <c r="AU11" s="362">
        <f>'1.Summary'!$AP$15*0.962</f>
        <v>1328.237134958508</v>
      </c>
      <c r="AV11" s="362">
        <f>'1.Summary'!$AP$15*0.962</f>
        <v>1328.237134958508</v>
      </c>
      <c r="AW11" s="362">
        <f>'1.Summary'!$AP$15*0.962</f>
        <v>1328.237134958508</v>
      </c>
      <c r="AX11" s="362">
        <f>'1.Summary'!$AP$15*0.962</f>
        <v>1328.237134958508</v>
      </c>
      <c r="AY11" s="362">
        <f>'1.Summary'!$AP$15*0.962</f>
        <v>1328.237134958508</v>
      </c>
      <c r="AZ11" s="362">
        <f>'1.Summary'!$AP$15*0.962</f>
        <v>1328.237134958508</v>
      </c>
      <c r="BA11" s="362">
        <f>'1.Summary'!$AP$15*0.962</f>
        <v>1328.237134958508</v>
      </c>
      <c r="BB11" s="362">
        <f>'1.Summary'!$AP$15*0.962</f>
        <v>1328.237134958508</v>
      </c>
      <c r="BC11" s="362">
        <f>'1.Summary'!$AP$15*0.962</f>
        <v>1328.237134958508</v>
      </c>
      <c r="BD11" s="362">
        <f>'1.Summary'!$AP$15*0.962</f>
        <v>1328.237134958508</v>
      </c>
      <c r="BE11" s="362">
        <f>'1.Summary'!$AP$15*0.962</f>
        <v>1328.237134958508</v>
      </c>
      <c r="BF11" s="362">
        <f>'1.Summary'!$AP$15*0.962</f>
        <v>1328.237134958508</v>
      </c>
      <c r="BG11" s="362"/>
      <c r="BI11" s="358"/>
      <c r="CA11" s="362">
        <f>BF11</f>
        <v>1328.237134958508</v>
      </c>
    </row>
    <row r="12" spans="1:79" ht="14.25">
      <c r="V12" s="362"/>
      <c r="W12" s="361" t="s">
        <v>862</v>
      </c>
      <c r="X12" s="361"/>
      <c r="Y12" s="363" t="s">
        <v>731</v>
      </c>
      <c r="Z12" s="362"/>
      <c r="AA12" s="362">
        <f>'1.Summary'!$AX$15*0.74</f>
        <v>1041.6458095015516</v>
      </c>
      <c r="AB12" s="362">
        <f>'1.Summary'!$AX$15*0.74</f>
        <v>1041.6458095015516</v>
      </c>
      <c r="AC12" s="362">
        <f>'1.Summary'!$AX$15*0.74</f>
        <v>1041.6458095015516</v>
      </c>
      <c r="AD12" s="362">
        <f>'1.Summary'!$AX$15*0.74</f>
        <v>1041.6458095015516</v>
      </c>
      <c r="AE12" s="362">
        <f>'1.Summary'!$AX$15*0.74</f>
        <v>1041.6458095015516</v>
      </c>
      <c r="AF12" s="362">
        <f>'1.Summary'!$AX$15*0.74</f>
        <v>1041.6458095015516</v>
      </c>
      <c r="AG12" s="362">
        <f>'1.Summary'!$AX$15*0.74</f>
        <v>1041.6458095015516</v>
      </c>
      <c r="AH12" s="362">
        <f>'1.Summary'!$AX$15*0.74</f>
        <v>1041.6458095015516</v>
      </c>
      <c r="AI12" s="362">
        <f>'1.Summary'!$AX$15*0.74</f>
        <v>1041.6458095015516</v>
      </c>
      <c r="AJ12" s="362">
        <f>'1.Summary'!$AX$15*0.74</f>
        <v>1041.6458095015516</v>
      </c>
      <c r="AK12" s="362">
        <f>'1.Summary'!$AX$15*0.74</f>
        <v>1041.6458095015516</v>
      </c>
      <c r="AL12" s="362">
        <f>'1.Summary'!$AX$15*0.74</f>
        <v>1041.6458095015516</v>
      </c>
      <c r="AM12" s="362">
        <f>'1.Summary'!$AX$15*0.74</f>
        <v>1041.6458095015516</v>
      </c>
      <c r="AN12" s="362">
        <f>'1.Summary'!$AX$15*0.74</f>
        <v>1041.6458095015516</v>
      </c>
      <c r="AO12" s="362">
        <f>'1.Summary'!$AX$15*0.74</f>
        <v>1041.6458095015516</v>
      </c>
      <c r="AP12" s="362">
        <f>'1.Summary'!$AX$15*0.74</f>
        <v>1041.6458095015516</v>
      </c>
      <c r="AQ12" s="362">
        <f>'1.Summary'!$AX$15*0.74</f>
        <v>1041.6458095015516</v>
      </c>
      <c r="AR12" s="362">
        <f>'1.Summary'!$AX$15*0.74</f>
        <v>1041.6458095015516</v>
      </c>
      <c r="AS12" s="362">
        <f>'1.Summary'!$AX$15*0.74</f>
        <v>1041.6458095015516</v>
      </c>
      <c r="AT12" s="362">
        <f>'1.Summary'!$AX$15*0.74</f>
        <v>1041.6458095015516</v>
      </c>
      <c r="AU12" s="362">
        <f>'1.Summary'!$AX$15*0.74</f>
        <v>1041.6458095015516</v>
      </c>
      <c r="AV12" s="362">
        <f>'1.Summary'!$AX$15*0.74</f>
        <v>1041.6458095015516</v>
      </c>
      <c r="AW12" s="362">
        <f>'1.Summary'!$AX$15*0.74</f>
        <v>1041.6458095015516</v>
      </c>
      <c r="AX12" s="362">
        <f>'1.Summary'!$AX$15*0.74</f>
        <v>1041.6458095015516</v>
      </c>
      <c r="AY12" s="362">
        <f>'1.Summary'!$AX$15*0.74</f>
        <v>1041.6458095015516</v>
      </c>
      <c r="AZ12" s="362">
        <f>'1.Summary'!$AX$15*0.74</f>
        <v>1041.6458095015516</v>
      </c>
      <c r="BA12" s="362">
        <f>'1.Summary'!$AX$15*0.74</f>
        <v>1041.6458095015516</v>
      </c>
      <c r="BB12" s="362">
        <f>'1.Summary'!$AX$15*0.74</f>
        <v>1041.6458095015516</v>
      </c>
      <c r="BC12" s="362">
        <f>'1.Summary'!$AX$15*0.74</f>
        <v>1041.6458095015516</v>
      </c>
      <c r="BD12" s="362">
        <f>'1.Summary'!$AX$15*0.74</f>
        <v>1041.6458095015516</v>
      </c>
      <c r="BE12" s="362">
        <f>'1.Summary'!$AX$15*0.74</f>
        <v>1041.6458095015516</v>
      </c>
      <c r="BF12" s="362">
        <f>'1.Summary'!$AX$15*0.74</f>
        <v>1041.6458095015516</v>
      </c>
      <c r="BG12" s="362"/>
      <c r="BI12" s="358"/>
      <c r="CA12" s="362">
        <f>BF12</f>
        <v>1041.6458095015516</v>
      </c>
    </row>
    <row r="13" spans="1:79" ht="14.25">
      <c r="V13" s="362"/>
      <c r="W13" s="361" t="s">
        <v>861</v>
      </c>
      <c r="X13" s="361"/>
      <c r="Y13" s="363" t="s">
        <v>860</v>
      </c>
      <c r="AA13" s="362">
        <f>'1.Summary'!$AX$15*0.54</f>
        <v>760.11991504167293</v>
      </c>
      <c r="AB13" s="362">
        <f>'1.Summary'!$AX$15*0.54</f>
        <v>760.11991504167293</v>
      </c>
      <c r="AC13" s="362">
        <f>'1.Summary'!$AX$15*0.54</f>
        <v>760.11991504167293</v>
      </c>
      <c r="AD13" s="362">
        <f>'1.Summary'!$AX$15*0.54</f>
        <v>760.11991504167293</v>
      </c>
      <c r="AE13" s="362">
        <f>'1.Summary'!$AX$15*0.54</f>
        <v>760.11991504167293</v>
      </c>
      <c r="AF13" s="362">
        <f>'1.Summary'!$AX$15*0.54</f>
        <v>760.11991504167293</v>
      </c>
      <c r="AG13" s="362">
        <f>'1.Summary'!$AX$15*0.54</f>
        <v>760.11991504167293</v>
      </c>
      <c r="AH13" s="362">
        <f>'1.Summary'!$AX$15*0.54</f>
        <v>760.11991504167293</v>
      </c>
      <c r="AI13" s="362">
        <f>'1.Summary'!$AX$15*0.54</f>
        <v>760.11991504167293</v>
      </c>
      <c r="AJ13" s="362">
        <f>'1.Summary'!$AX$15*0.54</f>
        <v>760.11991504167293</v>
      </c>
      <c r="AK13" s="362">
        <f>'1.Summary'!$AX$15*0.54</f>
        <v>760.11991504167293</v>
      </c>
      <c r="AL13" s="362">
        <f>'1.Summary'!$AX$15*0.54</f>
        <v>760.11991504167293</v>
      </c>
      <c r="AM13" s="362">
        <f>'1.Summary'!$AX$15*0.54</f>
        <v>760.11991504167293</v>
      </c>
      <c r="AN13" s="362">
        <f>'1.Summary'!$AX$15*0.54</f>
        <v>760.11991504167293</v>
      </c>
      <c r="AO13" s="362">
        <f>'1.Summary'!$AX$15*0.54</f>
        <v>760.11991504167293</v>
      </c>
      <c r="AP13" s="362">
        <f>'1.Summary'!$AX$15*0.54</f>
        <v>760.11991504167293</v>
      </c>
      <c r="AQ13" s="362">
        <f>'1.Summary'!$AX$15*0.54</f>
        <v>760.11991504167293</v>
      </c>
      <c r="AR13" s="362">
        <f>'1.Summary'!$AX$15*0.54</f>
        <v>760.11991504167293</v>
      </c>
      <c r="AS13" s="362">
        <f>'1.Summary'!$AX$15*0.54</f>
        <v>760.11991504167293</v>
      </c>
      <c r="AT13" s="362">
        <f>'1.Summary'!$AX$15*0.54</f>
        <v>760.11991504167293</v>
      </c>
      <c r="AU13" s="362">
        <f>'1.Summary'!$AX$15*0.54</f>
        <v>760.11991504167293</v>
      </c>
      <c r="AV13" s="362">
        <f>'1.Summary'!$AX$15*0.54</f>
        <v>760.11991504167293</v>
      </c>
      <c r="AW13" s="362">
        <f>'1.Summary'!$AX$15*0.54</f>
        <v>760.11991504167293</v>
      </c>
      <c r="AX13" s="362">
        <f>'1.Summary'!$AX$15*0.54</f>
        <v>760.11991504167293</v>
      </c>
      <c r="AY13" s="362">
        <f>'1.Summary'!$AX$15*0.54</f>
        <v>760.11991504167293</v>
      </c>
      <c r="AZ13" s="362">
        <f>'1.Summary'!$AX$15*0.54</f>
        <v>760.11991504167293</v>
      </c>
      <c r="BA13" s="362">
        <f>'1.Summary'!$AX$15*0.54</f>
        <v>760.11991504167293</v>
      </c>
      <c r="BB13" s="362">
        <f>'1.Summary'!$AX$15*0.54</f>
        <v>760.11991504167293</v>
      </c>
      <c r="BC13" s="362">
        <f>'1.Summary'!$AX$15*0.54</f>
        <v>760.11991504167293</v>
      </c>
      <c r="BD13" s="362">
        <f>'1.Summary'!$AX$15*0.54</f>
        <v>760.11991504167293</v>
      </c>
      <c r="BE13" s="362">
        <f>'1.Summary'!$AX$15*0.54</f>
        <v>760.11991504167293</v>
      </c>
      <c r="BF13" s="362">
        <f>'1.Summary'!$AX$15*0.54</f>
        <v>760.11991504167293</v>
      </c>
      <c r="BI13" s="358"/>
      <c r="CA13" s="362">
        <f>BF13</f>
        <v>760.11991504167293</v>
      </c>
    </row>
    <row r="14" spans="1:79" ht="14.25">
      <c r="W14"/>
      <c r="Y14" s="309"/>
      <c r="BI14" s="358"/>
    </row>
    <row r="15" spans="1:79">
      <c r="V15" s="752" t="s">
        <v>316</v>
      </c>
      <c r="W15" s="752"/>
      <c r="X15" s="752"/>
      <c r="Y15" s="362"/>
      <c r="Z15" s="362"/>
      <c r="AA15" s="362"/>
      <c r="BI15" s="358"/>
    </row>
    <row r="16" spans="1:79" ht="14.25">
      <c r="V16" s="748"/>
      <c r="W16" s="748" t="s">
        <v>311</v>
      </c>
      <c r="X16" s="751" t="s">
        <v>315</v>
      </c>
      <c r="Y16" s="362"/>
      <c r="Z16" s="362"/>
      <c r="AA16" s="362"/>
      <c r="BI16" s="358"/>
    </row>
    <row r="17" spans="22:79" ht="14.25">
      <c r="V17" s="749"/>
      <c r="W17" s="748" t="s">
        <v>312</v>
      </c>
      <c r="X17" s="749"/>
      <c r="Y17" s="362"/>
      <c r="Z17" s="362"/>
      <c r="AA17" s="362"/>
      <c r="BI17" s="358"/>
    </row>
    <row r="18" spans="22:79" ht="14.25">
      <c r="V18" s="749"/>
      <c r="W18" s="748" t="s">
        <v>701</v>
      </c>
      <c r="X18" s="749"/>
      <c r="Y18" s="362"/>
      <c r="Z18" s="362"/>
      <c r="AA18" s="362"/>
      <c r="BI18" s="358"/>
    </row>
    <row r="19" spans="22:79" ht="14.25">
      <c r="V19" s="750"/>
      <c r="W19" s="758" t="s">
        <v>309</v>
      </c>
      <c r="X19" s="750"/>
      <c r="Y19" s="362"/>
      <c r="Z19" s="362"/>
      <c r="AA19" s="362"/>
      <c r="BI19" s="358"/>
    </row>
    <row r="20" spans="22:79" ht="14.25">
      <c r="V20" s="750"/>
      <c r="W20" s="758" t="s">
        <v>310</v>
      </c>
      <c r="X20" s="750"/>
      <c r="Y20" s="362"/>
      <c r="Z20" s="362"/>
      <c r="AA20" s="362"/>
      <c r="BI20" s="358"/>
    </row>
    <row r="21" spans="22:79" ht="14.25">
      <c r="V21" s="749"/>
      <c r="W21" s="748" t="s">
        <v>313</v>
      </c>
      <c r="X21" s="749"/>
      <c r="Y21" s="362"/>
      <c r="Z21" s="362"/>
      <c r="AA21" s="362"/>
      <c r="BI21" s="358"/>
    </row>
    <row r="22" spans="22:79" ht="14.25">
      <c r="V22" s="749"/>
      <c r="W22" s="748" t="s">
        <v>314</v>
      </c>
      <c r="X22" s="749"/>
      <c r="Y22" s="362"/>
      <c r="Z22" s="362"/>
      <c r="AA22" s="362"/>
      <c r="BI22" s="358"/>
    </row>
    <row r="23" spans="22:79">
      <c r="V23" s="303"/>
      <c r="W23"/>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I23" s="359"/>
      <c r="CA23" s="300"/>
    </row>
    <row r="24" spans="22:79">
      <c r="W24"/>
      <c r="AA24" s="311"/>
      <c r="AB24" s="311"/>
      <c r="AC24" s="311"/>
      <c r="AD24" s="311"/>
      <c r="AE24" s="311"/>
      <c r="AF24" s="311"/>
      <c r="AG24" s="311"/>
      <c r="AH24" s="311"/>
      <c r="AI24" s="311"/>
      <c r="AJ24" s="311"/>
      <c r="AK24" s="311"/>
      <c r="AL24" s="311"/>
      <c r="AM24" s="311"/>
      <c r="AN24" s="311"/>
      <c r="AO24" s="311"/>
      <c r="AP24" s="312"/>
      <c r="AQ24" s="312"/>
      <c r="AR24" s="312"/>
      <c r="AS24" s="312"/>
      <c r="AT24" s="312"/>
      <c r="AU24" s="312"/>
      <c r="AV24" s="312"/>
      <c r="AW24" s="312"/>
      <c r="AX24" s="312"/>
      <c r="AY24" s="312"/>
      <c r="AZ24" s="312"/>
      <c r="BA24" s="312"/>
      <c r="BB24" s="312"/>
      <c r="BC24" s="312"/>
      <c r="BD24" s="312"/>
      <c r="BE24" s="312"/>
      <c r="BF24" s="312"/>
      <c r="BG24" s="312"/>
      <c r="CA24" s="312"/>
    </row>
    <row r="25" spans="22:79">
      <c r="V25" s="378" t="s">
        <v>53</v>
      </c>
      <c r="W25" s="379"/>
      <c r="X25" s="379"/>
      <c r="Y25" s="380"/>
      <c r="Z25" s="380"/>
      <c r="AA25" s="380"/>
      <c r="AB25" s="380"/>
      <c r="AC25" s="380"/>
      <c r="AD25" s="380"/>
      <c r="AE25" s="380"/>
      <c r="AF25" s="380"/>
      <c r="AG25" s="380"/>
      <c r="AH25" s="380"/>
      <c r="AI25" s="380"/>
      <c r="AJ25" s="380"/>
      <c r="AK25" s="380"/>
      <c r="AL25" s="380"/>
      <c r="AM25" s="380"/>
      <c r="AN25" s="380"/>
      <c r="AO25" s="380"/>
      <c r="AP25" s="380"/>
      <c r="AQ25" s="380"/>
      <c r="AR25" s="380"/>
      <c r="AS25" s="380"/>
      <c r="AT25" s="380"/>
      <c r="AU25" s="380"/>
      <c r="AV25" s="380"/>
      <c r="AW25" s="380"/>
      <c r="AX25" s="380"/>
      <c r="AY25" s="380"/>
      <c r="AZ25" s="380"/>
      <c r="BA25" s="381"/>
      <c r="BB25" s="381"/>
      <c r="BC25" s="381"/>
      <c r="BD25" s="381"/>
      <c r="BE25" s="381"/>
      <c r="BF25" s="381"/>
      <c r="BG25" s="381"/>
      <c r="CA25" s="381"/>
    </row>
    <row r="26" spans="22:79" ht="25.5">
      <c r="V26" s="380"/>
      <c r="W26" s="382" t="s">
        <v>842</v>
      </c>
      <c r="X26" s="755" t="s">
        <v>855</v>
      </c>
      <c r="Y26" s="380" t="s">
        <v>325</v>
      </c>
      <c r="Z26" s="380"/>
      <c r="AA26" s="397" t="s">
        <v>626</v>
      </c>
      <c r="AB26" s="397"/>
      <c r="AC26" s="397"/>
      <c r="AD26" s="397"/>
      <c r="AE26" s="397"/>
      <c r="AF26" s="397"/>
      <c r="AG26" s="397"/>
      <c r="AH26" s="397"/>
      <c r="AI26" s="397"/>
      <c r="AJ26" s="397"/>
      <c r="AK26" s="397"/>
      <c r="AL26" s="397"/>
      <c r="AM26" s="397"/>
      <c r="AN26" s="397"/>
      <c r="AO26" s="397"/>
      <c r="AP26" s="398" t="s">
        <v>627</v>
      </c>
      <c r="AQ26" s="398"/>
      <c r="AR26" s="398"/>
      <c r="AS26" s="398"/>
      <c r="AT26" s="398"/>
      <c r="AU26" s="398"/>
      <c r="AV26" s="398"/>
      <c r="AW26" s="398"/>
      <c r="AX26" s="398" t="s">
        <v>628</v>
      </c>
      <c r="AY26" s="398"/>
      <c r="AZ26" s="398" t="s">
        <v>629</v>
      </c>
      <c r="BA26" s="398" t="s">
        <v>630</v>
      </c>
      <c r="BB26" s="398" t="s">
        <v>631</v>
      </c>
      <c r="BC26" s="398" t="s">
        <v>632</v>
      </c>
      <c r="BD26" s="398" t="s">
        <v>633</v>
      </c>
      <c r="BE26" s="398" t="s">
        <v>634</v>
      </c>
      <c r="BF26" s="398" t="s">
        <v>635</v>
      </c>
      <c r="BG26" s="398" t="s">
        <v>786</v>
      </c>
      <c r="CA26" s="398" t="str">
        <f>BF26</f>
        <v>2021年度</v>
      </c>
    </row>
    <row r="27" spans="22:79" ht="25.5">
      <c r="V27" s="380"/>
      <c r="W27" s="382" t="s">
        <v>56</v>
      </c>
      <c r="X27" s="755" t="s">
        <v>796</v>
      </c>
      <c r="Y27" s="380"/>
      <c r="Z27" s="380"/>
      <c r="AA27" s="380"/>
      <c r="AB27" s="380"/>
      <c r="AC27" s="380"/>
      <c r="AD27" s="380"/>
      <c r="AE27" s="380"/>
      <c r="AF27" s="380"/>
      <c r="AG27" s="380"/>
      <c r="AH27" s="380"/>
      <c r="AI27" s="380"/>
      <c r="AJ27" s="380"/>
      <c r="AK27" s="380"/>
      <c r="AL27" s="380"/>
      <c r="AM27" s="380"/>
      <c r="AN27" s="380"/>
      <c r="AO27" s="380"/>
      <c r="AP27" s="380"/>
      <c r="AQ27" s="380"/>
      <c r="AR27" s="380"/>
      <c r="AS27" s="380"/>
      <c r="AT27" s="380"/>
      <c r="AU27" s="380"/>
      <c r="AV27" s="380"/>
      <c r="AW27" s="380"/>
      <c r="AX27" s="380"/>
      <c r="AY27" s="380"/>
      <c r="AZ27" s="1380" t="s">
        <v>910</v>
      </c>
      <c r="BA27" s="1380" t="s">
        <v>910</v>
      </c>
      <c r="BB27" s="1380" t="s">
        <v>910</v>
      </c>
      <c r="BC27" s="1381" t="s">
        <v>910</v>
      </c>
      <c r="BD27" s="1380" t="s">
        <v>910</v>
      </c>
      <c r="BE27" s="1380" t="s">
        <v>910</v>
      </c>
      <c r="BF27" s="1380" t="s">
        <v>910</v>
      </c>
      <c r="BG27" s="1380" t="s">
        <v>910</v>
      </c>
      <c r="CA27" s="1719" t="str">
        <f>BF27</f>
        <v>（確報値）</v>
      </c>
    </row>
    <row r="28" spans="22:79" ht="25.5">
      <c r="V28" s="380"/>
      <c r="W28" s="382" t="s">
        <v>739</v>
      </c>
      <c r="X28" s="755" t="s">
        <v>857</v>
      </c>
      <c r="Y28" s="383" t="s">
        <v>36</v>
      </c>
      <c r="Z28" s="383"/>
      <c r="AA28" s="384">
        <f>ROUND('2.CO2-Sector'!$AA$80*100,-2)</f>
        <v>116300</v>
      </c>
      <c r="AB28" s="384"/>
      <c r="AC28" s="384"/>
      <c r="AD28" s="384"/>
      <c r="AE28" s="384"/>
      <c r="AF28" s="384"/>
      <c r="AG28" s="384"/>
      <c r="AH28" s="384"/>
      <c r="AI28" s="384"/>
      <c r="AJ28" s="384"/>
      <c r="AK28" s="384"/>
      <c r="AL28" s="384"/>
      <c r="AM28" s="384"/>
      <c r="AN28" s="384"/>
      <c r="AO28" s="384"/>
      <c r="AP28" s="384">
        <f>ROUND('2.CO2-Sector'!$AP$80*100,-2)</f>
        <v>129300</v>
      </c>
      <c r="AQ28" s="384"/>
      <c r="AR28" s="384"/>
      <c r="AS28" s="384"/>
      <c r="AT28" s="384"/>
      <c r="AU28" s="384"/>
      <c r="AV28" s="384"/>
      <c r="AW28" s="384"/>
      <c r="AX28" s="384">
        <f>ROUND('2.CO2-Sector'!$AX$80*100,-2)</f>
        <v>131700</v>
      </c>
      <c r="AY28" s="384"/>
      <c r="AZ28" s="384">
        <f>ROUND('2.CO2-Sector'!AZ$80*100,-2)</f>
        <v>122500</v>
      </c>
      <c r="BA28" s="384">
        <f>ROUND('2.CO2-Sector'!BA$80*100,-2)</f>
        <v>120500</v>
      </c>
      <c r="BB28" s="384">
        <f>ROUND('2.CO2-Sector'!BB$80*100,-2)</f>
        <v>118900</v>
      </c>
      <c r="BC28" s="384">
        <f>ROUND('2.CO2-Sector'!BC$80*100,-2)</f>
        <v>114400</v>
      </c>
      <c r="BD28" s="1355">
        <f>ROUND('2.CO2-Sector'!BD$80/100,0)</f>
        <v>11</v>
      </c>
      <c r="BE28" s="384">
        <f>ROUND('2.CO2-Sector'!BE$80*100,-2)</f>
        <v>104200</v>
      </c>
      <c r="BF28" s="384">
        <f>ROUND('2.CO2-Sector'!BF$80*100,-2)</f>
        <v>106400</v>
      </c>
      <c r="BG28" s="384">
        <f>ROUND('2.CO2-Sector'!BH$80*100,-2)</f>
        <v>0</v>
      </c>
      <c r="CA28" s="384">
        <f>BF28</f>
        <v>106400</v>
      </c>
    </row>
    <row r="29" spans="22:79" ht="25.5">
      <c r="V29" s="380"/>
      <c r="W29" s="382" t="s">
        <v>55</v>
      </c>
      <c r="X29" s="755" t="s">
        <v>856</v>
      </c>
      <c r="Y29" s="379"/>
      <c r="Z29" s="380"/>
      <c r="AA29" s="380"/>
      <c r="AB29" s="380"/>
      <c r="AC29" s="380"/>
      <c r="AD29" s="380"/>
      <c r="AE29" s="380"/>
      <c r="AF29" s="380"/>
      <c r="AG29" s="380"/>
      <c r="AH29" s="380"/>
      <c r="AI29" s="380"/>
      <c r="AJ29" s="380"/>
      <c r="AK29" s="380"/>
      <c r="AL29" s="380"/>
      <c r="AM29" s="380"/>
      <c r="AN29" s="380"/>
      <c r="AO29" s="380"/>
      <c r="AP29" s="380"/>
      <c r="AQ29" s="380"/>
      <c r="AR29" s="380"/>
      <c r="AS29" s="380"/>
      <c r="AT29" s="380"/>
      <c r="AU29" s="380"/>
      <c r="AV29" s="380"/>
      <c r="AW29" s="380"/>
      <c r="AX29" s="380"/>
      <c r="AY29" s="380"/>
      <c r="AZ29" s="380"/>
      <c r="BA29" s="381"/>
      <c r="BB29" s="381"/>
      <c r="BC29" s="381"/>
      <c r="BD29" s="1356">
        <f>ROUND('2.CO2-Sector'!BD$80*100,-2)-ROUND('2.CO2-Sector'!BD$80*100,-4)</f>
        <v>700</v>
      </c>
      <c r="BE29" s="381"/>
      <c r="BF29" s="381"/>
      <c r="BG29" s="381"/>
      <c r="CA29" s="381"/>
    </row>
    <row r="30" spans="22:79">
      <c r="V30" s="380"/>
      <c r="W30" s="385" t="s">
        <v>33</v>
      </c>
      <c r="X30" s="756" t="s">
        <v>282</v>
      </c>
      <c r="Y30" s="379" t="s">
        <v>326</v>
      </c>
      <c r="Z30" s="380"/>
      <c r="AA30" s="397" t="s">
        <v>674</v>
      </c>
      <c r="AB30" s="397"/>
      <c r="AC30" s="397"/>
      <c r="AD30" s="397"/>
      <c r="AE30" s="397"/>
      <c r="AF30" s="397"/>
      <c r="AG30" s="397"/>
      <c r="AH30" s="397"/>
      <c r="AI30" s="397"/>
      <c r="AJ30" s="397"/>
      <c r="AK30" s="397"/>
      <c r="AL30" s="397"/>
      <c r="AM30" s="397"/>
      <c r="AN30" s="397"/>
      <c r="AO30" s="397"/>
      <c r="AP30" s="397" t="s">
        <v>673</v>
      </c>
      <c r="AQ30" s="398"/>
      <c r="AR30" s="398"/>
      <c r="AS30" s="398"/>
      <c r="AT30" s="398"/>
      <c r="AU30" s="398"/>
      <c r="AV30" s="398"/>
      <c r="AW30" s="398"/>
      <c r="AX30" s="397" t="s">
        <v>672</v>
      </c>
      <c r="AY30" s="397" t="s">
        <v>696</v>
      </c>
      <c r="AZ30" s="397" t="s">
        <v>695</v>
      </c>
      <c r="BA30" s="397" t="s">
        <v>694</v>
      </c>
      <c r="BB30" s="397" t="s">
        <v>671</v>
      </c>
      <c r="BC30" s="397" t="s">
        <v>675</v>
      </c>
      <c r="BD30" s="397" t="s">
        <v>676</v>
      </c>
      <c r="BE30" s="397" t="s">
        <v>788</v>
      </c>
      <c r="BF30" s="397" t="s">
        <v>789</v>
      </c>
      <c r="BG30" s="397" t="s">
        <v>790</v>
      </c>
      <c r="CA30" s="397" t="str">
        <f>BF30</f>
        <v>in FY2021</v>
      </c>
    </row>
    <row r="31" spans="22:79">
      <c r="V31" s="380"/>
      <c r="W31" s="382" t="s">
        <v>740</v>
      </c>
      <c r="X31" s="756" t="s">
        <v>727</v>
      </c>
      <c r="Y31" s="379"/>
      <c r="Z31" s="383"/>
      <c r="AA31" s="757">
        <f>'2.CO2-Sector'!AA$80</f>
        <v>1162.6771089918516</v>
      </c>
      <c r="AB31" s="757">
        <f>'2.CO2-Sector'!AB$80</f>
        <v>1174.1988442625984</v>
      </c>
      <c r="AC31" s="757">
        <f>'2.CO2-Sector'!AC$80</f>
        <v>1183.6993665129482</v>
      </c>
      <c r="AD31" s="757">
        <f>'2.CO2-Sector'!AD$80</f>
        <v>1176.4780226980199</v>
      </c>
      <c r="AE31" s="757">
        <f>'2.CO2-Sector'!AE$80</f>
        <v>1231.4840894472907</v>
      </c>
      <c r="AF31" s="757">
        <f>'2.CO2-Sector'!AF$80</f>
        <v>1243.7314931079061</v>
      </c>
      <c r="AG31" s="757">
        <f>'2.CO2-Sector'!AG$80</f>
        <v>1256.263589764015</v>
      </c>
      <c r="AH31" s="757">
        <f>'2.CO2-Sector'!AH$80</f>
        <v>1248.7977271864518</v>
      </c>
      <c r="AI31" s="757">
        <f>'2.CO2-Sector'!AI$80</f>
        <v>1208.5694022099726</v>
      </c>
      <c r="AJ31" s="757">
        <f>'2.CO2-Sector'!AJ$80</f>
        <v>1245.1981759316634</v>
      </c>
      <c r="AK31" s="757">
        <f>'2.CO2-Sector'!AK$80</f>
        <v>1267.9875519936274</v>
      </c>
      <c r="AL31" s="757">
        <f>'2.CO2-Sector'!AL$80</f>
        <v>1252.9564908163811</v>
      </c>
      <c r="AM31" s="757">
        <f>'2.CO2-Sector'!AM$80</f>
        <v>1282.3396954605842</v>
      </c>
      <c r="AN31" s="757">
        <f>'2.CO2-Sector'!AN$80</f>
        <v>1290.7048221561413</v>
      </c>
      <c r="AO31" s="757">
        <f>'2.CO2-Sector'!AO$80</f>
        <v>1286.0218705882789</v>
      </c>
      <c r="AP31" s="1224">
        <f>'2.CO2-Sector'!AP$80</f>
        <v>1293.3846522433005</v>
      </c>
      <c r="AQ31" s="1224">
        <f>'2.CO2-Sector'!AQ$80</f>
        <v>1270.279979584471</v>
      </c>
      <c r="AR31" s="1224">
        <f>'2.CO2-Sector'!AR$80</f>
        <v>1305.845951811006</v>
      </c>
      <c r="AS31" s="1224">
        <f>'2.CO2-Sector'!AS$80</f>
        <v>1234.7251454237264</v>
      </c>
      <c r="AT31" s="1224">
        <f>'2.CO2-Sector'!AT$80</f>
        <v>1165.5585409086113</v>
      </c>
      <c r="AU31" s="1224">
        <f>'2.CO2-Sector'!AU$80</f>
        <v>1217.1375750993589</v>
      </c>
      <c r="AV31" s="1224">
        <f>'2.CO2-Sector'!AV$80</f>
        <v>1266.9739070711864</v>
      </c>
      <c r="AW31" s="1224">
        <f>'2.CO2-Sector'!AW$80</f>
        <v>1308.1558652811698</v>
      </c>
      <c r="AX31" s="1224">
        <f>'2.CO2-Sector'!AX$80</f>
        <v>1317.4710704033189</v>
      </c>
      <c r="AY31" s="1224">
        <f>'2.CO2-Sector'!AY$80</f>
        <v>1266.279922980794</v>
      </c>
      <c r="AZ31" s="1224">
        <f>'2.CO2-Sector'!AZ$80</f>
        <v>1225.3538006200486</v>
      </c>
      <c r="BA31" s="1224">
        <f>'2.CO2-Sector'!BA$80</f>
        <v>1204.6018015196496</v>
      </c>
      <c r="BB31" s="1224">
        <f>'2.CO2-Sector'!BB$80</f>
        <v>1188.913600002259</v>
      </c>
      <c r="BC31" s="1224">
        <f>'2.CO2-Sector'!BC$80</f>
        <v>1143.7319927195733</v>
      </c>
      <c r="BD31" s="1224">
        <f>'2.CO2-Sector'!BD$80</f>
        <v>1106.5461632636459</v>
      </c>
      <c r="BE31" s="1224">
        <f>'2.CO2-Sector'!BE$80</f>
        <v>1041.6625796593789</v>
      </c>
      <c r="BF31" s="1224">
        <f>'2.CO2-Sector'!BF$80</f>
        <v>1064.0009039325353</v>
      </c>
      <c r="BG31" s="1224">
        <f>'2.CO2-Sector'!BH$80</f>
        <v>0</v>
      </c>
      <c r="CA31" s="1224">
        <f>BF31</f>
        <v>1064.0009039325353</v>
      </c>
    </row>
    <row r="32" spans="22:79" ht="25.5">
      <c r="V32" s="380"/>
      <c r="W32" s="382" t="s">
        <v>741</v>
      </c>
      <c r="X32" s="755" t="s">
        <v>742</v>
      </c>
      <c r="Y32" s="379"/>
      <c r="Z32" s="380"/>
      <c r="AA32" s="381"/>
      <c r="AB32" s="381"/>
      <c r="AC32" s="381"/>
      <c r="AD32" s="381"/>
      <c r="AE32" s="381"/>
      <c r="AF32" s="381"/>
      <c r="AG32" s="381"/>
      <c r="AH32" s="381"/>
      <c r="AI32" s="381"/>
      <c r="AJ32" s="381"/>
      <c r="AK32" s="381"/>
      <c r="AL32" s="381"/>
      <c r="AM32" s="381"/>
      <c r="AN32" s="381"/>
      <c r="AO32" s="381"/>
      <c r="AP32" s="381"/>
      <c r="AQ32" s="381"/>
      <c r="AR32" s="381"/>
      <c r="AS32" s="381"/>
      <c r="AT32" s="381"/>
      <c r="AU32" s="381"/>
      <c r="AV32" s="381"/>
      <c r="AW32" s="381"/>
      <c r="AX32" s="381"/>
      <c r="AY32" s="381"/>
      <c r="AZ32" s="381"/>
      <c r="BA32" s="381"/>
      <c r="BB32" s="381"/>
      <c r="BC32" s="381"/>
      <c r="BD32" s="381"/>
      <c r="BE32" s="381"/>
      <c r="BF32" s="381"/>
      <c r="BG32" s="381"/>
      <c r="CA32" s="381"/>
    </row>
    <row r="33" spans="22:79" ht="25.5">
      <c r="V33" s="380"/>
      <c r="W33" s="382" t="s">
        <v>806</v>
      </c>
      <c r="X33" s="755" t="s">
        <v>807</v>
      </c>
      <c r="Y33" s="379"/>
      <c r="Z33" s="380"/>
      <c r="AA33" s="381"/>
      <c r="AB33" s="381"/>
      <c r="AC33" s="381"/>
      <c r="AD33" s="381"/>
      <c r="AE33" s="381"/>
      <c r="AF33" s="381"/>
      <c r="AG33" s="381"/>
      <c r="AH33" s="381"/>
      <c r="AI33" s="381"/>
      <c r="AJ33" s="381"/>
      <c r="AK33" s="381"/>
      <c r="AL33" s="381"/>
      <c r="AM33" s="381"/>
      <c r="AN33" s="381"/>
      <c r="AO33" s="381"/>
      <c r="AP33" s="381"/>
      <c r="AQ33" s="381"/>
      <c r="AR33" s="381"/>
      <c r="AS33" s="381"/>
      <c r="AT33" s="381"/>
      <c r="AU33" s="381"/>
      <c r="AV33" s="381"/>
      <c r="AW33" s="381"/>
      <c r="AX33" s="381"/>
      <c r="AY33" s="381"/>
      <c r="AZ33" s="381"/>
      <c r="BA33" s="381"/>
      <c r="BB33" s="381"/>
      <c r="BC33" s="381"/>
      <c r="BD33" s="381"/>
      <c r="BE33" s="381"/>
      <c r="BF33" s="381"/>
      <c r="BG33" s="381"/>
      <c r="CA33" s="381"/>
    </row>
    <row r="34" spans="22:79" ht="25.5">
      <c r="V34" s="380"/>
      <c r="W34" s="386" t="s">
        <v>65</v>
      </c>
      <c r="X34" s="755" t="s">
        <v>320</v>
      </c>
      <c r="Y34" s="379"/>
      <c r="Z34" s="380"/>
      <c r="AA34" s="381"/>
      <c r="AB34" s="381"/>
      <c r="AC34" s="381"/>
      <c r="AD34" s="381"/>
      <c r="AE34" s="381"/>
      <c r="AF34" s="381"/>
      <c r="AG34" s="381"/>
      <c r="AH34" s="381"/>
      <c r="AI34" s="381"/>
      <c r="AJ34" s="381"/>
      <c r="AK34" s="381"/>
      <c r="AL34" s="381"/>
      <c r="AM34" s="381"/>
      <c r="AN34" s="381"/>
      <c r="AO34" s="381"/>
      <c r="AP34" s="381"/>
      <c r="AQ34" s="381"/>
      <c r="AR34" s="381"/>
      <c r="AS34" s="381"/>
      <c r="AT34" s="381"/>
      <c r="AU34" s="381"/>
      <c r="AV34" s="381"/>
      <c r="AW34" s="381"/>
      <c r="AX34" s="381"/>
      <c r="AY34" s="381"/>
      <c r="AZ34" s="381"/>
      <c r="BA34" s="381"/>
      <c r="BB34" s="381"/>
      <c r="BC34" s="381"/>
      <c r="BD34" s="381"/>
      <c r="BE34" s="381"/>
      <c r="BF34" s="381"/>
      <c r="BG34" s="381"/>
      <c r="CA34" s="381"/>
    </row>
    <row r="35" spans="22:79">
      <c r="W35"/>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CA35" s="310"/>
    </row>
    <row r="36" spans="22:79">
      <c r="W36"/>
      <c r="AA36" s="310"/>
      <c r="AB36" s="310"/>
      <c r="AC36" s="310"/>
      <c r="AD36" s="310"/>
      <c r="AE36" s="310"/>
      <c r="AF36" s="310"/>
      <c r="AG36" s="310"/>
      <c r="AH36" s="310"/>
      <c r="AI36" s="310"/>
      <c r="AJ36" s="310"/>
      <c r="AK36" s="310"/>
      <c r="AL36" s="310"/>
      <c r="AM36" s="310"/>
      <c r="AN36" s="310"/>
      <c r="AO36" s="310"/>
      <c r="AP36" s="310"/>
      <c r="AQ36" s="310"/>
      <c r="AR36" s="310"/>
      <c r="AS36" s="310"/>
      <c r="AT36" s="310"/>
      <c r="AU36" s="310"/>
      <c r="AV36" s="310"/>
      <c r="AW36" s="310"/>
      <c r="AX36" s="310"/>
      <c r="AY36" s="310"/>
      <c r="AZ36" s="310"/>
      <c r="BA36" s="310"/>
      <c r="BB36" s="310"/>
      <c r="BC36" s="310"/>
      <c r="BD36" s="310"/>
      <c r="BE36" s="310"/>
      <c r="BF36" s="310"/>
      <c r="BG36" s="310"/>
      <c r="CA36" s="310"/>
    </row>
    <row r="37" spans="22:79">
      <c r="V37" s="391" t="s">
        <v>43</v>
      </c>
      <c r="W37" s="369"/>
      <c r="X37" s="369"/>
      <c r="Y37" s="368"/>
      <c r="Z37" s="370"/>
      <c r="AA37" s="371" t="s">
        <v>636</v>
      </c>
      <c r="AB37" s="371"/>
      <c r="AC37" s="371"/>
      <c r="AD37" s="371"/>
      <c r="AE37" s="371"/>
      <c r="AF37" s="371"/>
      <c r="AG37" s="371"/>
      <c r="AH37" s="371"/>
      <c r="AI37" s="371"/>
      <c r="AJ37" s="371"/>
      <c r="AK37" s="371"/>
      <c r="AL37" s="371"/>
      <c r="AM37" s="371"/>
      <c r="AN37" s="371"/>
      <c r="AO37" s="371"/>
      <c r="AP37" s="372" t="s">
        <v>627</v>
      </c>
      <c r="AQ37" s="372"/>
      <c r="AR37" s="372"/>
      <c r="AS37" s="372"/>
      <c r="AT37" s="372"/>
      <c r="AU37" s="372"/>
      <c r="AV37" s="372"/>
      <c r="AW37" s="372"/>
      <c r="AX37" s="372" t="s">
        <v>628</v>
      </c>
      <c r="AY37" s="372"/>
      <c r="AZ37" s="372" t="s">
        <v>629</v>
      </c>
      <c r="BA37" s="372" t="s">
        <v>630</v>
      </c>
      <c r="BB37" s="372" t="s">
        <v>637</v>
      </c>
      <c r="BC37" s="372" t="s">
        <v>638</v>
      </c>
      <c r="BD37" s="372" t="s">
        <v>639</v>
      </c>
      <c r="BE37" s="372" t="s">
        <v>634</v>
      </c>
      <c r="BF37" s="372" t="s">
        <v>635</v>
      </c>
      <c r="BG37" s="372" t="s">
        <v>786</v>
      </c>
      <c r="CA37" s="372" t="str">
        <f>BF37</f>
        <v>2021年度</v>
      </c>
    </row>
    <row r="38" spans="22:79" ht="15">
      <c r="V38" s="368"/>
      <c r="W38" s="368" t="s">
        <v>34</v>
      </c>
      <c r="X38" s="760" t="s">
        <v>323</v>
      </c>
      <c r="Y38" s="368"/>
      <c r="Z38" s="368"/>
      <c r="AA38" s="368"/>
      <c r="AB38" s="368"/>
      <c r="AC38" s="368"/>
      <c r="AD38" s="368"/>
      <c r="AE38" s="368"/>
      <c r="AF38" s="368"/>
      <c r="AG38" s="368"/>
      <c r="AH38" s="368"/>
      <c r="AI38" s="368"/>
      <c r="AJ38" s="368"/>
      <c r="AK38" s="368"/>
      <c r="AL38" s="368"/>
      <c r="AM38" s="368"/>
      <c r="AN38" s="368"/>
      <c r="AO38" s="368"/>
      <c r="AP38" s="368"/>
      <c r="AQ38" s="368"/>
      <c r="AR38" s="368"/>
      <c r="AS38" s="368"/>
      <c r="AT38" s="368"/>
      <c r="AU38" s="368"/>
      <c r="AV38" s="368"/>
      <c r="AW38" s="368"/>
      <c r="AX38" s="368"/>
      <c r="AY38" s="368"/>
      <c r="AZ38" s="1382" t="s">
        <v>910</v>
      </c>
      <c r="BA38" s="1382" t="s">
        <v>910</v>
      </c>
      <c r="BB38" s="1382" t="s">
        <v>910</v>
      </c>
      <c r="BC38" s="1382" t="s">
        <v>910</v>
      </c>
      <c r="BD38" s="1382" t="s">
        <v>910</v>
      </c>
      <c r="BE38" s="1382" t="s">
        <v>910</v>
      </c>
      <c r="BF38" s="1382" t="s">
        <v>910</v>
      </c>
      <c r="BG38" s="1382" t="s">
        <v>910</v>
      </c>
      <c r="CA38" s="1720" t="str">
        <f>BF38</f>
        <v>（確報値）</v>
      </c>
    </row>
    <row r="39" spans="22:79" ht="36">
      <c r="V39" s="368"/>
      <c r="W39" s="395" t="s">
        <v>58</v>
      </c>
      <c r="X39" s="759" t="s">
        <v>324</v>
      </c>
      <c r="Y39" s="393" t="s">
        <v>37</v>
      </c>
      <c r="Z39" s="393"/>
      <c r="AA39" s="394">
        <f>ROUND('6.CH4'!AA28/10, -1)</f>
        <v>4450</v>
      </c>
      <c r="AB39" s="394"/>
      <c r="AC39" s="394"/>
      <c r="AD39" s="394"/>
      <c r="AE39" s="394"/>
      <c r="AF39" s="394"/>
      <c r="AG39" s="394"/>
      <c r="AH39" s="394"/>
      <c r="AI39" s="394"/>
      <c r="AJ39" s="394"/>
      <c r="AK39" s="394"/>
      <c r="AL39" s="394"/>
      <c r="AM39" s="394"/>
      <c r="AN39" s="394"/>
      <c r="AO39" s="394"/>
      <c r="AP39" s="394">
        <f>ROUND('6.CH4'!AP28/10, -1)</f>
        <v>3410</v>
      </c>
      <c r="AQ39" s="394"/>
      <c r="AR39" s="394"/>
      <c r="AS39" s="394"/>
      <c r="AT39" s="394"/>
      <c r="AU39" s="394"/>
      <c r="AV39" s="394"/>
      <c r="AW39" s="394"/>
      <c r="AX39" s="394">
        <f>ROUND('6.CH4'!AX28/10, -1)</f>
        <v>2910</v>
      </c>
      <c r="AY39" s="394"/>
      <c r="AZ39" s="394">
        <f>ROUND('6.CH4'!AZ28/10, -1)</f>
        <v>2830</v>
      </c>
      <c r="BA39" s="394">
        <f>ROUND('6.CH4'!BA28/10, -1)</f>
        <v>2820</v>
      </c>
      <c r="BB39" s="394">
        <f>ROUND('6.CH4'!BB28/10, -1)</f>
        <v>2800</v>
      </c>
      <c r="BC39" s="394">
        <f>ROUND('6.CH4'!BC28/10, -1)</f>
        <v>2770</v>
      </c>
      <c r="BD39" s="394">
        <f>ROUND('6.CH4'!BD28/10, -1)</f>
        <v>2750</v>
      </c>
      <c r="BE39" s="394">
        <f>ROUND('6.CH4'!BE28/10, -1)</f>
        <v>2740</v>
      </c>
      <c r="BF39" s="394">
        <f>ROUND('6.CH4'!BF28/10, -1)</f>
        <v>2740</v>
      </c>
      <c r="BG39" s="394">
        <f>ROUND('6.CH4'!BH28/10, -1)</f>
        <v>0</v>
      </c>
      <c r="CA39" s="394">
        <f>BF39</f>
        <v>2740</v>
      </c>
    </row>
    <row r="40" spans="22:79" ht="60">
      <c r="V40" s="368"/>
      <c r="W40" s="396" t="s">
        <v>798</v>
      </c>
      <c r="X40" s="759" t="s">
        <v>799</v>
      </c>
      <c r="Y40" s="368"/>
      <c r="Z40" s="368"/>
      <c r="AA40" s="388"/>
      <c r="AB40" s="387"/>
      <c r="AC40" s="387"/>
      <c r="AD40" s="387"/>
      <c r="AE40" s="387"/>
      <c r="AF40" s="387"/>
      <c r="AG40" s="387"/>
      <c r="AH40" s="387"/>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CA40" s="387"/>
    </row>
    <row r="41" spans="22:79" ht="45">
      <c r="V41" s="368"/>
      <c r="W41" s="392" t="s">
        <v>863</v>
      </c>
      <c r="X41" s="759" t="s">
        <v>321</v>
      </c>
      <c r="Y41" s="368"/>
      <c r="Z41" s="370"/>
      <c r="AA41" s="371" t="s">
        <v>677</v>
      </c>
      <c r="AB41" s="371"/>
      <c r="AC41" s="371"/>
      <c r="AD41" s="371"/>
      <c r="AE41" s="371"/>
      <c r="AF41" s="371"/>
      <c r="AG41" s="371"/>
      <c r="AH41" s="371"/>
      <c r="AI41" s="371"/>
      <c r="AJ41" s="371"/>
      <c r="AK41" s="371"/>
      <c r="AL41" s="371"/>
      <c r="AM41" s="371"/>
      <c r="AN41" s="371"/>
      <c r="AO41" s="371"/>
      <c r="AP41" s="372" t="s">
        <v>678</v>
      </c>
      <c r="AQ41" s="372"/>
      <c r="AR41" s="372"/>
      <c r="AS41" s="372"/>
      <c r="AT41" s="372"/>
      <c r="AU41" s="372"/>
      <c r="AV41" s="372"/>
      <c r="AW41" s="372"/>
      <c r="AX41" s="372" t="s">
        <v>679</v>
      </c>
      <c r="AY41" s="372"/>
      <c r="AZ41" s="372" t="s">
        <v>432</v>
      </c>
      <c r="BA41" s="372" t="s">
        <v>680</v>
      </c>
      <c r="BB41" s="372" t="s">
        <v>681</v>
      </c>
      <c r="BC41" s="372" t="s">
        <v>682</v>
      </c>
      <c r="BD41" s="372" t="s">
        <v>683</v>
      </c>
      <c r="BE41" s="372" t="s">
        <v>684</v>
      </c>
      <c r="BF41" s="372" t="s">
        <v>784</v>
      </c>
      <c r="BG41" s="372" t="s">
        <v>785</v>
      </c>
      <c r="CA41" s="372" t="str">
        <f>BF41</f>
        <v xml:space="preserve"> in FY2021</v>
      </c>
    </row>
    <row r="42" spans="22:79" ht="45">
      <c r="V42" s="368"/>
      <c r="W42" s="395" t="s">
        <v>57</v>
      </c>
      <c r="X42" s="759" t="s">
        <v>322</v>
      </c>
      <c r="Y42" s="368"/>
      <c r="Z42" s="393"/>
      <c r="AA42" s="761">
        <f>ROUND('6.CH4'!AA28/10^3, 1)</f>
        <v>44.5</v>
      </c>
      <c r="AB42" s="761">
        <f>ROUND('6.CH4'!AB28/10^3, 1)</f>
        <v>43.9</v>
      </c>
      <c r="AC42" s="761">
        <f>ROUND('6.CH4'!AC28/10^3, 1)</f>
        <v>43.8</v>
      </c>
      <c r="AD42" s="761">
        <f>ROUND('6.CH4'!AD28/10^3, 1)</f>
        <v>42.9</v>
      </c>
      <c r="AE42" s="761">
        <f>ROUND('6.CH4'!AE28/10^3, 1)</f>
        <v>42.9</v>
      </c>
      <c r="AF42" s="761">
        <f>ROUND('6.CH4'!AF28/10^3, 1)</f>
        <v>41.8</v>
      </c>
      <c r="AG42" s="761">
        <f>ROUND('6.CH4'!AG28/10^3, 1)</f>
        <v>40.5</v>
      </c>
      <c r="AH42" s="761">
        <f>ROUND('6.CH4'!AH28/10^3, 1)</f>
        <v>40</v>
      </c>
      <c r="AI42" s="761">
        <f>ROUND('6.CH4'!AI28/10^3, 1)</f>
        <v>38.299999999999997</v>
      </c>
      <c r="AJ42" s="761">
        <f>ROUND('6.CH4'!AJ28/10^3, 1)</f>
        <v>37.9</v>
      </c>
      <c r="AK42" s="761">
        <f>ROUND('6.CH4'!AK28/10^3, 1)</f>
        <v>37.299999999999997</v>
      </c>
      <c r="AL42" s="761">
        <f>ROUND('6.CH4'!AL28/10^3, 1)</f>
        <v>36.1</v>
      </c>
      <c r="AM42" s="761">
        <f>ROUND('6.CH4'!AM28/10^3, 1)</f>
        <v>35.299999999999997</v>
      </c>
      <c r="AN42" s="761">
        <f>ROUND('6.CH4'!AN28/10^3, 1)</f>
        <v>34.4</v>
      </c>
      <c r="AO42" s="761">
        <f>ROUND('6.CH4'!AO28/10^3, 1)</f>
        <v>34.1</v>
      </c>
      <c r="AP42" s="1222">
        <f>ROUND('6.CH4'!AP28/10^3, 1)</f>
        <v>34.1</v>
      </c>
      <c r="AQ42" s="1222">
        <f>ROUND('6.CH4'!AQ28/10^3, 1)</f>
        <v>33.5</v>
      </c>
      <c r="AR42" s="1222">
        <f>ROUND('6.CH4'!AR28/10^3, 1)</f>
        <v>32.9</v>
      </c>
      <c r="AS42" s="1222">
        <f>ROUND('6.CH4'!AS28/10^3, 1)</f>
        <v>32.1</v>
      </c>
      <c r="AT42" s="1222">
        <f>ROUND('6.CH4'!AT28/10^3, 1)</f>
        <v>31.5</v>
      </c>
      <c r="AU42" s="1222">
        <f>ROUND('6.CH4'!AU28/10^3, 1)</f>
        <v>31.1</v>
      </c>
      <c r="AV42" s="1222">
        <f>ROUND('6.CH4'!AV28/10^3, 1)</f>
        <v>29.9</v>
      </c>
      <c r="AW42" s="1222">
        <f>ROUND('6.CH4'!AW28/10^3, 1)</f>
        <v>29.2</v>
      </c>
      <c r="AX42" s="1222">
        <f>ROUND('6.CH4'!AX28/10^3, 1)</f>
        <v>29.1</v>
      </c>
      <c r="AY42" s="1222">
        <f>ROUND('6.CH4'!AY28/10^3, 1)</f>
        <v>28.6</v>
      </c>
      <c r="AZ42" s="1222">
        <f>ROUND('6.CH4'!AZ28/10^3, 1)</f>
        <v>28.3</v>
      </c>
      <c r="BA42" s="1222">
        <f>ROUND('6.CH4'!BA28/10^3, 1)</f>
        <v>28.2</v>
      </c>
      <c r="BB42" s="1222">
        <f>ROUND('6.CH4'!BB28/10^3, 1)</f>
        <v>28</v>
      </c>
      <c r="BC42" s="1222">
        <f>ROUND('6.CH4'!BC28/10^3, 1)</f>
        <v>27.7</v>
      </c>
      <c r="BD42" s="1222">
        <f>ROUND('6.CH4'!BD28/10^3, 1)</f>
        <v>27.5</v>
      </c>
      <c r="BE42" s="1222">
        <f>ROUND('6.CH4'!BE28/10^3, 1)</f>
        <v>27.4</v>
      </c>
      <c r="BF42" s="1222">
        <f>ROUND('6.CH4'!BF28/10^3, 1)</f>
        <v>27.4</v>
      </c>
      <c r="BG42" s="1222">
        <f>ROUND('6.CH4'!BH28/10^3, 1)</f>
        <v>0</v>
      </c>
      <c r="CA42" s="1222">
        <f>BF42</f>
        <v>27.4</v>
      </c>
    </row>
    <row r="43" spans="22:79">
      <c r="AA43" s="390"/>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301"/>
      <c r="BC43" s="301"/>
      <c r="BD43" s="301"/>
      <c r="BE43" s="301"/>
      <c r="BF43" s="301"/>
      <c r="BG43" s="301"/>
      <c r="CA43" s="301"/>
    </row>
    <row r="44" spans="22:79">
      <c r="W44"/>
      <c r="AA44" s="389"/>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CA44" s="301"/>
    </row>
    <row r="45" spans="22:79">
      <c r="V45" s="399" t="s">
        <v>45</v>
      </c>
      <c r="W45" s="401"/>
      <c r="X45" s="401"/>
      <c r="Y45" s="401"/>
      <c r="Z45" s="403"/>
      <c r="AA45" s="404" t="s">
        <v>636</v>
      </c>
      <c r="AB45" s="404"/>
      <c r="AC45" s="404"/>
      <c r="AD45" s="404"/>
      <c r="AE45" s="404"/>
      <c r="AF45" s="404"/>
      <c r="AG45" s="404"/>
      <c r="AH45" s="404"/>
      <c r="AI45" s="404"/>
      <c r="AJ45" s="404"/>
      <c r="AK45" s="404"/>
      <c r="AL45" s="404"/>
      <c r="AM45" s="404"/>
      <c r="AN45" s="404"/>
      <c r="AO45" s="404"/>
      <c r="AP45" s="405" t="s">
        <v>627</v>
      </c>
      <c r="AQ45" s="405"/>
      <c r="AR45" s="405"/>
      <c r="AS45" s="405"/>
      <c r="AT45" s="405"/>
      <c r="AU45" s="405"/>
      <c r="AV45" s="405"/>
      <c r="AW45" s="405"/>
      <c r="AX45" s="405" t="s">
        <v>628</v>
      </c>
      <c r="AY45" s="405"/>
      <c r="AZ45" s="405" t="s">
        <v>629</v>
      </c>
      <c r="BA45" s="405" t="s">
        <v>630</v>
      </c>
      <c r="BB45" s="405" t="s">
        <v>631</v>
      </c>
      <c r="BC45" s="405" t="s">
        <v>632</v>
      </c>
      <c r="BD45" s="405" t="s">
        <v>639</v>
      </c>
      <c r="BE45" s="405" t="s">
        <v>634</v>
      </c>
      <c r="BF45" s="405" t="s">
        <v>635</v>
      </c>
      <c r="BG45" s="405" t="s">
        <v>786</v>
      </c>
      <c r="CA45" s="405" t="str">
        <f>BF45</f>
        <v>2021年度</v>
      </c>
    </row>
    <row r="46" spans="22:79" ht="36">
      <c r="V46" s="401"/>
      <c r="W46" s="406" t="s">
        <v>59</v>
      </c>
      <c r="X46" s="762" t="s">
        <v>594</v>
      </c>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c r="AY46" s="401"/>
      <c r="AZ46" s="1383" t="s">
        <v>910</v>
      </c>
      <c r="BA46" s="1383" t="s">
        <v>910</v>
      </c>
      <c r="BB46" s="1383" t="s">
        <v>910</v>
      </c>
      <c r="BC46" s="1383" t="s">
        <v>910</v>
      </c>
      <c r="BD46" s="1383" t="s">
        <v>910</v>
      </c>
      <c r="BE46" s="1383" t="s">
        <v>910</v>
      </c>
      <c r="BF46" s="1383" t="s">
        <v>910</v>
      </c>
      <c r="BG46" s="1383" t="s">
        <v>910</v>
      </c>
      <c r="CA46" s="1383" t="str">
        <f>BF46</f>
        <v>（確報値）</v>
      </c>
    </row>
    <row r="47" spans="22:79" ht="36">
      <c r="V47" s="401"/>
      <c r="W47" s="409" t="s">
        <v>650</v>
      </c>
      <c r="X47" s="1234" t="s">
        <v>800</v>
      </c>
      <c r="Y47" s="407" t="s">
        <v>38</v>
      </c>
      <c r="Z47" s="407"/>
      <c r="AA47" s="408">
        <f>ROUND('7.N2O'!AA25/10, -1)</f>
        <v>3220</v>
      </c>
      <c r="AB47" s="408"/>
      <c r="AC47" s="408"/>
      <c r="AD47" s="408"/>
      <c r="AE47" s="408"/>
      <c r="AF47" s="408"/>
      <c r="AG47" s="408"/>
      <c r="AH47" s="408"/>
      <c r="AI47" s="408"/>
      <c r="AJ47" s="408"/>
      <c r="AK47" s="408"/>
      <c r="AL47" s="408"/>
      <c r="AM47" s="408"/>
      <c r="AN47" s="408"/>
      <c r="AO47" s="408"/>
      <c r="AP47" s="408">
        <f>ROUND('7.N2O'!AP25/10, -1)</f>
        <v>2530</v>
      </c>
      <c r="AQ47" s="408"/>
      <c r="AR47" s="408"/>
      <c r="AS47" s="408"/>
      <c r="AT47" s="408"/>
      <c r="AU47" s="408"/>
      <c r="AV47" s="408"/>
      <c r="AW47" s="408"/>
      <c r="AX47" s="408">
        <f>ROUND('7.N2O'!AX25/10, -1)</f>
        <v>2190</v>
      </c>
      <c r="AY47" s="408"/>
      <c r="AZ47" s="408">
        <f>ROUND('7.N2O'!AZ25/10, -1)</f>
        <v>2120</v>
      </c>
      <c r="BA47" s="408">
        <f>ROUND('7.N2O'!BA25/10, -1)</f>
        <v>2060</v>
      </c>
      <c r="BB47" s="408">
        <f>ROUND('7.N2O'!BB25/10, -1)</f>
        <v>2090</v>
      </c>
      <c r="BC47" s="408">
        <f>ROUND('7.N2O'!BC25/10, -1)</f>
        <v>2040</v>
      </c>
      <c r="BD47" s="408">
        <f>ROUND('7.N2O'!BD25/10, -1)</f>
        <v>2000</v>
      </c>
      <c r="BE47" s="408">
        <f>ROUND('7.N2O'!BE25/10, -1)</f>
        <v>1970</v>
      </c>
      <c r="BF47" s="408">
        <f>ROUND('7.N2O'!BF25/10, -1)</f>
        <v>1950</v>
      </c>
      <c r="BG47" s="408">
        <f>ROUND('7.N2O'!BH25/10, -1)</f>
        <v>0</v>
      </c>
      <c r="CA47" s="408">
        <f>BF47</f>
        <v>1950</v>
      </c>
    </row>
    <row r="48" spans="22:79" ht="36">
      <c r="V48" s="401"/>
      <c r="W48" s="1378" t="s">
        <v>864</v>
      </c>
      <c r="X48" s="762" t="s">
        <v>327</v>
      </c>
      <c r="Y48" s="401"/>
      <c r="Z48" s="403"/>
      <c r="AA48" s="404" t="s">
        <v>677</v>
      </c>
      <c r="AB48" s="404"/>
      <c r="AC48" s="404"/>
      <c r="AD48" s="404"/>
      <c r="AE48" s="404"/>
      <c r="AF48" s="404"/>
      <c r="AG48" s="404"/>
      <c r="AH48" s="404"/>
      <c r="AI48" s="404"/>
      <c r="AJ48" s="404"/>
      <c r="AK48" s="404"/>
      <c r="AL48" s="404"/>
      <c r="AM48" s="404"/>
      <c r="AN48" s="404"/>
      <c r="AO48" s="404"/>
      <c r="AP48" s="404" t="s">
        <v>678</v>
      </c>
      <c r="AQ48" s="405"/>
      <c r="AR48" s="405"/>
      <c r="AS48" s="405"/>
      <c r="AT48" s="405"/>
      <c r="AU48" s="405"/>
      <c r="AV48" s="405"/>
      <c r="AW48" s="405"/>
      <c r="AX48" s="404" t="s">
        <v>679</v>
      </c>
      <c r="AY48" s="405"/>
      <c r="AZ48" s="404" t="s">
        <v>432</v>
      </c>
      <c r="BA48" s="404" t="s">
        <v>680</v>
      </c>
      <c r="BB48" s="404" t="s">
        <v>681</v>
      </c>
      <c r="BC48" s="404" t="s">
        <v>682</v>
      </c>
      <c r="BD48" s="404" t="s">
        <v>781</v>
      </c>
      <c r="BE48" s="404" t="s">
        <v>782</v>
      </c>
      <c r="BF48" s="404" t="s">
        <v>783</v>
      </c>
      <c r="BG48" s="404" t="s">
        <v>787</v>
      </c>
      <c r="CA48" s="404" t="str">
        <f>BF48</f>
        <v xml:space="preserve">   in FY2021</v>
      </c>
    </row>
    <row r="49" spans="22:79" ht="36">
      <c r="V49" s="401"/>
      <c r="W49" s="409" t="s">
        <v>60</v>
      </c>
      <c r="X49" s="762" t="s">
        <v>328</v>
      </c>
      <c r="Y49" s="401"/>
      <c r="Z49" s="407"/>
      <c r="AA49" s="1186">
        <f>ROUND('7.N2O'!AA25/10^3,1)</f>
        <v>32.200000000000003</v>
      </c>
      <c r="AB49" s="1186">
        <f>ROUND('7.N2O'!AB25/10^3,1)</f>
        <v>31.9</v>
      </c>
      <c r="AC49" s="1186">
        <f>ROUND('7.N2O'!AC25/10^3,1)</f>
        <v>32.1</v>
      </c>
      <c r="AD49" s="1186">
        <f>ROUND('7.N2O'!AD25/10^3,1)</f>
        <v>32</v>
      </c>
      <c r="AE49" s="1186">
        <f>ROUND('7.N2O'!AE25/10^3,1)</f>
        <v>33.200000000000003</v>
      </c>
      <c r="AF49" s="1186">
        <f>ROUND('7.N2O'!AF25/10^3,1)</f>
        <v>33.5</v>
      </c>
      <c r="AG49" s="1186">
        <f>ROUND('7.N2O'!AG25/10^3,1)</f>
        <v>34.6</v>
      </c>
      <c r="AH49" s="1186">
        <f>ROUND('7.N2O'!AH25/10^3,1)</f>
        <v>35.4</v>
      </c>
      <c r="AI49" s="1186">
        <f>ROUND('7.N2O'!AI25/10^3,1)</f>
        <v>33.799999999999997</v>
      </c>
      <c r="AJ49" s="1186">
        <f>ROUND('7.N2O'!AJ25/10^3,1)</f>
        <v>27.7</v>
      </c>
      <c r="AK49" s="1186">
        <f>ROUND('7.N2O'!AK25/10^3,1)</f>
        <v>30.2</v>
      </c>
      <c r="AL49" s="1186">
        <f>ROUND('7.N2O'!AL25/10^3,1)</f>
        <v>26.6</v>
      </c>
      <c r="AM49" s="1186">
        <f>ROUND('7.N2O'!AM25/10^3,1)</f>
        <v>26</v>
      </c>
      <c r="AN49" s="1186">
        <f>ROUND('7.N2O'!AN25/10^3,1)</f>
        <v>25.8</v>
      </c>
      <c r="AO49" s="1186">
        <f>ROUND('7.N2O'!AO25/10^3,1)</f>
        <v>25.7</v>
      </c>
      <c r="AP49" s="1221">
        <f>ROUND('7.N2O'!AP25/10^3,1)</f>
        <v>25.3</v>
      </c>
      <c r="AQ49" s="1186">
        <f>ROUND('7.N2O'!AQ25/10^3,1)</f>
        <v>25.2</v>
      </c>
      <c r="AR49" s="1186">
        <f>ROUND('7.N2O'!AR25/10^3,1)</f>
        <v>24.7</v>
      </c>
      <c r="AS49" s="1186">
        <f>ROUND('7.N2O'!AS25/10^3,1)</f>
        <v>23.8</v>
      </c>
      <c r="AT49" s="1186">
        <f>ROUND('7.N2O'!AT25/10^3,1)</f>
        <v>23.2</v>
      </c>
      <c r="AU49" s="1186">
        <f>ROUND('7.N2O'!AU25/10^3,1)</f>
        <v>22.7</v>
      </c>
      <c r="AV49" s="1186">
        <f>ROUND('7.N2O'!AV25/10^3,1)</f>
        <v>22.3</v>
      </c>
      <c r="AW49" s="1186">
        <f>ROUND('7.N2O'!AW25/10^3,1)</f>
        <v>22</v>
      </c>
      <c r="AX49" s="1221">
        <f>ROUND('7.N2O'!AX25/10^3,1)</f>
        <v>21.9</v>
      </c>
      <c r="AY49" s="1186">
        <f>ROUND('7.N2O'!AY25/10^3,1)</f>
        <v>21.5</v>
      </c>
      <c r="AZ49" s="1221">
        <f>ROUND('7.N2O'!AZ25/10^3,1)</f>
        <v>21.2</v>
      </c>
      <c r="BA49" s="1221">
        <f>ROUND('7.N2O'!BA25/10^3,1)</f>
        <v>20.6</v>
      </c>
      <c r="BB49" s="1221">
        <f>ROUND('7.N2O'!BB25/10^3,1)</f>
        <v>20.9</v>
      </c>
      <c r="BC49" s="1221">
        <f>ROUND('7.N2O'!BC25/10^3,1)</f>
        <v>20.399999999999999</v>
      </c>
      <c r="BD49" s="1221">
        <f>ROUND('7.N2O'!BD25/10^3,1)</f>
        <v>20</v>
      </c>
      <c r="BE49" s="1221">
        <f>ROUND('7.N2O'!BE25/10^3,1)</f>
        <v>19.7</v>
      </c>
      <c r="BF49" s="1221">
        <f>ROUND('7.N2O'!BF25/10^3,1)</f>
        <v>19.5</v>
      </c>
      <c r="BG49" s="1221">
        <f>ROUND('7.N2O'!BH25/10^3,1)</f>
        <v>0</v>
      </c>
      <c r="CA49" s="1221">
        <f>BF49</f>
        <v>19.5</v>
      </c>
    </row>
    <row r="50" spans="22:79">
      <c r="V50" s="401"/>
      <c r="W50" s="400"/>
      <c r="X50" s="400"/>
      <c r="Y50" s="401"/>
      <c r="Z50" s="401"/>
      <c r="AA50" s="402"/>
      <c r="AB50" s="402"/>
      <c r="AC50" s="402"/>
      <c r="AD50" s="402"/>
      <c r="AE50" s="402"/>
      <c r="AF50" s="402"/>
      <c r="AG50" s="402"/>
      <c r="AH50" s="402"/>
      <c r="AI50" s="402"/>
      <c r="AJ50" s="402"/>
      <c r="AK50" s="402"/>
      <c r="AL50" s="402"/>
      <c r="AM50" s="402"/>
      <c r="AN50" s="402"/>
      <c r="AO50" s="402"/>
      <c r="AP50" s="402"/>
      <c r="AQ50" s="402"/>
      <c r="AR50" s="402"/>
      <c r="AS50" s="402"/>
      <c r="AT50" s="402"/>
      <c r="AU50" s="402"/>
      <c r="AV50" s="402"/>
      <c r="AW50" s="402"/>
      <c r="AX50" s="402"/>
      <c r="AY50" s="402"/>
      <c r="AZ50" s="402"/>
      <c r="BA50" s="402"/>
      <c r="BB50" s="402"/>
      <c r="BC50" s="402"/>
      <c r="BD50" s="402"/>
      <c r="BE50" s="402"/>
      <c r="BF50" s="402"/>
      <c r="BG50" s="402"/>
      <c r="CA50" s="402"/>
    </row>
    <row r="51" spans="22:79">
      <c r="W5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CA51" s="301"/>
    </row>
    <row r="52" spans="22:79">
      <c r="W52"/>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CA52" s="301"/>
    </row>
    <row r="53" spans="22:79">
      <c r="V53" s="764" t="s">
        <v>46</v>
      </c>
      <c r="W53" s="374"/>
      <c r="X53" s="374"/>
      <c r="Y53" s="375"/>
      <c r="Z53" s="375"/>
      <c r="AA53" s="376" t="s">
        <v>640</v>
      </c>
      <c r="AB53" s="376"/>
      <c r="AC53" s="376"/>
      <c r="AD53" s="376"/>
      <c r="AE53" s="376"/>
      <c r="AF53" s="376"/>
      <c r="AG53" s="376"/>
      <c r="AH53" s="376"/>
      <c r="AI53" s="376"/>
      <c r="AJ53" s="376"/>
      <c r="AK53" s="376"/>
      <c r="AL53" s="376"/>
      <c r="AM53" s="376"/>
      <c r="AN53" s="376"/>
      <c r="AO53" s="376"/>
      <c r="AP53" s="377" t="s">
        <v>641</v>
      </c>
      <c r="AQ53" s="377"/>
      <c r="AR53" s="377"/>
      <c r="AS53" s="377"/>
      <c r="AT53" s="377"/>
      <c r="AU53" s="377"/>
      <c r="AV53" s="377"/>
      <c r="AW53" s="377"/>
      <c r="AX53" s="377" t="s">
        <v>642</v>
      </c>
      <c r="AY53" s="377"/>
      <c r="AZ53" s="377" t="s">
        <v>643</v>
      </c>
      <c r="BA53" s="377" t="s">
        <v>644</v>
      </c>
      <c r="BB53" s="377" t="s">
        <v>645</v>
      </c>
      <c r="BC53" s="377" t="s">
        <v>646</v>
      </c>
      <c r="BD53" s="377" t="s">
        <v>647</v>
      </c>
      <c r="BE53" s="377" t="s">
        <v>648</v>
      </c>
      <c r="BF53" s="377" t="s">
        <v>649</v>
      </c>
      <c r="BG53" s="377" t="s">
        <v>866</v>
      </c>
      <c r="CA53" s="377" t="str">
        <f>BF53</f>
        <v>2021年</v>
      </c>
    </row>
    <row r="54" spans="22:79">
      <c r="V54" s="373"/>
      <c r="W54" s="374"/>
      <c r="X54" s="374"/>
      <c r="Y54" s="373"/>
      <c r="Z54" s="373"/>
      <c r="AA54" s="765"/>
      <c r="AB54" s="765"/>
      <c r="AC54" s="765"/>
      <c r="AD54" s="765"/>
      <c r="AE54" s="765"/>
      <c r="AF54" s="765"/>
      <c r="AG54" s="765"/>
      <c r="AH54" s="765"/>
      <c r="AI54" s="765"/>
      <c r="AJ54" s="765"/>
      <c r="AK54" s="765"/>
      <c r="AL54" s="765"/>
      <c r="AM54" s="765"/>
      <c r="AN54" s="765"/>
      <c r="AO54" s="765"/>
      <c r="AP54" s="766"/>
      <c r="AQ54" s="766"/>
      <c r="AR54" s="766"/>
      <c r="AS54" s="766"/>
      <c r="AT54" s="766"/>
      <c r="AU54" s="766"/>
      <c r="AV54" s="766"/>
      <c r="AW54" s="766"/>
      <c r="AX54" s="766"/>
      <c r="AY54" s="766"/>
      <c r="AZ54" s="1384" t="s">
        <v>910</v>
      </c>
      <c r="BA54" s="1384" t="s">
        <v>910</v>
      </c>
      <c r="BB54" s="1384" t="s">
        <v>910</v>
      </c>
      <c r="BC54" s="1384" t="s">
        <v>910</v>
      </c>
      <c r="BD54" s="1384" t="s">
        <v>910</v>
      </c>
      <c r="BE54" s="1384" t="s">
        <v>910</v>
      </c>
      <c r="BF54" s="1384" t="s">
        <v>910</v>
      </c>
      <c r="BG54" s="1384" t="s">
        <v>910</v>
      </c>
      <c r="CA54" s="1385" t="str">
        <f>BF54</f>
        <v>（確報値）</v>
      </c>
    </row>
    <row r="55" spans="22:79">
      <c r="V55" s="373"/>
      <c r="W55" s="374"/>
      <c r="X55" s="374"/>
      <c r="Y55" s="373"/>
      <c r="Z55" s="373"/>
      <c r="AA55" s="765"/>
      <c r="AB55" s="765"/>
      <c r="AC55" s="765"/>
      <c r="AD55" s="765"/>
      <c r="AE55" s="765"/>
      <c r="AF55" s="765"/>
      <c r="AG55" s="765"/>
      <c r="AH55" s="765"/>
      <c r="AI55" s="765"/>
      <c r="AJ55" s="765"/>
      <c r="AK55" s="765"/>
      <c r="AL55" s="765"/>
      <c r="AM55" s="765"/>
      <c r="AN55" s="765"/>
      <c r="AO55" s="765"/>
      <c r="AP55" s="766"/>
      <c r="AQ55" s="766"/>
      <c r="AR55" s="766"/>
      <c r="AS55" s="766"/>
      <c r="AT55" s="766"/>
      <c r="AU55" s="766"/>
      <c r="AV55" s="766"/>
      <c r="AW55" s="766"/>
      <c r="AX55" s="766"/>
      <c r="AY55" s="766"/>
      <c r="AZ55" s="766"/>
      <c r="BA55" s="766"/>
      <c r="BB55" s="766"/>
      <c r="BC55" s="766"/>
      <c r="BD55" s="766"/>
      <c r="BE55" s="766"/>
      <c r="BF55" s="766"/>
      <c r="BG55" s="766"/>
      <c r="CA55" s="766"/>
    </row>
    <row r="56" spans="22:79">
      <c r="V56" s="373"/>
      <c r="W56" s="374"/>
      <c r="X56" s="374"/>
      <c r="Y56" s="767"/>
      <c r="Z56" s="767"/>
      <c r="AA56" s="768" t="s">
        <v>686</v>
      </c>
      <c r="AB56" s="768"/>
      <c r="AC56" s="768"/>
      <c r="AD56" s="768"/>
      <c r="AE56" s="768"/>
      <c r="AF56" s="768"/>
      <c r="AG56" s="768"/>
      <c r="AH56" s="768"/>
      <c r="AI56" s="768"/>
      <c r="AJ56" s="768"/>
      <c r="AK56" s="768"/>
      <c r="AL56" s="768"/>
      <c r="AM56" s="768"/>
      <c r="AN56" s="768"/>
      <c r="AO56" s="768"/>
      <c r="AP56" s="769" t="s">
        <v>685</v>
      </c>
      <c r="AQ56" s="769"/>
      <c r="AR56" s="769"/>
      <c r="AS56" s="769"/>
      <c r="AT56" s="769"/>
      <c r="AU56" s="769"/>
      <c r="AV56" s="769"/>
      <c r="AW56" s="769"/>
      <c r="AX56" s="769" t="s">
        <v>687</v>
      </c>
      <c r="AY56" s="769"/>
      <c r="AZ56" s="769" t="s">
        <v>688</v>
      </c>
      <c r="BA56" s="769" t="s">
        <v>689</v>
      </c>
      <c r="BB56" s="769" t="s">
        <v>690</v>
      </c>
      <c r="BC56" s="769" t="s">
        <v>691</v>
      </c>
      <c r="BD56" s="769" t="s">
        <v>692</v>
      </c>
      <c r="BE56" s="769" t="s">
        <v>693</v>
      </c>
      <c r="BF56" s="769" t="s">
        <v>1158</v>
      </c>
      <c r="BG56" s="769"/>
      <c r="CA56" s="769" t="str">
        <f>BF56</f>
        <v xml:space="preserve">  in CY2021</v>
      </c>
    </row>
    <row r="57" spans="22:79">
      <c r="V57" s="373"/>
      <c r="W57" s="374"/>
      <c r="X57" s="374"/>
      <c r="Y57" s="373"/>
      <c r="Z57" s="373"/>
      <c r="AA57" s="765"/>
      <c r="AB57" s="765"/>
      <c r="AC57" s="765"/>
      <c r="AD57" s="765"/>
      <c r="AE57" s="765"/>
      <c r="AF57" s="765"/>
      <c r="AG57" s="765"/>
      <c r="AH57" s="765"/>
      <c r="AI57" s="765"/>
      <c r="AJ57" s="765"/>
      <c r="AK57" s="765"/>
      <c r="AL57" s="765"/>
      <c r="AM57" s="765"/>
      <c r="AN57" s="765"/>
      <c r="AO57" s="765"/>
      <c r="AP57" s="766"/>
      <c r="AQ57" s="766"/>
      <c r="AR57" s="766"/>
      <c r="AS57" s="766"/>
      <c r="AT57" s="766"/>
      <c r="AU57" s="766"/>
      <c r="AV57" s="766"/>
      <c r="AW57" s="766"/>
      <c r="AX57" s="766"/>
      <c r="AY57" s="766"/>
      <c r="AZ57" s="766"/>
      <c r="BA57" s="766"/>
      <c r="BB57" s="766"/>
      <c r="BC57" s="766"/>
      <c r="BD57" s="766"/>
      <c r="BE57" s="766"/>
      <c r="BF57" s="766"/>
      <c r="BG57" s="766"/>
      <c r="CA57" s="766"/>
    </row>
    <row r="58" spans="22:79">
      <c r="V58" s="373"/>
      <c r="W58" s="374"/>
      <c r="X58" s="374"/>
      <c r="Y58" s="373" t="s">
        <v>39</v>
      </c>
      <c r="Z58" s="373" t="s">
        <v>325</v>
      </c>
      <c r="AA58" s="373"/>
      <c r="AB58" s="373"/>
      <c r="AC58" s="373"/>
      <c r="AD58" s="373"/>
      <c r="AE58" s="373"/>
      <c r="AF58" s="373"/>
      <c r="AG58" s="373"/>
      <c r="AH58" s="373"/>
      <c r="AI58" s="373"/>
      <c r="AJ58" s="373"/>
      <c r="AK58" s="373"/>
      <c r="AL58" s="373"/>
      <c r="AM58" s="373"/>
      <c r="AN58" s="373"/>
      <c r="AO58" s="373"/>
      <c r="AP58" s="770">
        <f>ROUND('8.F-gas'!$AP$5/10, -1)</f>
        <v>1280</v>
      </c>
      <c r="AQ58" s="770"/>
      <c r="AR58" s="770"/>
      <c r="AS58" s="770"/>
      <c r="AT58" s="770"/>
      <c r="AU58" s="770"/>
      <c r="AV58" s="770"/>
      <c r="AW58" s="770"/>
      <c r="AX58" s="770">
        <f>ROUND('8.F-gas'!$AX$5/10, -1)</f>
        <v>3210</v>
      </c>
      <c r="AY58" s="770"/>
      <c r="AZ58" s="770">
        <f>ROUND('8.F-gas'!AZ$5/10, -1)</f>
        <v>3930</v>
      </c>
      <c r="BA58" s="770">
        <f>ROUND('8.F-gas'!BA$5/10, -1)</f>
        <v>4260</v>
      </c>
      <c r="BB58" s="770">
        <f>ROUND('8.F-gas'!BB$5/10, -1)</f>
        <v>4500</v>
      </c>
      <c r="BC58" s="770">
        <f>ROUND('8.F-gas'!BC$5/10, -1)</f>
        <v>4710</v>
      </c>
      <c r="BD58" s="770">
        <f>ROUND('8.F-gas'!BD$5/10, -1)</f>
        <v>5000</v>
      </c>
      <c r="BE58" s="770">
        <f>ROUND('8.F-gas'!BE$5/10, -1)</f>
        <v>5220</v>
      </c>
      <c r="BF58" s="770">
        <f>ROUND('8.F-gas'!BF$5/10, -1)</f>
        <v>5360</v>
      </c>
      <c r="BG58" s="770">
        <f>ROUND('8.F-gas'!BI$5/10, -1)</f>
        <v>0</v>
      </c>
      <c r="CA58" s="770">
        <f>BF58</f>
        <v>5360</v>
      </c>
    </row>
    <row r="59" spans="22:79">
      <c r="V59" s="373"/>
      <c r="W59" s="374"/>
      <c r="X59" s="374"/>
      <c r="Y59" s="767"/>
      <c r="Z59" s="767" t="s">
        <v>326</v>
      </c>
      <c r="AA59" s="767"/>
      <c r="AB59" s="767"/>
      <c r="AC59" s="767"/>
      <c r="AD59" s="767"/>
      <c r="AE59" s="767"/>
      <c r="AF59" s="767"/>
      <c r="AG59" s="767"/>
      <c r="AH59" s="767"/>
      <c r="AI59" s="767"/>
      <c r="AJ59" s="767"/>
      <c r="AK59" s="767"/>
      <c r="AL59" s="767"/>
      <c r="AM59" s="767"/>
      <c r="AN59" s="767"/>
      <c r="AO59" s="767"/>
      <c r="AP59" s="1223">
        <f>ROUND('8.F-gas'!AP$5/10^3,1)</f>
        <v>12.8</v>
      </c>
      <c r="AQ59" s="771">
        <f>ROUND('8.F-gas'!AQ$5/10^3,1)</f>
        <v>14.6</v>
      </c>
      <c r="AR59" s="771">
        <f>ROUND('8.F-gas'!AR$5/10^3,1)</f>
        <v>16.7</v>
      </c>
      <c r="AS59" s="771">
        <f>ROUND('8.F-gas'!AS$5/10^3,1)</f>
        <v>19.3</v>
      </c>
      <c r="AT59" s="771">
        <f>ROUND('8.F-gas'!AT$5/10^3,1)</f>
        <v>20.9</v>
      </c>
      <c r="AU59" s="771">
        <f>ROUND('8.F-gas'!AU$5/10^3,1)</f>
        <v>23.3</v>
      </c>
      <c r="AV59" s="771">
        <f>ROUND('8.F-gas'!AV$5/10^3,1)</f>
        <v>26.1</v>
      </c>
      <c r="AW59" s="771">
        <f>ROUND('8.F-gas'!AW$5/10^3,1)</f>
        <v>29.4</v>
      </c>
      <c r="AX59" s="1223">
        <f>ROUND('8.F-gas'!AX$5/10^3,1)</f>
        <v>32.1</v>
      </c>
      <c r="AY59" s="1223">
        <f>ROUND('8.F-gas'!AY$5/10^3,1)</f>
        <v>35.799999999999997</v>
      </c>
      <c r="AZ59" s="1223">
        <f>ROUND('8.F-gas'!AZ$5/10^3,1)</f>
        <v>39.299999999999997</v>
      </c>
      <c r="BA59" s="1223">
        <f>ROUND('8.F-gas'!BA$5/10^3,1)</f>
        <v>42.6</v>
      </c>
      <c r="BB59" s="1223">
        <f>ROUND('8.F-gas'!BB$5/10^3,1)</f>
        <v>45</v>
      </c>
      <c r="BC59" s="1223">
        <f>ROUND('8.F-gas'!BC$5/10^3,1)</f>
        <v>47.1</v>
      </c>
      <c r="BD59" s="1223">
        <f>ROUND('8.F-gas'!BD$5/10^3,1)</f>
        <v>50</v>
      </c>
      <c r="BE59" s="1223">
        <f>ROUND('8.F-gas'!BE$5/10^3,1)</f>
        <v>52.2</v>
      </c>
      <c r="BF59" s="1223">
        <f>ROUND('8.F-gas'!BF$5/10^3,1)</f>
        <v>53.6</v>
      </c>
      <c r="BG59" s="1223">
        <f>ROUND('8.F-gas'!BH$5/10^3,1)</f>
        <v>0</v>
      </c>
      <c r="CA59" s="1223">
        <f>BF59</f>
        <v>53.6</v>
      </c>
    </row>
    <row r="60" spans="22:79">
      <c r="V60" s="373"/>
      <c r="W60" s="374"/>
      <c r="X60" s="374"/>
      <c r="Y60" s="373"/>
      <c r="Z60" s="373"/>
      <c r="AA60" s="373"/>
      <c r="AB60" s="373"/>
      <c r="AC60" s="373"/>
      <c r="AD60" s="373"/>
      <c r="AE60" s="373"/>
      <c r="AF60" s="373"/>
      <c r="AG60" s="373"/>
      <c r="AH60" s="373"/>
      <c r="AI60" s="373"/>
      <c r="AJ60" s="373"/>
      <c r="AK60" s="373"/>
      <c r="AL60" s="373"/>
      <c r="AM60" s="373"/>
      <c r="AN60" s="373"/>
      <c r="AO60" s="373"/>
      <c r="AP60" s="770"/>
      <c r="AQ60" s="770"/>
      <c r="AR60" s="770"/>
      <c r="AS60" s="770"/>
      <c r="AT60" s="770"/>
      <c r="AU60" s="770"/>
      <c r="AV60" s="770"/>
      <c r="AW60" s="770"/>
      <c r="AX60" s="770"/>
      <c r="AY60" s="770"/>
      <c r="AZ60" s="770"/>
      <c r="BA60" s="770"/>
      <c r="BB60" s="770"/>
      <c r="BC60" s="770"/>
      <c r="BD60" s="770"/>
      <c r="BE60" s="770"/>
      <c r="BF60" s="770"/>
      <c r="BG60" s="770"/>
      <c r="CA60" s="770"/>
    </row>
    <row r="61" spans="22:79">
      <c r="V61" s="373"/>
      <c r="W61" s="374"/>
      <c r="X61" s="374"/>
      <c r="Y61" s="373" t="s">
        <v>16</v>
      </c>
      <c r="Z61" s="373" t="s">
        <v>331</v>
      </c>
      <c r="AA61" s="373"/>
      <c r="AB61" s="373"/>
      <c r="AC61" s="373"/>
      <c r="AD61" s="373"/>
      <c r="AE61" s="373"/>
      <c r="AF61" s="373"/>
      <c r="AG61" s="373"/>
      <c r="AH61" s="373"/>
      <c r="AI61" s="373"/>
      <c r="AJ61" s="373"/>
      <c r="AK61" s="373"/>
      <c r="AL61" s="373"/>
      <c r="AM61" s="373"/>
      <c r="AN61" s="373"/>
      <c r="AO61" s="373"/>
      <c r="AP61" s="770">
        <f>ROUND('8.F-gas'!$AP$17/10, -1)</f>
        <v>860</v>
      </c>
      <c r="AQ61" s="770"/>
      <c r="AR61" s="770"/>
      <c r="AS61" s="770"/>
      <c r="AT61" s="770"/>
      <c r="AU61" s="770"/>
      <c r="AV61" s="770"/>
      <c r="AW61" s="770"/>
      <c r="AX61" s="770">
        <f>ROUND('8.F-gas'!$AX$17/10, -1)</f>
        <v>330</v>
      </c>
      <c r="AY61" s="770"/>
      <c r="AZ61" s="770">
        <f>ROUND('8.F-gas'!AZ$17/10, -1)</f>
        <v>330</v>
      </c>
      <c r="BA61" s="770">
        <f>ROUND('8.F-gas'!BA$17/10, -1)</f>
        <v>340</v>
      </c>
      <c r="BB61" s="770">
        <f>ROUND('8.F-gas'!BB$17/10, -1)</f>
        <v>350</v>
      </c>
      <c r="BC61" s="770">
        <f>ROUND('8.F-gas'!BC$17/10, -1)</f>
        <v>350</v>
      </c>
      <c r="BD61" s="770">
        <f>ROUND('8.F-gas'!BD$17/10, -1)</f>
        <v>340</v>
      </c>
      <c r="BE61" s="770">
        <f>ROUND('8.F-gas'!BE$17/10, -1)</f>
        <v>350</v>
      </c>
      <c r="BF61" s="770">
        <f>ROUND('8.F-gas'!BF$17/10, -1)</f>
        <v>320</v>
      </c>
      <c r="BG61" s="770">
        <f>ROUND('8.F-gas'!BI$17/10, -1)</f>
        <v>0</v>
      </c>
      <c r="CA61" s="770">
        <f>BF61</f>
        <v>320</v>
      </c>
    </row>
    <row r="62" spans="22:79">
      <c r="V62" s="373"/>
      <c r="W62" s="374"/>
      <c r="X62" s="374"/>
      <c r="Y62" s="767"/>
      <c r="Z62" s="767" t="s">
        <v>326</v>
      </c>
      <c r="AA62" s="767"/>
      <c r="AB62" s="767"/>
      <c r="AC62" s="767"/>
      <c r="AD62" s="767"/>
      <c r="AE62" s="767"/>
      <c r="AF62" s="767"/>
      <c r="AG62" s="767"/>
      <c r="AH62" s="767"/>
      <c r="AI62" s="767"/>
      <c r="AJ62" s="767"/>
      <c r="AK62" s="767"/>
      <c r="AL62" s="767"/>
      <c r="AM62" s="767"/>
      <c r="AN62" s="767"/>
      <c r="AO62" s="767"/>
      <c r="AP62" s="1223">
        <f>ROUND('8.F-gas'!AP$17/10^3,1)</f>
        <v>8.6</v>
      </c>
      <c r="AQ62" s="771">
        <f>ROUND('8.F-gas'!AQ$17/10^3,1)</f>
        <v>9</v>
      </c>
      <c r="AR62" s="771">
        <f>ROUND('8.F-gas'!AR$17/10^3,1)</f>
        <v>7.9</v>
      </c>
      <c r="AS62" s="771">
        <f>ROUND('8.F-gas'!AS$17/10^3,1)</f>
        <v>5.8</v>
      </c>
      <c r="AT62" s="771">
        <f>ROUND('8.F-gas'!AT$17/10^3,1)</f>
        <v>4.0999999999999996</v>
      </c>
      <c r="AU62" s="771">
        <f>ROUND('8.F-gas'!AU$17/10^3,1)</f>
        <v>4.3</v>
      </c>
      <c r="AV62" s="771">
        <f>ROUND('8.F-gas'!AV$17/10^3,1)</f>
        <v>3.8</v>
      </c>
      <c r="AW62" s="771">
        <f>ROUND('8.F-gas'!AW$17/10^3,1)</f>
        <v>3.5</v>
      </c>
      <c r="AX62" s="1223">
        <f>ROUND('8.F-gas'!AX$17/10^3,1)</f>
        <v>3.3</v>
      </c>
      <c r="AY62" s="1223">
        <f>ROUND('8.F-gas'!AY$17/10^3,1)</f>
        <v>3.4</v>
      </c>
      <c r="AZ62" s="1223">
        <f>ROUND('8.F-gas'!AZ$17/10^3,1)</f>
        <v>3.3</v>
      </c>
      <c r="BA62" s="1223">
        <f>ROUND('8.F-gas'!BA$17/10^3,1)</f>
        <v>3.4</v>
      </c>
      <c r="BB62" s="1223">
        <f>ROUND('8.F-gas'!BB$17/10^3,1)</f>
        <v>3.5</v>
      </c>
      <c r="BC62" s="1223">
        <f>ROUND('8.F-gas'!BC$17/10^3,1)</f>
        <v>3.5</v>
      </c>
      <c r="BD62" s="1223">
        <f>ROUND('8.F-gas'!BD$17/10^3,1)</f>
        <v>3.4</v>
      </c>
      <c r="BE62" s="1223">
        <f>ROUND('8.F-gas'!BE$17/10^3,1)</f>
        <v>3.5</v>
      </c>
      <c r="BF62" s="1223">
        <f>ROUND('8.F-gas'!BF$17/10^3,1)</f>
        <v>3.2</v>
      </c>
      <c r="BG62" s="1223">
        <f>ROUND('8.F-gas'!BH$17/10^3,1)</f>
        <v>0</v>
      </c>
      <c r="CA62" s="1223">
        <f>BF62</f>
        <v>3.2</v>
      </c>
    </row>
    <row r="63" spans="22:79">
      <c r="V63" s="373"/>
      <c r="W63" s="374"/>
      <c r="X63" s="374"/>
      <c r="Y63" s="373"/>
      <c r="Z63" s="373"/>
      <c r="AA63" s="373"/>
      <c r="AB63" s="373"/>
      <c r="AC63" s="373"/>
      <c r="AD63" s="373"/>
      <c r="AE63" s="373"/>
      <c r="AF63" s="373"/>
      <c r="AG63" s="373"/>
      <c r="AH63" s="373"/>
      <c r="AI63" s="373"/>
      <c r="AJ63" s="373"/>
      <c r="AK63" s="373"/>
      <c r="AL63" s="373"/>
      <c r="AM63" s="373"/>
      <c r="AN63" s="373"/>
      <c r="AO63" s="373"/>
      <c r="AP63" s="770"/>
      <c r="AQ63" s="770"/>
      <c r="AR63" s="770"/>
      <c r="AS63" s="770"/>
      <c r="AT63" s="770"/>
      <c r="AU63" s="770"/>
      <c r="AV63" s="770"/>
      <c r="AW63" s="770"/>
      <c r="AX63" s="770"/>
      <c r="AY63" s="770"/>
      <c r="AZ63" s="770"/>
      <c r="BA63" s="770"/>
      <c r="BB63" s="770"/>
      <c r="BC63" s="770"/>
      <c r="BD63" s="770"/>
      <c r="BE63" s="770"/>
      <c r="BF63" s="770"/>
      <c r="BG63" s="770"/>
      <c r="CA63" s="770"/>
    </row>
    <row r="64" spans="22:79">
      <c r="V64" s="373"/>
      <c r="W64" s="374"/>
      <c r="X64" s="374"/>
      <c r="Y64" s="373" t="s">
        <v>40</v>
      </c>
      <c r="Z64" s="373" t="s">
        <v>331</v>
      </c>
      <c r="AA64" s="373"/>
      <c r="AB64" s="373"/>
      <c r="AC64" s="373"/>
      <c r="AD64" s="373"/>
      <c r="AE64" s="373"/>
      <c r="AF64" s="373"/>
      <c r="AG64" s="373"/>
      <c r="AH64" s="373"/>
      <c r="AI64" s="373"/>
      <c r="AJ64" s="373"/>
      <c r="AK64" s="373"/>
      <c r="AL64" s="373"/>
      <c r="AM64" s="373"/>
      <c r="AN64" s="373"/>
      <c r="AO64" s="373"/>
      <c r="AP64" s="770">
        <f>ROUND('8.F-gas'!$AP$24/10, -1)</f>
        <v>500</v>
      </c>
      <c r="AQ64" s="770"/>
      <c r="AR64" s="770"/>
      <c r="AS64" s="770"/>
      <c r="AT64" s="770"/>
      <c r="AU64" s="770"/>
      <c r="AV64" s="770"/>
      <c r="AW64" s="770"/>
      <c r="AX64" s="770">
        <f>ROUND('8.F-gas'!$AX$24/10, -1)</f>
        <v>210</v>
      </c>
      <c r="AY64" s="770"/>
      <c r="AZ64" s="770">
        <f>ROUND('8.F-gas'!AZ$24/10, -1)</f>
        <v>210</v>
      </c>
      <c r="BA64" s="770">
        <f>ROUND('8.F-gas'!BA$24/10, -1)</f>
        <v>220</v>
      </c>
      <c r="BB64" s="770">
        <f>ROUND('8.F-gas'!BB$24/10, -1)</f>
        <v>210</v>
      </c>
      <c r="BC64" s="770">
        <f>ROUND('8.F-gas'!BC$24/10, -1)</f>
        <v>210</v>
      </c>
      <c r="BD64" s="770">
        <f>ROUND('8.F-gas'!BD$24/10, -1)</f>
        <v>200</v>
      </c>
      <c r="BE64" s="770">
        <f>ROUND('8.F-gas'!BE$24/10, -1)</f>
        <v>200</v>
      </c>
      <c r="BF64" s="770">
        <f>ROUND('8.F-gas'!BF$24/10, -1)</f>
        <v>200</v>
      </c>
      <c r="BG64" s="770">
        <f>ROUND('8.F-gas'!BI$24/10, -1)</f>
        <v>0</v>
      </c>
      <c r="CA64" s="770">
        <f>BF64</f>
        <v>200</v>
      </c>
    </row>
    <row r="65" spans="22:79">
      <c r="V65" s="373"/>
      <c r="W65" s="374"/>
      <c r="X65" s="374"/>
      <c r="Y65" s="767"/>
      <c r="Z65" s="767" t="s">
        <v>332</v>
      </c>
      <c r="AA65" s="767"/>
      <c r="AB65" s="767"/>
      <c r="AC65" s="767"/>
      <c r="AD65" s="767"/>
      <c r="AE65" s="767"/>
      <c r="AF65" s="767"/>
      <c r="AG65" s="767"/>
      <c r="AH65" s="767"/>
      <c r="AI65" s="767"/>
      <c r="AJ65" s="767"/>
      <c r="AK65" s="767"/>
      <c r="AL65" s="767"/>
      <c r="AM65" s="767"/>
      <c r="AN65" s="767"/>
      <c r="AO65" s="767"/>
      <c r="AP65" s="1223">
        <f>ROUND('8.F-gas'!AP$24/10^3, 1)</f>
        <v>5</v>
      </c>
      <c r="AQ65" s="771">
        <f>ROUND('8.F-gas'!AQ$24/10^3, 1)</f>
        <v>5.2</v>
      </c>
      <c r="AR65" s="771">
        <f>ROUND('8.F-gas'!AR$24/10^3, 1)</f>
        <v>4.7</v>
      </c>
      <c r="AS65" s="771">
        <f>ROUND('8.F-gas'!AS$24/10^3, 1)</f>
        <v>4.2</v>
      </c>
      <c r="AT65" s="771">
        <f>ROUND('8.F-gas'!AT$24/10^3, 1)</f>
        <v>2.4</v>
      </c>
      <c r="AU65" s="771">
        <f>ROUND('8.F-gas'!AU$24/10^3, 1)</f>
        <v>2.4</v>
      </c>
      <c r="AV65" s="771">
        <f>ROUND('8.F-gas'!AV$24/10^3, 1)</f>
        <v>2.2000000000000002</v>
      </c>
      <c r="AW65" s="771">
        <f>ROUND('8.F-gas'!AW$24/10^3, 1)</f>
        <v>2.2000000000000002</v>
      </c>
      <c r="AX65" s="1223">
        <f>ROUND('8.F-gas'!AX$24/10^3, 1)</f>
        <v>2.1</v>
      </c>
      <c r="AY65" s="1223">
        <f>ROUND('8.F-gas'!AY$24/10^3, 1)</f>
        <v>2</v>
      </c>
      <c r="AZ65" s="1223">
        <f>ROUND('8.F-gas'!AZ$24/10^3, 1)</f>
        <v>2.1</v>
      </c>
      <c r="BA65" s="1223">
        <f>ROUND('8.F-gas'!BA$24/10^3, 1)</f>
        <v>2.2000000000000002</v>
      </c>
      <c r="BB65" s="1223">
        <f>ROUND('8.F-gas'!BB$24/10^3, 1)</f>
        <v>2.1</v>
      </c>
      <c r="BC65" s="1223">
        <f>ROUND('8.F-gas'!BC$24/10^3, 1)</f>
        <v>2.1</v>
      </c>
      <c r="BD65" s="1223">
        <f>ROUND('8.F-gas'!BD$24/10^3, 1)</f>
        <v>2</v>
      </c>
      <c r="BE65" s="1223">
        <f>ROUND('8.F-gas'!BE$24/10^3, 1)</f>
        <v>2</v>
      </c>
      <c r="BF65" s="1223">
        <f>ROUND('8.F-gas'!BF$24/10^3, 1)</f>
        <v>2</v>
      </c>
      <c r="BG65" s="1223">
        <f>ROUND('8.F-gas'!BH$24/10^3, 1)</f>
        <v>0</v>
      </c>
      <c r="CA65" s="1223">
        <f>BF65</f>
        <v>2</v>
      </c>
    </row>
    <row r="66" spans="22:79">
      <c r="V66" s="373"/>
      <c r="W66" s="374"/>
      <c r="X66" s="374"/>
      <c r="Y66" s="373"/>
      <c r="Z66" s="373"/>
      <c r="AA66" s="373"/>
      <c r="AB66" s="373"/>
      <c r="AC66" s="373"/>
      <c r="AD66" s="373"/>
      <c r="AE66" s="373"/>
      <c r="AF66" s="373"/>
      <c r="AG66" s="373"/>
      <c r="AH66" s="373"/>
      <c r="AI66" s="373"/>
      <c r="AJ66" s="373"/>
      <c r="AK66" s="373"/>
      <c r="AL66" s="373"/>
      <c r="AM66" s="373"/>
      <c r="AN66" s="373"/>
      <c r="AO66" s="373"/>
      <c r="AP66" s="770"/>
      <c r="AQ66" s="770"/>
      <c r="AR66" s="770"/>
      <c r="AS66" s="770"/>
      <c r="AT66" s="770"/>
      <c r="AU66" s="770"/>
      <c r="AV66" s="770"/>
      <c r="AW66" s="770"/>
      <c r="AX66" s="770"/>
      <c r="AY66" s="770"/>
      <c r="AZ66" s="770"/>
      <c r="BA66" s="770"/>
      <c r="BB66" s="770"/>
      <c r="BC66" s="770"/>
      <c r="BD66" s="770"/>
      <c r="BE66" s="770"/>
      <c r="BF66" s="770"/>
      <c r="BG66" s="770"/>
      <c r="CA66" s="770"/>
    </row>
    <row r="67" spans="22:79">
      <c r="V67" s="373"/>
      <c r="W67" s="374"/>
      <c r="X67" s="374"/>
      <c r="Y67" s="373" t="s">
        <v>41</v>
      </c>
      <c r="Z67" s="373" t="s">
        <v>325</v>
      </c>
      <c r="AA67" s="373"/>
      <c r="AB67" s="373"/>
      <c r="AC67" s="373"/>
      <c r="AD67" s="373"/>
      <c r="AE67" s="373"/>
      <c r="AF67" s="373"/>
      <c r="AG67" s="373"/>
      <c r="AH67" s="373"/>
      <c r="AI67" s="373"/>
      <c r="AJ67" s="373"/>
      <c r="AK67" s="373"/>
      <c r="AL67" s="373"/>
      <c r="AM67" s="373"/>
      <c r="AN67" s="373"/>
      <c r="AO67" s="373"/>
      <c r="AP67" s="770">
        <f>ROUND('8.F-gas'!$AP$31/10,-1)</f>
        <v>150</v>
      </c>
      <c r="AQ67" s="770"/>
      <c r="AR67" s="770"/>
      <c r="AS67" s="770"/>
      <c r="AT67" s="770"/>
      <c r="AU67" s="770"/>
      <c r="AV67" s="770"/>
      <c r="AW67" s="770"/>
      <c r="AX67" s="770">
        <f>ROUND('8.F-gas'!$AX$31/10,-1)</f>
        <v>160</v>
      </c>
      <c r="AY67" s="770"/>
      <c r="AZ67" s="770">
        <f>ROUND('8.F-gas'!AZ$31/10,1)</f>
        <v>57.1</v>
      </c>
      <c r="BA67" s="770">
        <f>ROUND('8.F-gas'!BA$31/10,1)</f>
        <v>63.4</v>
      </c>
      <c r="BB67" s="770">
        <f>ROUND('8.F-gas'!BB$31/10,1)</f>
        <v>45</v>
      </c>
      <c r="BC67" s="770">
        <f>ROUND('8.F-gas'!BC$31/10,1)</f>
        <v>31.2</v>
      </c>
      <c r="BD67" s="770">
        <f>ROUND('8.F-gas'!BD$31/10,1)</f>
        <v>29.5</v>
      </c>
      <c r="BE67" s="770">
        <f>ROUND('8.F-gas'!BE$31/10,1)</f>
        <v>33.700000000000003</v>
      </c>
      <c r="BF67" s="770">
        <f>ROUND('8.F-gas'!BF$31/10,1)</f>
        <v>38</v>
      </c>
      <c r="BG67" s="770">
        <f>ROUND('8.F-gas'!BI$31/10, -1)</f>
        <v>0</v>
      </c>
      <c r="CA67" s="770">
        <f>BF67</f>
        <v>38</v>
      </c>
    </row>
    <row r="68" spans="22:79">
      <c r="V68" s="373"/>
      <c r="W68" s="374"/>
      <c r="X68" s="374"/>
      <c r="Y68" s="767"/>
      <c r="Z68" s="767" t="s">
        <v>333</v>
      </c>
      <c r="AA68" s="767"/>
      <c r="AB68" s="767"/>
      <c r="AC68" s="767"/>
      <c r="AD68" s="767"/>
      <c r="AE68" s="767"/>
      <c r="AF68" s="767"/>
      <c r="AG68" s="767"/>
      <c r="AH68" s="767"/>
      <c r="AI68" s="767"/>
      <c r="AJ68" s="767"/>
      <c r="AK68" s="767"/>
      <c r="AL68" s="767"/>
      <c r="AM68" s="767"/>
      <c r="AN68" s="767"/>
      <c r="AO68" s="767"/>
      <c r="AP68" s="1223">
        <f>ROUND('8.F-gas'!AP$31/10^3,1)</f>
        <v>1.5</v>
      </c>
      <c r="AQ68" s="771">
        <f>ROUND('8.F-gas'!AQ$31/10^3,1)</f>
        <v>1.4</v>
      </c>
      <c r="AR68" s="771">
        <f>ROUND('8.F-gas'!AR$31/10^3,1)</f>
        <v>1.6</v>
      </c>
      <c r="AS68" s="771">
        <f>ROUND('8.F-gas'!AS$31/10^3,1)</f>
        <v>1.5</v>
      </c>
      <c r="AT68" s="771">
        <f>ROUND('8.F-gas'!AT$31/10^3,1)</f>
        <v>1.4</v>
      </c>
      <c r="AU68" s="771">
        <f>ROUND('8.F-gas'!AU$31/10^3,1)</f>
        <v>1.5</v>
      </c>
      <c r="AV68" s="771">
        <f>ROUND('8.F-gas'!AV$31/10^3,1)</f>
        <v>1.8</v>
      </c>
      <c r="AW68" s="771">
        <f>ROUND('8.F-gas'!AW$31/10^3,1)</f>
        <v>1.5</v>
      </c>
      <c r="AX68" s="1223">
        <f>ROUND('8.F-gas'!AX$31/10^3,1)</f>
        <v>1.6</v>
      </c>
      <c r="AY68" s="1223">
        <f>ROUND('8.F-gas'!AY$31/10^3,1)</f>
        <v>1.1000000000000001</v>
      </c>
      <c r="AZ68" s="1223">
        <f>ROUND('8.F-gas'!AZ$31/10^3,2)</f>
        <v>0.56999999999999995</v>
      </c>
      <c r="BA68" s="1223">
        <f>ROUND('8.F-gas'!BA$31/10^3,2)</f>
        <v>0.63</v>
      </c>
      <c r="BB68" s="1223">
        <f>ROUND('8.F-gas'!BB$31/10^3,2)</f>
        <v>0.45</v>
      </c>
      <c r="BC68" s="1227">
        <f>ROUND('8.F-gas'!BC$31/10^3,2)</f>
        <v>0.31</v>
      </c>
      <c r="BD68" s="1227">
        <f>ROUND('8.F-gas'!BD$31/10^3,2)</f>
        <v>0.28999999999999998</v>
      </c>
      <c r="BE68" s="1227">
        <f>ROUND('8.F-gas'!BE$31/10^3,2)</f>
        <v>0.34</v>
      </c>
      <c r="BF68" s="1227">
        <f>ROUND('8.F-gas'!BF$31/10^3,2)</f>
        <v>0.38</v>
      </c>
      <c r="BG68" s="1223">
        <f>ROUND('8.F-gas'!BH$31/10^3,2)</f>
        <v>0</v>
      </c>
      <c r="CA68" s="1227">
        <f>BF68</f>
        <v>0.38</v>
      </c>
    </row>
    <row r="69" spans="22:79">
      <c r="W69"/>
      <c r="AP69" s="763"/>
      <c r="AQ69" s="763"/>
      <c r="AR69" s="763"/>
      <c r="AS69" s="763"/>
      <c r="AT69" s="763"/>
      <c r="AU69" s="763"/>
      <c r="AV69" s="763"/>
      <c r="AW69" s="763"/>
      <c r="AX69" s="763"/>
      <c r="AY69" s="763"/>
      <c r="AZ69" s="763"/>
      <c r="BA69" s="763"/>
      <c r="BB69" s="763"/>
      <c r="BC69" s="763"/>
      <c r="BD69" s="763"/>
      <c r="BE69" s="763"/>
      <c r="CA69" s="763"/>
    </row>
    <row r="70" spans="22:79">
      <c r="W70"/>
      <c r="BA70" s="302"/>
      <c r="BB70" s="302"/>
      <c r="BC70" s="302"/>
      <c r="BD70" s="302"/>
      <c r="CA70" s="302"/>
    </row>
    <row r="71" spans="22:79" ht="15.75">
      <c r="V71" s="360" t="s">
        <v>54</v>
      </c>
      <c r="W71" s="361"/>
      <c r="X71" s="361"/>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4"/>
      <c r="AZ71" s="772" t="s">
        <v>61</v>
      </c>
      <c r="BA71" s="772" t="s">
        <v>61</v>
      </c>
      <c r="BB71" s="772" t="s">
        <v>61</v>
      </c>
      <c r="BC71" s="772" t="s">
        <v>61</v>
      </c>
      <c r="BD71" s="772" t="s">
        <v>61</v>
      </c>
      <c r="BE71" s="772" t="s">
        <v>61</v>
      </c>
      <c r="BF71" s="772" t="s">
        <v>61</v>
      </c>
      <c r="BG71" s="772" t="s">
        <v>61</v>
      </c>
      <c r="CA71" s="772" t="str">
        <f>BF71</f>
        <v>世帯当たりCO2排出量</v>
      </c>
    </row>
    <row r="72" spans="22:79" ht="15">
      <c r="V72" s="362"/>
      <c r="W72" s="361"/>
      <c r="X72" s="361"/>
      <c r="Y72" s="362"/>
      <c r="Z72" s="362"/>
      <c r="AA72" s="362"/>
      <c r="AB72" s="362"/>
      <c r="AC72" s="362"/>
      <c r="AD72" s="362"/>
      <c r="AE72" s="362"/>
      <c r="AF72" s="362"/>
      <c r="AG72" s="362"/>
      <c r="AH72" s="362"/>
      <c r="AI72" s="362"/>
      <c r="AJ72" s="362"/>
      <c r="AK72" s="362"/>
      <c r="AL72" s="362"/>
      <c r="AM72" s="362"/>
      <c r="AN72" s="362"/>
      <c r="AO72" s="362"/>
      <c r="AP72" s="362"/>
      <c r="AQ72" s="362"/>
      <c r="AR72" s="362"/>
      <c r="AS72" s="362"/>
      <c r="AT72" s="362"/>
      <c r="AU72" s="362"/>
      <c r="AV72" s="362"/>
      <c r="AW72" s="362"/>
      <c r="AX72" s="362"/>
      <c r="AY72" s="362"/>
      <c r="AZ72" s="773">
        <f>ROUND('11.Household (per household)'!AZ$12,-1)</f>
        <v>4600</v>
      </c>
      <c r="BA72" s="773">
        <f>ROUND('11.Household (per household)'!BA$12,-1)</f>
        <v>4470</v>
      </c>
      <c r="BB72" s="773">
        <f>ROUND('11.Household (per household)'!BB$12,-1)</f>
        <v>4490</v>
      </c>
      <c r="BC72" s="773">
        <f>ROUND('11.Household (per household)'!BC$12,-1)</f>
        <v>4120</v>
      </c>
      <c r="BD72" s="773">
        <f>ROUND('11.Household (per household)'!BD$12,-1)</f>
        <v>3970</v>
      </c>
      <c r="BE72" s="773">
        <f>ROUND('11.Household (per household)'!BE$12,-1)</f>
        <v>3920</v>
      </c>
      <c r="BF72" s="773">
        <f>ROUND('11.Household (per household)'!BF$12,-1)</f>
        <v>3730</v>
      </c>
      <c r="BG72" s="773">
        <f>ROUND('11.Household (per household)'!BH$12,-1)</f>
        <v>0</v>
      </c>
      <c r="CA72" s="773">
        <f>BF72</f>
        <v>3730</v>
      </c>
    </row>
    <row r="73" spans="22:79" ht="15">
      <c r="V73" s="362"/>
      <c r="W73" s="361"/>
      <c r="X73" s="361"/>
      <c r="Y73" s="362"/>
      <c r="Z73" s="362"/>
      <c r="AA73" s="362"/>
      <c r="AB73" s="362"/>
      <c r="AC73" s="362"/>
      <c r="AD73" s="362"/>
      <c r="AE73" s="362"/>
      <c r="AF73" s="362"/>
      <c r="AG73" s="362"/>
      <c r="AH73" s="362"/>
      <c r="AI73" s="362"/>
      <c r="AJ73" s="362"/>
      <c r="AK73" s="362"/>
      <c r="AL73" s="362"/>
      <c r="AM73" s="362"/>
      <c r="AN73" s="362"/>
      <c r="AO73" s="362"/>
      <c r="AP73" s="362"/>
      <c r="AQ73" s="362"/>
      <c r="AR73" s="362"/>
      <c r="AS73" s="362"/>
      <c r="AT73" s="362"/>
      <c r="AU73" s="362"/>
      <c r="AV73" s="362"/>
      <c r="AW73" s="362"/>
      <c r="AX73" s="362"/>
      <c r="AY73" s="362"/>
      <c r="AZ73" s="1110">
        <v>2015</v>
      </c>
      <c r="BA73" s="1110">
        <v>2016</v>
      </c>
      <c r="BB73" s="1110">
        <v>2017</v>
      </c>
      <c r="BC73" s="1110">
        <v>2018</v>
      </c>
      <c r="BD73" s="1110">
        <v>2019</v>
      </c>
      <c r="BE73" s="1110">
        <v>2020</v>
      </c>
      <c r="BF73" s="1110">
        <v>2021</v>
      </c>
      <c r="BG73" s="1110">
        <v>2022</v>
      </c>
      <c r="CA73" s="1110">
        <f>BF73</f>
        <v>2021</v>
      </c>
    </row>
    <row r="74" spans="22:79" ht="15">
      <c r="V74" s="362"/>
      <c r="W74" s="361"/>
      <c r="X74" s="361"/>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362"/>
      <c r="AY74" s="362"/>
      <c r="AZ74" s="774"/>
      <c r="BA74" s="774"/>
      <c r="BB74" s="774"/>
      <c r="BC74" s="774"/>
      <c r="BD74" s="774"/>
      <c r="BE74" s="774"/>
      <c r="BF74" s="1724"/>
      <c r="BG74" s="774"/>
      <c r="CA74" s="774"/>
    </row>
    <row r="75" spans="22:79" ht="15">
      <c r="V75" s="362"/>
      <c r="W75" s="361"/>
      <c r="X75" s="361"/>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4"/>
      <c r="AZ75" s="772" t="s">
        <v>330</v>
      </c>
      <c r="BA75" s="772" t="s">
        <v>330</v>
      </c>
      <c r="BB75" s="772" t="s">
        <v>329</v>
      </c>
      <c r="BC75" s="772" t="s">
        <v>329</v>
      </c>
      <c r="BD75" s="772" t="s">
        <v>329</v>
      </c>
      <c r="BE75" s="772" t="s">
        <v>329</v>
      </c>
      <c r="BF75" s="772" t="s">
        <v>329</v>
      </c>
      <c r="BG75" s="774"/>
      <c r="CA75" s="772" t="str">
        <f>BF75</f>
        <v>Household CO2 emissions</v>
      </c>
    </row>
    <row r="76" spans="22:79" ht="15">
      <c r="V76" s="362"/>
      <c r="W76" s="361"/>
      <c r="X76" s="361"/>
      <c r="Y76" s="362"/>
      <c r="Z76" s="362"/>
      <c r="AA76" s="362"/>
      <c r="AB76" s="362"/>
      <c r="AC76" s="362"/>
      <c r="AD76" s="362"/>
      <c r="AE76" s="362"/>
      <c r="AF76" s="362"/>
      <c r="AG76" s="362"/>
      <c r="AH76" s="362"/>
      <c r="AI76" s="362"/>
      <c r="AJ76" s="362"/>
      <c r="AK76" s="362"/>
      <c r="AL76" s="362"/>
      <c r="AM76" s="362"/>
      <c r="AN76" s="362"/>
      <c r="AO76" s="362"/>
      <c r="AP76" s="362"/>
      <c r="AQ76" s="362"/>
      <c r="AR76" s="362"/>
      <c r="AS76" s="362"/>
      <c r="AT76" s="362"/>
      <c r="AU76" s="362"/>
      <c r="AV76" s="362"/>
      <c r="AW76" s="362"/>
      <c r="AX76" s="362"/>
      <c r="AY76" s="362"/>
      <c r="AZ76" s="775">
        <f>ROUND('11.Household (per household)'!AZ12,-1)</f>
        <v>4600</v>
      </c>
      <c r="BA76" s="775">
        <f>ROUND('11.Household (per household)'!BA12,-1)</f>
        <v>4470</v>
      </c>
      <c r="BB76" s="775">
        <f>ROUND('11.Household (per household)'!BB12,-1)</f>
        <v>4490</v>
      </c>
      <c r="BC76" s="775">
        <f>ROUND('11.Household (per household)'!BC12,-1)</f>
        <v>4120</v>
      </c>
      <c r="BD76" s="775">
        <f>ROUND('11.Household (per household)'!BD12,-1)</f>
        <v>3970</v>
      </c>
      <c r="BE76" s="775">
        <f>ROUND('11.Household (per household)'!BE12,-1)</f>
        <v>3920</v>
      </c>
      <c r="BF76" s="775">
        <f>ROUND('11.Household (per household)'!BF12,-1)</f>
        <v>3730</v>
      </c>
      <c r="BG76" s="774"/>
      <c r="CA76" s="775">
        <f>BF76</f>
        <v>3730</v>
      </c>
    </row>
    <row r="77" spans="22:79" ht="15">
      <c r="V77" s="362"/>
      <c r="W77" s="361"/>
      <c r="X77" s="361"/>
      <c r="Y77" s="362"/>
      <c r="Z77" s="362"/>
      <c r="AA77" s="362"/>
      <c r="AB77" s="362"/>
      <c r="AC77" s="362"/>
      <c r="AD77" s="362"/>
      <c r="AE77" s="362"/>
      <c r="AF77" s="362"/>
      <c r="AG77" s="362"/>
      <c r="AH77" s="362"/>
      <c r="AI77" s="362"/>
      <c r="AJ77" s="362"/>
      <c r="AK77" s="362"/>
      <c r="AL77" s="362"/>
      <c r="AM77" s="362"/>
      <c r="AN77" s="362"/>
      <c r="AO77" s="362"/>
      <c r="AP77" s="362"/>
      <c r="AQ77" s="362"/>
      <c r="AR77" s="362"/>
      <c r="AS77" s="362"/>
      <c r="AT77" s="362"/>
      <c r="AU77" s="362"/>
      <c r="AV77" s="362"/>
      <c r="AW77" s="362"/>
      <c r="AX77" s="362"/>
      <c r="AY77" s="362"/>
      <c r="AZ77" s="776">
        <v>2015</v>
      </c>
      <c r="BA77" s="776">
        <v>2016</v>
      </c>
      <c r="BB77" s="776">
        <v>2017</v>
      </c>
      <c r="BC77" s="776">
        <v>2018</v>
      </c>
      <c r="BD77" s="776">
        <v>2019</v>
      </c>
      <c r="BE77" s="776">
        <v>2020</v>
      </c>
      <c r="BF77" s="776">
        <v>2021</v>
      </c>
      <c r="BG77" s="774"/>
      <c r="CA77" s="776">
        <f>BF77</f>
        <v>2021</v>
      </c>
    </row>
    <row r="78" spans="22:79" ht="15">
      <c r="V78" s="362"/>
      <c r="W78" s="361"/>
      <c r="X78" s="361"/>
      <c r="Y78" s="362"/>
      <c r="Z78" s="362"/>
      <c r="AA78" s="362"/>
      <c r="AB78" s="362"/>
      <c r="AC78" s="362"/>
      <c r="AD78" s="362"/>
      <c r="AE78" s="362"/>
      <c r="AF78" s="362"/>
      <c r="AG78" s="362"/>
      <c r="AH78" s="362"/>
      <c r="AI78" s="362"/>
      <c r="AJ78" s="362"/>
      <c r="AK78" s="362"/>
      <c r="AL78" s="362"/>
      <c r="AM78" s="362"/>
      <c r="AN78" s="362"/>
      <c r="AO78" s="362"/>
      <c r="AP78" s="362"/>
      <c r="AQ78" s="362"/>
      <c r="AR78" s="362"/>
      <c r="AS78" s="362"/>
      <c r="AT78" s="362"/>
      <c r="AU78" s="362"/>
      <c r="AV78" s="362"/>
      <c r="AW78" s="362"/>
      <c r="AX78" s="362"/>
      <c r="AY78" s="362"/>
      <c r="AZ78" s="774"/>
      <c r="BA78" s="774"/>
      <c r="BB78" s="774"/>
      <c r="BC78" s="774"/>
      <c r="BD78" s="774"/>
      <c r="BE78" s="774"/>
      <c r="BF78" s="774"/>
      <c r="BG78" s="774"/>
      <c r="CA78" s="774"/>
    </row>
    <row r="79" spans="22:79" ht="15">
      <c r="W79"/>
      <c r="AZ79" s="313"/>
      <c r="BA79" s="313"/>
      <c r="BB79" s="313"/>
      <c r="BC79" s="313"/>
      <c r="BD79" s="313"/>
      <c r="BE79" s="313"/>
      <c r="BF79" s="313"/>
      <c r="BG79" s="313"/>
      <c r="CA79" s="313"/>
    </row>
    <row r="80" spans="22:79" ht="15.75">
      <c r="V80" s="378" t="s">
        <v>63</v>
      </c>
      <c r="W80" s="379"/>
      <c r="X80" s="379"/>
      <c r="Y80" s="777"/>
      <c r="Z80" s="777"/>
      <c r="AA80" s="777"/>
      <c r="AB80" s="777"/>
      <c r="AC80" s="777"/>
      <c r="AD80" s="777"/>
      <c r="AE80" s="777"/>
      <c r="AF80" s="777"/>
      <c r="AG80" s="777"/>
      <c r="AH80" s="777"/>
      <c r="AI80" s="777"/>
      <c r="AJ80" s="777"/>
      <c r="AK80" s="777"/>
      <c r="AL80" s="777"/>
      <c r="AM80" s="777"/>
      <c r="AN80" s="777"/>
      <c r="AO80" s="777"/>
      <c r="AP80" s="777"/>
      <c r="AQ80" s="777"/>
      <c r="AR80" s="777"/>
      <c r="AS80" s="777"/>
      <c r="AT80" s="777"/>
      <c r="AU80" s="777"/>
      <c r="AV80" s="777"/>
      <c r="AW80" s="777"/>
      <c r="AX80" s="777"/>
      <c r="AY80" s="777"/>
      <c r="AZ80" s="778" t="s">
        <v>64</v>
      </c>
      <c r="BA80" s="778" t="s">
        <v>698</v>
      </c>
      <c r="BB80" s="778" t="s">
        <v>698</v>
      </c>
      <c r="BC80" s="778" t="s">
        <v>698</v>
      </c>
      <c r="BD80" s="778" t="s">
        <v>698</v>
      </c>
      <c r="BE80" s="778" t="s">
        <v>698</v>
      </c>
      <c r="BF80" s="778" t="s">
        <v>698</v>
      </c>
      <c r="BG80" s="778" t="s">
        <v>698</v>
      </c>
      <c r="CA80" s="778" t="str">
        <f>BF80</f>
        <v>一人当たりCO2排出量</v>
      </c>
    </row>
    <row r="81" spans="22:79" ht="15">
      <c r="V81" s="380"/>
      <c r="W81" s="379"/>
      <c r="X81" s="379"/>
      <c r="Y81" s="380"/>
      <c r="Z81" s="380"/>
      <c r="AA81" s="380"/>
      <c r="AB81" s="380"/>
      <c r="AC81" s="380"/>
      <c r="AD81" s="380"/>
      <c r="AE81" s="380"/>
      <c r="AF81" s="380"/>
      <c r="AG81" s="380"/>
      <c r="AH81" s="380"/>
      <c r="AI81" s="380"/>
      <c r="AJ81" s="380"/>
      <c r="AK81" s="380"/>
      <c r="AL81" s="380"/>
      <c r="AM81" s="380"/>
      <c r="AN81" s="380"/>
      <c r="AO81" s="380"/>
      <c r="AP81" s="380"/>
      <c r="AQ81" s="380"/>
      <c r="AR81" s="380"/>
      <c r="AS81" s="380"/>
      <c r="AT81" s="380"/>
      <c r="AU81" s="380"/>
      <c r="AV81" s="380"/>
      <c r="AW81" s="380"/>
      <c r="AX81" s="380"/>
      <c r="AY81" s="380"/>
      <c r="AZ81" s="779">
        <f>ROUND('12.Household (per capita)'!AZ$11,-1)</f>
        <v>2060</v>
      </c>
      <c r="BA81" s="779">
        <f>ROUND('12.Household (per capita)'!BA$11,-1)</f>
        <v>2020</v>
      </c>
      <c r="BB81" s="779">
        <f>ROUND('12.Household (per capita)'!BB$11,-1)</f>
        <v>2050</v>
      </c>
      <c r="BC81" s="779">
        <f>ROUND('12.Household (per capita)'!BC$11,-1)</f>
        <v>1910</v>
      </c>
      <c r="BD81" s="779">
        <f>ROUND('12.Household (per capita)'!BD$11,-1)</f>
        <v>1860</v>
      </c>
      <c r="BE81" s="779">
        <f>ROUND('12.Household (per capita)'!BE$11,-1)</f>
        <v>1850</v>
      </c>
      <c r="BF81" s="779">
        <f>ROUND('12.Household (per capita)'!BF$11,-1)</f>
        <v>1780</v>
      </c>
      <c r="BG81" s="779">
        <f>ROUND('12.Household (per capita)'!BH$11,-1)</f>
        <v>0</v>
      </c>
      <c r="CA81" s="779">
        <f>BF81</f>
        <v>1780</v>
      </c>
    </row>
    <row r="82" spans="22:79" ht="15">
      <c r="V82" s="380"/>
      <c r="W82" s="379"/>
      <c r="X82" s="379"/>
      <c r="Y82" s="380"/>
      <c r="Z82" s="380"/>
      <c r="AA82" s="380"/>
      <c r="AB82" s="380"/>
      <c r="AC82" s="380"/>
      <c r="AD82" s="380"/>
      <c r="AE82" s="380"/>
      <c r="AF82" s="380"/>
      <c r="AG82" s="380"/>
      <c r="AH82" s="380"/>
      <c r="AI82" s="380"/>
      <c r="AJ82" s="380"/>
      <c r="AK82" s="380"/>
      <c r="AL82" s="380"/>
      <c r="AM82" s="380"/>
      <c r="AN82" s="380"/>
      <c r="AO82" s="380"/>
      <c r="AP82" s="380"/>
      <c r="AQ82" s="380"/>
      <c r="AR82" s="380"/>
      <c r="AS82" s="380"/>
      <c r="AT82" s="380"/>
      <c r="AU82" s="380"/>
      <c r="AV82" s="380"/>
      <c r="AW82" s="380"/>
      <c r="AX82" s="380"/>
      <c r="AY82" s="380"/>
      <c r="AZ82" s="1111">
        <v>2015</v>
      </c>
      <c r="BA82" s="1111">
        <v>2016</v>
      </c>
      <c r="BB82" s="1111">
        <v>2017</v>
      </c>
      <c r="BC82" s="1111">
        <v>2018</v>
      </c>
      <c r="BD82" s="1111">
        <v>2019</v>
      </c>
      <c r="BE82" s="1111">
        <v>2020</v>
      </c>
      <c r="BF82" s="1111">
        <v>2021</v>
      </c>
      <c r="BG82" s="1111">
        <v>2022</v>
      </c>
      <c r="CA82" s="1111">
        <f>BF82</f>
        <v>2021</v>
      </c>
    </row>
    <row r="83" spans="22:79">
      <c r="V83" s="380"/>
      <c r="W83" s="379"/>
      <c r="X83" s="379"/>
      <c r="Y83" s="383"/>
      <c r="Z83" s="383"/>
      <c r="AA83" s="383"/>
      <c r="AB83" s="383"/>
      <c r="AC83" s="383"/>
      <c r="AD83" s="383"/>
      <c r="AE83" s="383"/>
      <c r="AF83" s="383"/>
      <c r="AG83" s="383"/>
      <c r="AH83" s="383"/>
      <c r="AI83" s="383"/>
      <c r="AJ83" s="383"/>
      <c r="AK83" s="383"/>
      <c r="AL83" s="383"/>
      <c r="AM83" s="383"/>
      <c r="AN83" s="383"/>
      <c r="AO83" s="383"/>
      <c r="AP83" s="383"/>
      <c r="AQ83" s="383"/>
      <c r="AR83" s="383"/>
      <c r="AS83" s="383"/>
      <c r="AT83" s="383"/>
      <c r="AU83" s="383"/>
      <c r="AV83" s="383"/>
      <c r="AW83" s="383"/>
      <c r="AX83" s="383"/>
      <c r="AY83" s="383"/>
      <c r="AZ83" s="780"/>
      <c r="BA83" s="780"/>
      <c r="BB83" s="780"/>
      <c r="BC83" s="780"/>
      <c r="BD83" s="780"/>
      <c r="BE83" s="780"/>
      <c r="BF83" s="780"/>
      <c r="BG83" s="780"/>
      <c r="CA83" s="780"/>
    </row>
    <row r="84" spans="22:79">
      <c r="V84" s="380"/>
      <c r="W84" s="379"/>
      <c r="X84" s="379"/>
      <c r="Y84" s="777"/>
      <c r="Z84" s="777"/>
      <c r="AA84" s="777"/>
      <c r="AB84" s="777"/>
      <c r="AC84" s="777"/>
      <c r="AD84" s="777"/>
      <c r="AE84" s="777"/>
      <c r="AF84" s="777"/>
      <c r="AG84" s="777"/>
      <c r="AH84" s="777"/>
      <c r="AI84" s="777"/>
      <c r="AJ84" s="777"/>
      <c r="AK84" s="777"/>
      <c r="AL84" s="777"/>
      <c r="AM84" s="777"/>
      <c r="AN84" s="777"/>
      <c r="AO84" s="777"/>
      <c r="AP84" s="777"/>
      <c r="AQ84" s="777"/>
      <c r="AR84" s="777"/>
      <c r="AS84" s="777"/>
      <c r="AT84" s="777"/>
      <c r="AU84" s="777"/>
      <c r="AV84" s="777"/>
      <c r="AW84" s="777"/>
      <c r="AX84" s="777"/>
      <c r="AY84" s="777"/>
      <c r="AZ84" s="778" t="s">
        <v>334</v>
      </c>
      <c r="BA84" s="778" t="s">
        <v>334</v>
      </c>
      <c r="BB84" s="778" t="s">
        <v>334</v>
      </c>
      <c r="BC84" s="778" t="s">
        <v>334</v>
      </c>
      <c r="BD84" s="778" t="s">
        <v>334</v>
      </c>
      <c r="BE84" s="778" t="s">
        <v>334</v>
      </c>
      <c r="BF84" s="778" t="s">
        <v>334</v>
      </c>
      <c r="BG84" s="380"/>
      <c r="CA84" s="778" t="str">
        <f>BF84</f>
        <v>per capita</v>
      </c>
    </row>
    <row r="85" spans="22:79" ht="15">
      <c r="V85" s="380"/>
      <c r="W85" s="380"/>
      <c r="X85" s="379"/>
      <c r="Y85" s="380"/>
      <c r="Z85" s="380"/>
      <c r="AA85" s="380"/>
      <c r="AB85" s="380"/>
      <c r="AC85" s="380"/>
      <c r="AD85" s="380"/>
      <c r="AE85" s="380"/>
      <c r="AF85" s="380"/>
      <c r="AG85" s="380"/>
      <c r="AH85" s="380"/>
      <c r="AI85" s="380"/>
      <c r="AJ85" s="380"/>
      <c r="AK85" s="380"/>
      <c r="AL85" s="380"/>
      <c r="AM85" s="380"/>
      <c r="AN85" s="380"/>
      <c r="AO85" s="380"/>
      <c r="AP85" s="380"/>
      <c r="AQ85" s="380"/>
      <c r="AR85" s="380"/>
      <c r="AS85" s="380"/>
      <c r="AT85" s="380"/>
      <c r="AU85" s="380"/>
      <c r="AV85" s="380"/>
      <c r="AW85" s="380"/>
      <c r="AX85" s="380"/>
      <c r="AY85" s="380"/>
      <c r="AZ85" s="781">
        <f>ROUND('12.Household (per capita)'!AZ$11,-1)</f>
        <v>2060</v>
      </c>
      <c r="BA85" s="781">
        <f>ROUND('12.Household (per capita)'!BA$11,-1)</f>
        <v>2020</v>
      </c>
      <c r="BB85" s="781">
        <f>ROUND('12.Household (per capita)'!BB$11,-1)</f>
        <v>2050</v>
      </c>
      <c r="BC85" s="781">
        <f>ROUND('12.Household (per capita)'!BC$11,-1)</f>
        <v>1910</v>
      </c>
      <c r="BD85" s="781">
        <f>ROUND('12.Household (per capita)'!BD$11,-1)</f>
        <v>1860</v>
      </c>
      <c r="BE85" s="781">
        <f>ROUND('12.Household (per capita)'!BE$11,-1)</f>
        <v>1850</v>
      </c>
      <c r="BF85" s="781">
        <f>ROUND('12.Household (per capita)'!BF$11,-1)</f>
        <v>1780</v>
      </c>
      <c r="BG85" s="380"/>
      <c r="CA85" s="781">
        <f>BF85</f>
        <v>1780</v>
      </c>
    </row>
    <row r="86" spans="22:79" ht="15">
      <c r="V86" s="380"/>
      <c r="W86" s="380"/>
      <c r="X86" s="379"/>
      <c r="Y86" s="380"/>
      <c r="Z86" s="380"/>
      <c r="AA86" s="380"/>
      <c r="AB86" s="380"/>
      <c r="AC86" s="380"/>
      <c r="AD86" s="380"/>
      <c r="AE86" s="380"/>
      <c r="AF86" s="380"/>
      <c r="AG86" s="380"/>
      <c r="AH86" s="380"/>
      <c r="AI86" s="380"/>
      <c r="AJ86" s="380"/>
      <c r="AK86" s="380"/>
      <c r="AL86" s="380"/>
      <c r="AM86" s="380"/>
      <c r="AN86" s="380"/>
      <c r="AO86" s="380"/>
      <c r="AP86" s="380"/>
      <c r="AQ86" s="380"/>
      <c r="AR86" s="380"/>
      <c r="AS86" s="380"/>
      <c r="AT86" s="380"/>
      <c r="AU86" s="380"/>
      <c r="AV86" s="380"/>
      <c r="AW86" s="380"/>
      <c r="AX86" s="380"/>
      <c r="AY86" s="380"/>
      <c r="AZ86" s="782">
        <v>2015</v>
      </c>
      <c r="BA86" s="782">
        <v>2016</v>
      </c>
      <c r="BB86" s="782">
        <v>2017</v>
      </c>
      <c r="BC86" s="782">
        <v>2018</v>
      </c>
      <c r="BD86" s="782">
        <v>2019</v>
      </c>
      <c r="BE86" s="782">
        <v>2020</v>
      </c>
      <c r="BF86" s="782">
        <v>2021</v>
      </c>
      <c r="BG86" s="380"/>
      <c r="CA86" s="782">
        <f>BF86</f>
        <v>2021</v>
      </c>
    </row>
    <row r="87" spans="22:79">
      <c r="V87" s="380"/>
      <c r="W87" s="380"/>
      <c r="X87" s="379"/>
      <c r="Y87" s="380"/>
      <c r="Z87" s="380"/>
      <c r="AA87" s="380"/>
      <c r="AB87" s="380"/>
      <c r="AC87" s="380"/>
      <c r="AD87" s="380"/>
      <c r="AE87" s="380"/>
      <c r="AF87" s="380"/>
      <c r="AG87" s="380"/>
      <c r="AH87" s="380"/>
      <c r="AI87" s="380"/>
      <c r="AJ87" s="380"/>
      <c r="AK87" s="380"/>
      <c r="AL87" s="380"/>
      <c r="AM87" s="380"/>
      <c r="AN87" s="380"/>
      <c r="AO87" s="380"/>
      <c r="AP87" s="380"/>
      <c r="AQ87" s="380"/>
      <c r="AR87" s="380"/>
      <c r="AS87" s="380"/>
      <c r="AT87" s="380"/>
      <c r="AU87" s="380"/>
      <c r="AV87" s="380"/>
      <c r="AW87" s="380"/>
      <c r="AX87" s="380"/>
      <c r="AY87" s="380"/>
      <c r="AZ87" s="380"/>
      <c r="BA87" s="380"/>
      <c r="BB87" s="380"/>
      <c r="BC87" s="380"/>
      <c r="BD87" s="380"/>
      <c r="BE87" s="380"/>
      <c r="BF87" s="380"/>
      <c r="BG87" s="380"/>
      <c r="CA87" s="380"/>
    </row>
    <row r="91" spans="22:79" ht="14.25">
      <c r="W91" s="1187" t="s">
        <v>15</v>
      </c>
    </row>
    <row r="92" spans="22:79" ht="14.25">
      <c r="W92" s="1188" t="s">
        <v>743</v>
      </c>
      <c r="X92" s="1" t="s">
        <v>482</v>
      </c>
    </row>
    <row r="93" spans="22:79" ht="14.25">
      <c r="W93" s="1189" t="s">
        <v>744</v>
      </c>
      <c r="X93" s="1190" t="s">
        <v>483</v>
      </c>
    </row>
    <row r="94" spans="22:79" ht="14.25">
      <c r="W94" s="307" t="s">
        <v>745</v>
      </c>
      <c r="X94" s="1" t="s">
        <v>484</v>
      </c>
    </row>
    <row r="95" spans="22:79" ht="14.25">
      <c r="W95" s="1191" t="s">
        <v>746</v>
      </c>
      <c r="X95" s="1" t="s">
        <v>486</v>
      </c>
    </row>
    <row r="96" spans="22:79" ht="14.25">
      <c r="W96" s="1191" t="s">
        <v>747</v>
      </c>
      <c r="X96" s="1" t="s">
        <v>489</v>
      </c>
    </row>
    <row r="97" spans="23:24" ht="14.25">
      <c r="W97" s="1188" t="s">
        <v>748</v>
      </c>
      <c r="X97" s="1190" t="s">
        <v>820</v>
      </c>
    </row>
    <row r="98" spans="23:24" ht="14.25">
      <c r="W98" s="307" t="s">
        <v>749</v>
      </c>
      <c r="X98" s="1" t="s">
        <v>485</v>
      </c>
    </row>
    <row r="99" spans="23:24" ht="28.5">
      <c r="W99" s="746" t="s">
        <v>750</v>
      </c>
      <c r="X99" s="1" t="s">
        <v>487</v>
      </c>
    </row>
    <row r="100" spans="23:24" ht="14.25">
      <c r="W100" s="307" t="s">
        <v>751</v>
      </c>
      <c r="X100" s="1" t="s">
        <v>488</v>
      </c>
    </row>
    <row r="101" spans="23:24" ht="14.25">
      <c r="W101" s="1188" t="s">
        <v>752</v>
      </c>
      <c r="X101" s="1" t="s">
        <v>490</v>
      </c>
    </row>
    <row r="103" spans="23:24" ht="14.25">
      <c r="W103" s="1192" t="s">
        <v>16</v>
      </c>
    </row>
    <row r="104" spans="23:24" ht="14.25">
      <c r="W104" s="1193" t="s">
        <v>753</v>
      </c>
      <c r="X104" s="1" t="s">
        <v>486</v>
      </c>
    </row>
    <row r="105" spans="23:24" ht="14.25">
      <c r="W105" s="1193" t="s">
        <v>747</v>
      </c>
      <c r="X105" s="1" t="s">
        <v>489</v>
      </c>
    </row>
    <row r="106" spans="23:24" ht="14.25">
      <c r="W106" s="1194" t="s">
        <v>754</v>
      </c>
      <c r="X106" s="1190" t="s">
        <v>820</v>
      </c>
    </row>
    <row r="107" spans="23:24" ht="14.25">
      <c r="W107" s="1" t="s">
        <v>755</v>
      </c>
      <c r="X107" s="1" t="s">
        <v>492</v>
      </c>
    </row>
    <row r="108" spans="23:24" ht="14.25">
      <c r="W108" s="1" t="s">
        <v>756</v>
      </c>
      <c r="X108" s="1" t="s">
        <v>493</v>
      </c>
    </row>
    <row r="109" spans="23:24" ht="14.25">
      <c r="W109" s="1" t="s">
        <v>757</v>
      </c>
      <c r="X109" s="1" t="s">
        <v>494</v>
      </c>
    </row>
    <row r="112" spans="23:24" ht="18.75">
      <c r="W112" s="1195" t="s">
        <v>579</v>
      </c>
    </row>
    <row r="113" spans="23:24" ht="14.25">
      <c r="W113" s="1" t="s">
        <v>758</v>
      </c>
      <c r="X113" s="1" t="s">
        <v>495</v>
      </c>
    </row>
    <row r="114" spans="23:24" ht="14.25">
      <c r="W114" s="1" t="s">
        <v>759</v>
      </c>
      <c r="X114" s="1" t="s">
        <v>496</v>
      </c>
    </row>
    <row r="115" spans="23:24" ht="14.25">
      <c r="W115" s="1" t="s">
        <v>752</v>
      </c>
      <c r="X115" s="1" t="s">
        <v>497</v>
      </c>
    </row>
    <row r="116" spans="23:24" ht="14.25">
      <c r="W116" s="1193" t="s">
        <v>746</v>
      </c>
      <c r="X116" s="1" t="s">
        <v>486</v>
      </c>
    </row>
    <row r="117" spans="23:24" ht="14.25">
      <c r="W117" s="1193" t="s">
        <v>747</v>
      </c>
      <c r="X117" s="1" t="s">
        <v>489</v>
      </c>
    </row>
    <row r="118" spans="23:24" ht="18.75">
      <c r="W118" s="1" t="s">
        <v>760</v>
      </c>
      <c r="X118" s="1" t="s">
        <v>580</v>
      </c>
    </row>
    <row r="121" spans="23:24" ht="18.75">
      <c r="W121" s="1196" t="s">
        <v>581</v>
      </c>
    </row>
    <row r="122" spans="23:24" ht="14.25">
      <c r="W122" s="1193" t="s">
        <v>746</v>
      </c>
      <c r="X122" s="1" t="s">
        <v>486</v>
      </c>
    </row>
    <row r="123" spans="23:24" ht="18.75">
      <c r="W123" s="1" t="s">
        <v>761</v>
      </c>
      <c r="X123" s="1" t="s">
        <v>582</v>
      </c>
    </row>
    <row r="124" spans="23:24" ht="14.25">
      <c r="W124" s="1193" t="s">
        <v>747</v>
      </c>
      <c r="X124" s="1" t="s">
        <v>498</v>
      </c>
    </row>
    <row r="127" spans="23:24" ht="16.5">
      <c r="W127" s="1197" t="s">
        <v>762</v>
      </c>
    </row>
    <row r="133" spans="23:25" ht="12.75">
      <c r="W133" s="1198" t="s">
        <v>763</v>
      </c>
      <c r="X133" s="1199" t="s">
        <v>764</v>
      </c>
    </row>
    <row r="134" spans="23:25">
      <c r="W134" s="1200" t="s">
        <v>765</v>
      </c>
      <c r="X134" s="1201" t="s">
        <v>766</v>
      </c>
    </row>
    <row r="135" spans="23:25">
      <c r="W135" s="1202" t="s">
        <v>767</v>
      </c>
      <c r="X135" s="1201" t="s">
        <v>768</v>
      </c>
    </row>
    <row r="136" spans="23:25" ht="14.25">
      <c r="W136" s="1203" t="s">
        <v>769</v>
      </c>
      <c r="X136" s="1201" t="s">
        <v>770</v>
      </c>
    </row>
    <row r="137" spans="23:25">
      <c r="W137" s="1204" t="s">
        <v>771</v>
      </c>
      <c r="X137" s="1201" t="s">
        <v>772</v>
      </c>
    </row>
    <row r="138" spans="23:25">
      <c r="W138" s="1205" t="s">
        <v>773</v>
      </c>
      <c r="X138" s="1201" t="s">
        <v>774</v>
      </c>
    </row>
    <row r="139" spans="23:25">
      <c r="W139" s="1206" t="s">
        <v>775</v>
      </c>
      <c r="X139" s="1201" t="s">
        <v>776</v>
      </c>
    </row>
    <row r="140" spans="23:25">
      <c r="W140" s="1207" t="s">
        <v>777</v>
      </c>
      <c r="X140" s="1201" t="s">
        <v>778</v>
      </c>
    </row>
    <row r="141" spans="23:25">
      <c r="W141" s="1208" t="s">
        <v>779</v>
      </c>
      <c r="X141" s="1201" t="s">
        <v>780</v>
      </c>
    </row>
    <row r="144" spans="23:25" ht="15.75">
      <c r="W144" s="1432" t="s">
        <v>913</v>
      </c>
      <c r="X144" s="1432"/>
      <c r="Y144" s="1432"/>
    </row>
    <row r="145" spans="23:25" ht="15.75">
      <c r="W145" s="1433"/>
      <c r="X145" s="1433"/>
      <c r="Y145" s="1434"/>
    </row>
    <row r="146" spans="23:25" ht="15.75">
      <c r="W146" s="1435" t="s">
        <v>914</v>
      </c>
      <c r="X146" s="1436">
        <f>X154</f>
        <v>1270.2471019048508</v>
      </c>
      <c r="Y146" s="1432" t="s">
        <v>915</v>
      </c>
    </row>
    <row r="147" spans="23:25" ht="15.75">
      <c r="W147" s="1435" t="s">
        <v>916</v>
      </c>
      <c r="X147" s="1437">
        <v>3.5000000000000003E-2</v>
      </c>
      <c r="Y147" s="1432"/>
    </row>
    <row r="148" spans="23:25" ht="15.75">
      <c r="W148" s="1435" t="s">
        <v>917</v>
      </c>
      <c r="X148" s="1438">
        <f>-X146*X147</f>
        <v>-44.45864856666978</v>
      </c>
      <c r="Y148" s="1432"/>
    </row>
    <row r="151" spans="23:25" ht="15.75">
      <c r="W151" s="1432" t="s">
        <v>918</v>
      </c>
      <c r="X151" s="1432"/>
      <c r="Y151" s="1432" t="s">
        <v>919</v>
      </c>
    </row>
    <row r="152" spans="23:25" ht="15.75">
      <c r="W152" s="1432"/>
      <c r="X152" s="1432"/>
      <c r="Y152" s="1432"/>
    </row>
    <row r="153" spans="23:25" ht="15.75">
      <c r="W153" s="1676" t="s">
        <v>920</v>
      </c>
      <c r="X153" s="1676">
        <v>1990</v>
      </c>
      <c r="Y153" s="1676">
        <v>1995</v>
      </c>
    </row>
    <row r="154" spans="23:25" ht="15.75">
      <c r="W154" s="1439" t="s">
        <v>921</v>
      </c>
      <c r="X154" s="1440">
        <f>SUM(X155:X161)</f>
        <v>1270.2471019048508</v>
      </c>
      <c r="Y154" s="1440">
        <f>SUM(Y155:Y161)</f>
        <v>1379.2873899155429</v>
      </c>
    </row>
    <row r="155" spans="23:25" ht="15.75">
      <c r="W155" s="1439" t="s">
        <v>922</v>
      </c>
      <c r="X155" s="1441">
        <v>1154.4027547264527</v>
      </c>
      <c r="Y155" s="1441">
        <v>1240.7626320507973</v>
      </c>
    </row>
    <row r="156" spans="23:25" ht="15.75">
      <c r="W156" s="1439" t="s">
        <v>923</v>
      </c>
      <c r="X156" s="1441">
        <v>48.586362525004141</v>
      </c>
      <c r="Y156" s="1441">
        <v>45.825272899013868</v>
      </c>
    </row>
    <row r="157" spans="23:25" ht="15.75">
      <c r="W157" s="1439" t="s">
        <v>924</v>
      </c>
      <c r="X157" s="1441">
        <v>31.903416810417113</v>
      </c>
      <c r="Y157" s="1441">
        <v>33.226892580397973</v>
      </c>
    </row>
    <row r="158" spans="23:25" ht="15.75">
      <c r="W158" s="1439" t="s">
        <v>925</v>
      </c>
      <c r="X158" s="1441">
        <v>15.9323098610065</v>
      </c>
      <c r="Y158" s="1441">
        <v>25.212334992760137</v>
      </c>
    </row>
    <row r="159" spans="23:25" ht="15.75">
      <c r="W159" s="1439" t="s">
        <v>926</v>
      </c>
      <c r="X159" s="1441">
        <v>6.5392993330603124</v>
      </c>
      <c r="Y159" s="1441">
        <v>17.609918599177117</v>
      </c>
    </row>
    <row r="160" spans="23:25" ht="15.75">
      <c r="W160" s="1439" t="s">
        <v>927</v>
      </c>
      <c r="X160" s="1441">
        <v>12.850069876123966</v>
      </c>
      <c r="Y160" s="1441">
        <v>16.447524694550538</v>
      </c>
    </row>
    <row r="161" spans="23:25" ht="15.75">
      <c r="W161" s="1439" t="s">
        <v>928</v>
      </c>
      <c r="X161" s="1441">
        <v>3.2888772785813876E-2</v>
      </c>
      <c r="Y161" s="1441">
        <v>0.20281409884585214</v>
      </c>
    </row>
  </sheetData>
  <phoneticPr fontId="9"/>
  <hyperlinks>
    <hyperlink ref="V37" location="'9.CH4'!A1" display="9.CH4" xr:uid="{00000000-0004-0000-1400-000000000000}"/>
    <hyperlink ref="V45" location="'11.N2O'!A1" display="11.N2O" xr:uid="{00000000-0004-0000-1400-000001000000}"/>
    <hyperlink ref="V25" location="'5.CO2-Share'!A1" display="5.CO2-Share" xr:uid="{00000000-0004-0000-1400-000002000000}"/>
    <hyperlink ref="V53" location="'13.F-gas'!A1" display="13.F-gas" xr:uid="{00000000-0004-0000-1400-000003000000}"/>
    <hyperlink ref="V71" location="'14.家庭におけるCO2排出量（世帯あたり）'!A1" display="14.家庭におけるCO2排出量（世帯あたり）" xr:uid="{00000000-0004-0000-1400-000004000000}"/>
    <hyperlink ref="V80" location="'15.家庭におけるCO2排出量（一人あたり）'!A1" display="15.家庭におけるCO2排出量（一人あたり）" xr:uid="{00000000-0004-0000-1400-000005000000}"/>
    <hyperlink ref="V2" location="'1.Summary'!A1" display="1.Summary" xr:uid="{00000000-0004-0000-1400-000006000000}"/>
  </hyperlinks>
  <pageMargins left="0.7" right="0.7" top="0.75" bottom="0.75" header="0.3" footer="0.3"/>
  <pageSetup paperSize="9" orientation="portrait" verticalDpi="0" r:id="rId1"/>
  <ignoredErrors>
    <ignoredError sqref="X134 X138 X140"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83"/>
  <sheetViews>
    <sheetView zoomScaleNormal="100" workbookViewId="0">
      <selection activeCell="G14" sqref="G14"/>
    </sheetView>
  </sheetViews>
  <sheetFormatPr defaultColWidth="9" defaultRowHeight="14.25"/>
  <cols>
    <col min="1" max="1" width="2.875" style="643" customWidth="1"/>
    <col min="2" max="2" width="3.5" style="736" customWidth="1"/>
    <col min="3" max="3" width="8.125" style="643" customWidth="1"/>
    <col min="4" max="4" width="21.625" style="643" customWidth="1"/>
    <col min="5" max="7" width="10.125" style="643" customWidth="1"/>
    <col min="8" max="8" width="9" style="643" customWidth="1"/>
    <col min="9" max="17" width="9" style="643"/>
    <col min="18" max="18" width="2.875" style="643" customWidth="1"/>
    <col min="19" max="19" width="4.125" style="643" customWidth="1"/>
    <col min="20" max="20" width="8.125" style="643" customWidth="1"/>
    <col min="21" max="21" width="21.625" style="643" customWidth="1"/>
    <col min="22" max="16384" width="9" style="643"/>
  </cols>
  <sheetData>
    <row r="1" spans="2:29" s="938" customFormat="1" ht="9" customHeight="1">
      <c r="B1" s="939"/>
    </row>
    <row r="2" spans="2:29" s="938" customFormat="1" ht="6" customHeight="1">
      <c r="B2" s="939"/>
    </row>
    <row r="3" spans="2:29" s="938" customFormat="1" ht="16.5" customHeight="1">
      <c r="B3" s="1395" t="s">
        <v>876</v>
      </c>
      <c r="S3" s="938" t="s">
        <v>909</v>
      </c>
      <c r="AC3" s="940"/>
    </row>
    <row r="4" spans="2:29" s="938" customFormat="1" ht="16.5" customHeight="1">
      <c r="B4" s="1395" t="s">
        <v>877</v>
      </c>
      <c r="C4" s="938" t="s">
        <v>878</v>
      </c>
      <c r="S4" s="1422" t="s">
        <v>895</v>
      </c>
      <c r="T4" s="938" t="s">
        <v>896</v>
      </c>
      <c r="W4" s="940"/>
    </row>
    <row r="5" spans="2:29" s="938" customFormat="1" ht="16.5" customHeight="1">
      <c r="B5" s="939"/>
      <c r="C5" s="1396" t="s">
        <v>879</v>
      </c>
      <c r="T5" s="938" t="s">
        <v>793</v>
      </c>
      <c r="W5" s="940"/>
    </row>
    <row r="6" spans="2:29" s="938" customFormat="1" ht="16.5" customHeight="1">
      <c r="B6" s="939"/>
      <c r="C6" s="1478" t="s">
        <v>1247</v>
      </c>
      <c r="T6" s="938" t="s">
        <v>795</v>
      </c>
      <c r="W6" s="940"/>
    </row>
    <row r="7" spans="2:29" s="938" customFormat="1" ht="17.25" customHeight="1">
      <c r="B7" s="939"/>
      <c r="C7" s="1396" t="s">
        <v>880</v>
      </c>
      <c r="T7" s="938" t="s">
        <v>794</v>
      </c>
      <c r="W7" s="940"/>
    </row>
    <row r="8" spans="2:29" s="938" customFormat="1" ht="17.25" customHeight="1">
      <c r="B8" s="939"/>
      <c r="C8" s="1725" t="s">
        <v>1159</v>
      </c>
    </row>
    <row r="9" spans="2:29" s="938" customFormat="1" ht="17.25" customHeight="1">
      <c r="B9" s="939"/>
      <c r="C9" s="938" t="s">
        <v>881</v>
      </c>
      <c r="T9" s="1022" t="s">
        <v>734</v>
      </c>
      <c r="W9" s="940"/>
    </row>
    <row r="10" spans="2:29" s="938" customFormat="1" ht="17.25" customHeight="1">
      <c r="B10" s="939"/>
      <c r="C10" s="1396" t="s">
        <v>882</v>
      </c>
      <c r="R10" s="653"/>
      <c r="T10" s="938" t="s">
        <v>735</v>
      </c>
      <c r="W10" s="940"/>
    </row>
    <row r="11" spans="2:29" s="938" customFormat="1" ht="16.5" customHeight="1">
      <c r="B11" s="939"/>
      <c r="C11" s="938" t="s">
        <v>883</v>
      </c>
      <c r="T11" s="653" t="s">
        <v>736</v>
      </c>
      <c r="U11" s="653"/>
      <c r="V11" s="653"/>
      <c r="W11" s="940"/>
    </row>
    <row r="12" spans="2:29" s="938" customFormat="1" ht="16.5" customHeight="1">
      <c r="B12" s="939"/>
      <c r="W12" s="940"/>
    </row>
    <row r="13" spans="2:29" s="938" customFormat="1" ht="16.5" customHeight="1">
      <c r="B13" s="1442" t="s">
        <v>929</v>
      </c>
      <c r="C13" s="938" t="s">
        <v>884</v>
      </c>
      <c r="T13" s="938" t="s">
        <v>737</v>
      </c>
      <c r="W13" s="940"/>
    </row>
    <row r="14" spans="2:29" s="938" customFormat="1" ht="16.5" customHeight="1">
      <c r="B14" s="939"/>
      <c r="C14" s="1022" t="s">
        <v>888</v>
      </c>
      <c r="W14" s="940"/>
    </row>
    <row r="15" spans="2:29" s="938" customFormat="1" ht="16.5" customHeight="1">
      <c r="B15" s="939"/>
      <c r="C15" s="1022" t="s">
        <v>889</v>
      </c>
      <c r="S15" s="1422" t="s">
        <v>895</v>
      </c>
      <c r="T15" s="938" t="s">
        <v>897</v>
      </c>
      <c r="W15" s="940"/>
    </row>
    <row r="16" spans="2:29" s="938" customFormat="1" ht="18.75">
      <c r="B16" s="939"/>
      <c r="C16" s="1397" t="s">
        <v>911</v>
      </c>
      <c r="T16" s="938" t="s">
        <v>1031</v>
      </c>
    </row>
    <row r="17" spans="1:35" s="938" customFormat="1" ht="18.75">
      <c r="B17" s="947"/>
      <c r="C17" s="1399" t="s">
        <v>891</v>
      </c>
      <c r="T17" s="938" t="s">
        <v>1032</v>
      </c>
    </row>
    <row r="18" spans="1:35" s="938" customFormat="1" ht="18.75">
      <c r="B18" s="939"/>
      <c r="C18" s="1831" t="s">
        <v>1255</v>
      </c>
      <c r="T18" s="1430" t="s">
        <v>912</v>
      </c>
    </row>
    <row r="19" spans="1:35" s="938" customFormat="1" ht="18.75">
      <c r="B19" s="939"/>
      <c r="C19" s="1832" t="s">
        <v>1256</v>
      </c>
      <c r="T19" s="653" t="s">
        <v>733</v>
      </c>
    </row>
    <row r="20" spans="1:35" s="938" customFormat="1" ht="18.75">
      <c r="B20" s="941"/>
      <c r="C20" s="1399" t="s">
        <v>1207</v>
      </c>
      <c r="T20" s="653" t="s">
        <v>1250</v>
      </c>
    </row>
    <row r="21" spans="1:35" s="938" customFormat="1">
      <c r="B21" s="941"/>
      <c r="T21" s="653" t="s">
        <v>1249</v>
      </c>
    </row>
    <row r="22" spans="1:35" s="938" customFormat="1" ht="18.75">
      <c r="B22" s="941"/>
      <c r="T22" s="653" t="s">
        <v>1218</v>
      </c>
    </row>
    <row r="23" spans="1:35" s="938" customFormat="1"/>
    <row r="24" spans="1:35" s="938" customFormat="1">
      <c r="B24" s="1395" t="s">
        <v>885</v>
      </c>
      <c r="S24" s="938" t="s">
        <v>599</v>
      </c>
    </row>
    <row r="25" spans="1:35" s="938" customFormat="1" ht="18.75">
      <c r="B25" s="939" t="s">
        <v>886</v>
      </c>
      <c r="C25" s="1022" t="s">
        <v>1257</v>
      </c>
      <c r="S25" s="938">
        <v>1</v>
      </c>
      <c r="T25" s="938" t="s">
        <v>1251</v>
      </c>
      <c r="AC25" s="940"/>
    </row>
    <row r="26" spans="1:35" s="938" customFormat="1">
      <c r="B26" s="939"/>
      <c r="C26" s="1396" t="s">
        <v>1252</v>
      </c>
      <c r="T26" s="938" t="s">
        <v>1267</v>
      </c>
      <c r="AC26" s="940"/>
    </row>
    <row r="27" spans="1:35" s="938" customFormat="1" ht="18.75">
      <c r="B27" s="939" t="s">
        <v>887</v>
      </c>
      <c r="C27" s="938" t="s">
        <v>1253</v>
      </c>
      <c r="D27" s="942"/>
      <c r="S27" s="938">
        <v>2</v>
      </c>
      <c r="T27" s="653" t="s">
        <v>1248</v>
      </c>
    </row>
    <row r="28" spans="1:35" s="938" customFormat="1">
      <c r="B28" s="939"/>
      <c r="D28" s="942"/>
    </row>
    <row r="29" spans="1:35">
      <c r="A29" s="938"/>
      <c r="B29" s="939"/>
      <c r="C29" s="938"/>
      <c r="D29" s="942"/>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row>
    <row r="30" spans="1:35" ht="18" customHeight="1">
      <c r="B30" s="939" t="s">
        <v>66</v>
      </c>
      <c r="C30" s="938"/>
      <c r="D30" s="938"/>
      <c r="E30" s="938"/>
      <c r="F30" s="938"/>
      <c r="G30" s="938"/>
      <c r="H30" s="938"/>
      <c r="I30" s="938"/>
      <c r="J30" s="938"/>
      <c r="K30" s="938"/>
      <c r="L30" s="938"/>
      <c r="M30" s="938"/>
      <c r="N30" s="938"/>
      <c r="O30" s="938"/>
      <c r="P30" s="938"/>
      <c r="S30" s="938" t="s">
        <v>600</v>
      </c>
      <c r="T30" s="938"/>
      <c r="U30" s="938"/>
      <c r="V30" s="938"/>
      <c r="W30" s="938"/>
      <c r="X30" s="938"/>
    </row>
    <row r="31" spans="1:35" ht="18" customHeight="1">
      <c r="B31" s="939"/>
      <c r="C31" s="938"/>
      <c r="D31" s="938"/>
      <c r="E31" s="938"/>
      <c r="F31" s="938"/>
      <c r="G31" s="938"/>
      <c r="H31" s="938"/>
      <c r="I31" s="938"/>
      <c r="J31" s="938"/>
      <c r="K31" s="938"/>
    </row>
    <row r="32" spans="1:35" ht="18" customHeight="1">
      <c r="C32" s="645" t="s">
        <v>23</v>
      </c>
      <c r="D32" s="646" t="s">
        <v>6</v>
      </c>
      <c r="E32" s="647" t="s">
        <v>601</v>
      </c>
      <c r="F32" s="647" t="s">
        <v>7</v>
      </c>
      <c r="G32" s="647" t="s">
        <v>67</v>
      </c>
      <c r="T32" s="645" t="s">
        <v>23</v>
      </c>
      <c r="U32" s="646" t="s">
        <v>6</v>
      </c>
      <c r="V32" s="647" t="s">
        <v>603</v>
      </c>
      <c r="W32" s="647" t="s">
        <v>7</v>
      </c>
      <c r="AF32" s="938"/>
      <c r="AG32" s="938"/>
      <c r="AH32" s="938"/>
      <c r="AI32" s="938"/>
    </row>
    <row r="33" spans="1:35" ht="18" customHeight="1">
      <c r="C33" s="645" t="s">
        <v>24</v>
      </c>
      <c r="D33" s="646" t="s">
        <v>8</v>
      </c>
      <c r="E33" s="647" t="s">
        <v>602</v>
      </c>
      <c r="F33" s="647" t="s">
        <v>9</v>
      </c>
      <c r="G33" s="647" t="s">
        <v>68</v>
      </c>
      <c r="T33" s="645" t="s">
        <v>24</v>
      </c>
      <c r="U33" s="646" t="s">
        <v>8</v>
      </c>
      <c r="V33" s="647" t="s">
        <v>602</v>
      </c>
      <c r="W33" s="647" t="s">
        <v>9</v>
      </c>
      <c r="AF33" s="938"/>
      <c r="AG33" s="938"/>
      <c r="AH33" s="938"/>
      <c r="AI33" s="938"/>
    </row>
    <row r="34" spans="1:35" s="938" customFormat="1" ht="18" customHeight="1">
      <c r="A34" s="643"/>
      <c r="B34" s="736"/>
      <c r="C34" s="645" t="s">
        <v>25</v>
      </c>
      <c r="D34" s="646" t="s">
        <v>10</v>
      </c>
      <c r="E34" s="647" t="s">
        <v>604</v>
      </c>
      <c r="F34" s="647" t="s">
        <v>11</v>
      </c>
      <c r="G34" s="647" t="s">
        <v>605</v>
      </c>
      <c r="H34" s="643"/>
      <c r="I34" s="643"/>
      <c r="J34" s="643"/>
      <c r="K34" s="643"/>
      <c r="L34" s="643"/>
      <c r="M34" s="643"/>
      <c r="N34" s="643"/>
      <c r="O34" s="643"/>
      <c r="P34" s="643"/>
      <c r="Q34" s="643"/>
      <c r="R34" s="643"/>
      <c r="S34" s="643"/>
      <c r="T34" s="645" t="s">
        <v>25</v>
      </c>
      <c r="U34" s="646" t="s">
        <v>10</v>
      </c>
      <c r="V34" s="647" t="s">
        <v>604</v>
      </c>
      <c r="W34" s="647" t="s">
        <v>11</v>
      </c>
      <c r="X34" s="643"/>
      <c r="Y34" s="643"/>
      <c r="Z34" s="643"/>
      <c r="AA34" s="643"/>
      <c r="AB34" s="643"/>
      <c r="AC34" s="643"/>
    </row>
    <row r="35" spans="1:35" s="938" customFormat="1" ht="18" customHeight="1">
      <c r="B35" s="736"/>
      <c r="C35" s="645" t="s">
        <v>26</v>
      </c>
      <c r="D35" s="646" t="s">
        <v>12</v>
      </c>
      <c r="E35" s="647" t="s">
        <v>606</v>
      </c>
      <c r="F35" s="647" t="s">
        <v>13</v>
      </c>
      <c r="G35" s="647" t="s">
        <v>13</v>
      </c>
      <c r="H35" s="643"/>
      <c r="I35" s="643"/>
      <c r="J35" s="643"/>
      <c r="K35" s="643"/>
      <c r="L35" s="643"/>
      <c r="M35" s="643"/>
      <c r="N35" s="643"/>
      <c r="O35" s="643"/>
      <c r="P35" s="643"/>
      <c r="S35" s="643"/>
      <c r="T35" s="645" t="s">
        <v>26</v>
      </c>
      <c r="U35" s="646" t="s">
        <v>12</v>
      </c>
      <c r="V35" s="647" t="s">
        <v>606</v>
      </c>
      <c r="W35" s="647" t="s">
        <v>62</v>
      </c>
      <c r="X35" s="643"/>
      <c r="AF35" s="643"/>
      <c r="AG35" s="643"/>
      <c r="AH35" s="643"/>
      <c r="AI35" s="643"/>
    </row>
    <row r="36" spans="1:35" s="938" customFormat="1" ht="17.25" customHeight="1">
      <c r="B36" s="736"/>
      <c r="C36" s="645" t="s">
        <v>14</v>
      </c>
      <c r="D36" s="648" t="s">
        <v>14</v>
      </c>
      <c r="E36" s="647" t="s">
        <v>14</v>
      </c>
      <c r="F36" s="647" t="s">
        <v>13</v>
      </c>
      <c r="G36" s="647" t="s">
        <v>13</v>
      </c>
      <c r="H36" s="643"/>
      <c r="I36" s="643"/>
      <c r="J36" s="643"/>
      <c r="K36" s="643"/>
      <c r="T36" s="943" t="s">
        <v>14</v>
      </c>
      <c r="U36" s="944" t="s">
        <v>14</v>
      </c>
      <c r="V36" s="945" t="s">
        <v>14</v>
      </c>
      <c r="W36" s="945" t="s">
        <v>62</v>
      </c>
      <c r="AF36" s="643"/>
      <c r="AG36" s="643"/>
      <c r="AH36" s="643"/>
      <c r="AI36" s="643"/>
    </row>
    <row r="37" spans="1:35" ht="17.25" customHeight="1">
      <c r="A37" s="938"/>
      <c r="B37" s="939"/>
      <c r="C37" s="938"/>
      <c r="D37" s="938"/>
      <c r="E37" s="938"/>
      <c r="F37" s="938"/>
      <c r="G37" s="938"/>
      <c r="H37" s="938"/>
      <c r="I37" s="938"/>
      <c r="J37" s="938"/>
      <c r="K37" s="938"/>
      <c r="L37" s="938"/>
      <c r="M37" s="938"/>
      <c r="N37" s="938"/>
      <c r="O37" s="938"/>
      <c r="P37" s="938"/>
      <c r="Q37" s="938"/>
      <c r="R37" s="938"/>
      <c r="S37" s="938"/>
      <c r="T37" s="938"/>
      <c r="U37" s="938"/>
      <c r="V37" s="938"/>
      <c r="W37" s="938"/>
      <c r="X37" s="938"/>
      <c r="Y37" s="938"/>
      <c r="Z37" s="938"/>
      <c r="AA37" s="938"/>
      <c r="AB37" s="938"/>
      <c r="AC37" s="938"/>
    </row>
    <row r="38" spans="1:35" ht="18" customHeight="1">
      <c r="B38" s="948" t="s">
        <v>867</v>
      </c>
      <c r="C38" s="938"/>
      <c r="D38" s="938"/>
      <c r="E38" s="938"/>
      <c r="F38" s="938"/>
      <c r="G38" s="938"/>
      <c r="H38" s="938"/>
      <c r="I38" s="938"/>
      <c r="J38" s="938"/>
      <c r="K38" s="938"/>
      <c r="L38" s="938"/>
      <c r="M38" s="938"/>
      <c r="N38" s="938"/>
      <c r="O38" s="938"/>
      <c r="P38" s="938"/>
      <c r="S38" s="1184" t="s">
        <v>1268</v>
      </c>
      <c r="T38" s="938"/>
      <c r="U38" s="938"/>
      <c r="V38" s="938"/>
      <c r="W38" s="938"/>
      <c r="X38" s="938"/>
    </row>
    <row r="39" spans="1:35" ht="18" customHeight="1">
      <c r="B39" s="939"/>
      <c r="C39" s="938"/>
      <c r="D39" s="938"/>
      <c r="E39" s="938"/>
      <c r="F39" s="946"/>
      <c r="G39" s="938"/>
      <c r="H39" s="938"/>
      <c r="I39" s="938"/>
      <c r="J39" s="938"/>
      <c r="K39" s="938"/>
      <c r="T39" s="874"/>
      <c r="U39" s="875"/>
      <c r="V39" s="1228"/>
      <c r="W39" s="1228"/>
    </row>
    <row r="40" spans="1:35" ht="18" customHeight="1">
      <c r="C40" s="645" t="s">
        <v>607</v>
      </c>
      <c r="D40" s="649">
        <v>1</v>
      </c>
      <c r="E40" s="783"/>
      <c r="T40" s="645" t="s">
        <v>607</v>
      </c>
      <c r="U40" s="649">
        <v>1</v>
      </c>
      <c r="V40" s="783"/>
    </row>
    <row r="41" spans="1:35" ht="18" customHeight="1">
      <c r="C41" s="645" t="s">
        <v>608</v>
      </c>
      <c r="D41" s="649">
        <v>25</v>
      </c>
      <c r="E41" s="1717"/>
      <c r="T41" s="645" t="s">
        <v>608</v>
      </c>
      <c r="U41" s="649">
        <f>D41</f>
        <v>25</v>
      </c>
      <c r="V41" s="783"/>
    </row>
    <row r="42" spans="1:35" ht="18" customHeight="1">
      <c r="C42" s="645" t="s">
        <v>609</v>
      </c>
      <c r="D42" s="649">
        <v>298</v>
      </c>
      <c r="E42" s="1717"/>
      <c r="T42" s="645" t="s">
        <v>609</v>
      </c>
      <c r="U42" s="649">
        <f>D42</f>
        <v>298</v>
      </c>
      <c r="V42" s="783"/>
    </row>
    <row r="43" spans="1:35" ht="18" customHeight="1">
      <c r="C43" s="645" t="s">
        <v>15</v>
      </c>
      <c r="D43" s="650" t="s">
        <v>610</v>
      </c>
      <c r="E43" s="783"/>
      <c r="T43" s="645" t="s">
        <v>15</v>
      </c>
      <c r="U43" s="650" t="s">
        <v>335</v>
      </c>
      <c r="V43" s="783"/>
    </row>
    <row r="44" spans="1:35" ht="18" customHeight="1">
      <c r="C44" s="645" t="s">
        <v>16</v>
      </c>
      <c r="D44" s="647" t="s">
        <v>611</v>
      </c>
      <c r="E44" s="783"/>
      <c r="T44" s="645" t="s">
        <v>16</v>
      </c>
      <c r="U44" s="647" t="s">
        <v>336</v>
      </c>
      <c r="V44" s="783"/>
    </row>
    <row r="45" spans="1:35" ht="18.75">
      <c r="C45" s="645" t="s">
        <v>612</v>
      </c>
      <c r="D45" s="651">
        <v>22800</v>
      </c>
      <c r="E45" s="784"/>
      <c r="F45" s="785"/>
      <c r="T45" s="645" t="s">
        <v>612</v>
      </c>
      <c r="U45" s="651">
        <f>D45</f>
        <v>22800</v>
      </c>
      <c r="V45" s="876"/>
      <c r="W45" s="877"/>
    </row>
    <row r="46" spans="1:35" ht="16.5" customHeight="1">
      <c r="C46" s="645" t="s">
        <v>613</v>
      </c>
      <c r="D46" s="651">
        <v>17200</v>
      </c>
      <c r="E46" s="783"/>
      <c r="T46" s="645" t="s">
        <v>613</v>
      </c>
      <c r="U46" s="651">
        <f>D46</f>
        <v>17200</v>
      </c>
      <c r="V46" s="783"/>
    </row>
    <row r="47" spans="1:35" ht="16.5" customHeight="1">
      <c r="C47" s="1280" t="s">
        <v>248</v>
      </c>
      <c r="D47" s="652"/>
      <c r="E47" s="786"/>
      <c r="F47" s="786"/>
      <c r="T47" s="878" t="s">
        <v>738</v>
      </c>
      <c r="U47" s="878"/>
    </row>
    <row r="48" spans="1:35">
      <c r="C48" s="653" t="s">
        <v>1175</v>
      </c>
      <c r="T48" s="643" t="s">
        <v>337</v>
      </c>
    </row>
    <row r="49" spans="2:4">
      <c r="C49" s="653"/>
    </row>
    <row r="50" spans="2:4">
      <c r="D50" s="644"/>
    </row>
    <row r="51" spans="2:4">
      <c r="B51" s="1395"/>
    </row>
    <row r="52" spans="2:4">
      <c r="C52" s="1446"/>
    </row>
    <row r="53" spans="2:4">
      <c r="C53" s="146"/>
      <c r="D53" s="644"/>
    </row>
    <row r="54" spans="2:4">
      <c r="C54" s="146"/>
      <c r="D54" s="644"/>
    </row>
    <row r="55" spans="2:4">
      <c r="C55" s="146"/>
      <c r="D55" s="644"/>
    </row>
    <row r="57" spans="2:4">
      <c r="C57" s="1501"/>
    </row>
    <row r="58" spans="2:4">
      <c r="C58" s="1445"/>
    </row>
    <row r="61" spans="2:4">
      <c r="C61" s="1445"/>
    </row>
    <row r="62" spans="2:4">
      <c r="C62" s="1445"/>
    </row>
    <row r="63" spans="2:4">
      <c r="C63" s="1445"/>
    </row>
    <row r="67" spans="2:4">
      <c r="D67" s="1443"/>
    </row>
    <row r="68" spans="2:4">
      <c r="D68" s="1444"/>
    </row>
    <row r="69" spans="2:4">
      <c r="D69" s="1443"/>
    </row>
    <row r="70" spans="2:4">
      <c r="D70" s="1443"/>
    </row>
    <row r="71" spans="2:4">
      <c r="B71" s="643"/>
      <c r="D71" s="1443"/>
    </row>
    <row r="72" spans="2:4">
      <c r="B72" s="643"/>
      <c r="D72" s="1443"/>
    </row>
    <row r="73" spans="2:4">
      <c r="B73" s="643"/>
    </row>
    <row r="74" spans="2:4">
      <c r="B74" s="643"/>
    </row>
    <row r="76" spans="2:4">
      <c r="B76" s="643"/>
    </row>
    <row r="77" spans="2:4">
      <c r="B77" s="643"/>
    </row>
    <row r="78" spans="2:4">
      <c r="B78" s="643"/>
    </row>
    <row r="81" spans="3:3">
      <c r="C81" s="1445"/>
    </row>
    <row r="83" spans="3:3">
      <c r="C83" s="1445"/>
    </row>
  </sheetData>
  <phoneticPr fontId="9"/>
  <pageMargins left="0.70866141732283472" right="0.70866141732283472" top="0.74803149606299213" bottom="0.74803149606299213" header="0.31496062992125984" footer="0.31496062992125984"/>
  <pageSetup paperSize="9" orientation="landscape" r:id="rId1"/>
  <headerFooter alignWithMargins="0"/>
  <ignoredErrors>
    <ignoredError sqref="B25 B2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C73"/>
  <sheetViews>
    <sheetView zoomScaleNormal="100" workbookViewId="0">
      <pane xSplit="21" ySplit="4" topLeftCell="AS5" activePane="bottomRight" state="frozen"/>
      <selection pane="topRight" activeCell="V1" sqref="V1"/>
      <selection pane="bottomLeft" activeCell="A5" sqref="A5"/>
      <selection pane="bottomRight" activeCell="AJ15" sqref="AJ15"/>
    </sheetView>
  </sheetViews>
  <sheetFormatPr defaultColWidth="9" defaultRowHeight="14.25"/>
  <cols>
    <col min="1" max="1" width="1.5" style="657" customWidth="1"/>
    <col min="2" max="17" width="1.625" style="4" hidden="1" customWidth="1"/>
    <col min="18" max="18" width="1.5" style="692" customWidth="1"/>
    <col min="19" max="19" width="1.625" style="692" customWidth="1"/>
    <col min="20" max="20" width="29.5" style="1" customWidth="1"/>
    <col min="21" max="21" width="11.875" style="692" customWidth="1"/>
    <col min="22" max="22" width="1" style="4" customWidth="1"/>
    <col min="23" max="23" width="2.625" style="4" customWidth="1"/>
    <col min="24" max="24" width="30.875" style="4" bestFit="1" customWidth="1"/>
    <col min="25" max="25" width="10.875" style="1" customWidth="1"/>
    <col min="26" max="26" width="9.375" style="692" hidden="1" customWidth="1"/>
    <col min="27" max="58" width="9.375" style="4" customWidth="1"/>
    <col min="59" max="59" width="12" style="657" customWidth="1"/>
    <col min="60" max="60" width="7.75" style="4" customWidth="1"/>
    <col min="61" max="61" width="7.875" style="4" bestFit="1" customWidth="1"/>
    <col min="62" max="62" width="12.125" style="4" bestFit="1" customWidth="1"/>
    <col min="63" max="63" width="7.5" style="4" customWidth="1"/>
    <col min="64" max="68" width="9" style="4"/>
    <col min="69" max="80" width="13.875" style="4" bestFit="1" customWidth="1"/>
    <col min="81" max="81" width="13.375" style="4" bestFit="1" customWidth="1"/>
    <col min="82" max="16384" width="9" style="4"/>
  </cols>
  <sheetData>
    <row r="1" spans="1:63" s="1" customFormat="1" ht="41.25" customHeight="1">
      <c r="S1" s="1733" t="s">
        <v>1240</v>
      </c>
      <c r="T1" s="1733"/>
      <c r="U1" s="2"/>
      <c r="W1" s="1475" t="s">
        <v>1241</v>
      </c>
      <c r="X1" s="1475"/>
      <c r="Z1" s="2"/>
      <c r="BG1" s="141"/>
    </row>
    <row r="2" spans="1:63" s="1" customFormat="1">
      <c r="A2" s="141"/>
      <c r="R2" s="2"/>
      <c r="S2" s="1046" t="str">
        <f>'0.Contents'!$C$2</f>
        <v>＜確報値＞</v>
      </c>
      <c r="U2" s="2"/>
      <c r="W2" s="1046" t="str">
        <f>'0.Contents'!$E$2</f>
        <v>&lt;Final Figures&gt;</v>
      </c>
      <c r="Z2" s="2"/>
      <c r="BG2" s="141"/>
    </row>
    <row r="3" spans="1:63" s="1" customFormat="1" ht="18.75" customHeight="1" thickBot="1">
      <c r="A3" s="141"/>
      <c r="S3" s="654" t="s">
        <v>949</v>
      </c>
      <c r="U3" s="2"/>
      <c r="W3" s="654" t="s">
        <v>653</v>
      </c>
      <c r="Y3" s="2"/>
      <c r="Z3" s="2"/>
      <c r="AM3" s="655"/>
      <c r="AN3" s="655"/>
      <c r="AP3" s="656"/>
      <c r="AQ3" s="656"/>
      <c r="AR3" s="655"/>
      <c r="AT3" s="655"/>
      <c r="AW3" s="655"/>
      <c r="AX3" s="655"/>
      <c r="AY3" s="655"/>
      <c r="AZ3" s="655"/>
      <c r="BA3" s="655"/>
      <c r="BB3" s="655"/>
      <c r="BC3" s="655"/>
      <c r="BD3" s="655"/>
      <c r="BE3" s="655"/>
      <c r="BF3" s="655"/>
      <c r="BG3" s="1037"/>
      <c r="BH3" s="655"/>
      <c r="BI3" s="655"/>
      <c r="BJ3" s="655"/>
      <c r="BK3" s="655"/>
    </row>
    <row r="4" spans="1:63" s="1" customFormat="1" ht="28.5" customHeight="1">
      <c r="A4" s="141"/>
      <c r="S4" s="1400" t="s">
        <v>71</v>
      </c>
      <c r="T4" s="1401"/>
      <c r="U4" s="1402" t="s">
        <v>1</v>
      </c>
      <c r="V4" s="141"/>
      <c r="W4" s="1403" t="s">
        <v>300</v>
      </c>
      <c r="X4" s="1404"/>
      <c r="Y4" s="1402" t="s">
        <v>1</v>
      </c>
      <c r="Z4" s="1405"/>
      <c r="AA4" s="1406">
        <v>1990</v>
      </c>
      <c r="AB4" s="1406">
        <f>AA4+1</f>
        <v>1991</v>
      </c>
      <c r="AC4" s="1406">
        <f t="shared" ref="AC4:BE4" si="0">AB4+1</f>
        <v>1992</v>
      </c>
      <c r="AD4" s="1406">
        <f t="shared" si="0"/>
        <v>1993</v>
      </c>
      <c r="AE4" s="1406">
        <f t="shared" si="0"/>
        <v>1994</v>
      </c>
      <c r="AF4" s="1406">
        <f t="shared" si="0"/>
        <v>1995</v>
      </c>
      <c r="AG4" s="1406">
        <f t="shared" si="0"/>
        <v>1996</v>
      </c>
      <c r="AH4" s="1406">
        <f t="shared" si="0"/>
        <v>1997</v>
      </c>
      <c r="AI4" s="1406">
        <f t="shared" si="0"/>
        <v>1998</v>
      </c>
      <c r="AJ4" s="1406">
        <f t="shared" si="0"/>
        <v>1999</v>
      </c>
      <c r="AK4" s="1406">
        <f t="shared" si="0"/>
        <v>2000</v>
      </c>
      <c r="AL4" s="1406">
        <f t="shared" si="0"/>
        <v>2001</v>
      </c>
      <c r="AM4" s="1406">
        <f t="shared" si="0"/>
        <v>2002</v>
      </c>
      <c r="AN4" s="1406">
        <f t="shared" si="0"/>
        <v>2003</v>
      </c>
      <c r="AO4" s="1406">
        <f t="shared" si="0"/>
        <v>2004</v>
      </c>
      <c r="AP4" s="1406">
        <f t="shared" si="0"/>
        <v>2005</v>
      </c>
      <c r="AQ4" s="1406">
        <f t="shared" si="0"/>
        <v>2006</v>
      </c>
      <c r="AR4" s="1406">
        <f t="shared" si="0"/>
        <v>2007</v>
      </c>
      <c r="AS4" s="1406">
        <f t="shared" si="0"/>
        <v>2008</v>
      </c>
      <c r="AT4" s="1406">
        <f t="shared" si="0"/>
        <v>2009</v>
      </c>
      <c r="AU4" s="1406">
        <f t="shared" si="0"/>
        <v>2010</v>
      </c>
      <c r="AV4" s="1406">
        <f t="shared" si="0"/>
        <v>2011</v>
      </c>
      <c r="AW4" s="1406">
        <f t="shared" si="0"/>
        <v>2012</v>
      </c>
      <c r="AX4" s="1406">
        <f t="shared" si="0"/>
        <v>2013</v>
      </c>
      <c r="AY4" s="1406">
        <f t="shared" si="0"/>
        <v>2014</v>
      </c>
      <c r="AZ4" s="1406">
        <f t="shared" si="0"/>
        <v>2015</v>
      </c>
      <c r="BA4" s="1406">
        <f t="shared" si="0"/>
        <v>2016</v>
      </c>
      <c r="BB4" s="1406">
        <f t="shared" si="0"/>
        <v>2017</v>
      </c>
      <c r="BC4" s="1406">
        <f t="shared" si="0"/>
        <v>2018</v>
      </c>
      <c r="BD4" s="1406">
        <f t="shared" si="0"/>
        <v>2019</v>
      </c>
      <c r="BE4" s="1406">
        <f t="shared" si="0"/>
        <v>2020</v>
      </c>
      <c r="BF4" s="1698">
        <f t="shared" ref="BF4" si="1">BE4+1</f>
        <v>2021</v>
      </c>
      <c r="BG4" s="1027"/>
      <c r="BH4" s="2"/>
      <c r="BI4" s="2"/>
      <c r="BJ4" s="2"/>
      <c r="BK4" s="2"/>
    </row>
    <row r="5" spans="1:63" ht="34.5" customHeight="1">
      <c r="S5" s="659" t="s">
        <v>249</v>
      </c>
      <c r="T5" s="660"/>
      <c r="U5" s="661">
        <v>1</v>
      </c>
      <c r="W5" s="546" t="s">
        <v>816</v>
      </c>
      <c r="X5" s="861"/>
      <c r="Y5" s="661">
        <v>1</v>
      </c>
      <c r="Z5" s="662"/>
      <c r="AA5" s="1122">
        <f>SUM(AA6:AA7)</f>
        <v>1162.6771089918518</v>
      </c>
      <c r="AB5" s="1122">
        <f t="shared" ref="AB5:AR5" si="2">SUM(AB6:AB7)</f>
        <v>1174.1988442625984</v>
      </c>
      <c r="AC5" s="1122">
        <f t="shared" si="2"/>
        <v>1183.699366512948</v>
      </c>
      <c r="AD5" s="1122">
        <f>SUM(AD6:AD7)</f>
        <v>1176.4780226980197</v>
      </c>
      <c r="AE5" s="1122">
        <f t="shared" si="2"/>
        <v>1231.4840894472909</v>
      </c>
      <c r="AF5" s="1122">
        <f t="shared" si="2"/>
        <v>1243.7314931079059</v>
      </c>
      <c r="AG5" s="1122">
        <f t="shared" si="2"/>
        <v>1256.263589764015</v>
      </c>
      <c r="AH5" s="1122">
        <f t="shared" si="2"/>
        <v>1248.7977271864518</v>
      </c>
      <c r="AI5" s="1122">
        <f t="shared" si="2"/>
        <v>1208.5694022099726</v>
      </c>
      <c r="AJ5" s="1122">
        <f t="shared" si="2"/>
        <v>1245.1981759316639</v>
      </c>
      <c r="AK5" s="1122">
        <f t="shared" si="2"/>
        <v>1267.9875519936274</v>
      </c>
      <c r="AL5" s="1122">
        <f t="shared" si="2"/>
        <v>1252.9564908163813</v>
      </c>
      <c r="AM5" s="1122">
        <f t="shared" si="2"/>
        <v>1282.3396954605837</v>
      </c>
      <c r="AN5" s="1122">
        <f t="shared" si="2"/>
        <v>1290.7048221561408</v>
      </c>
      <c r="AO5" s="1122">
        <f t="shared" si="2"/>
        <v>1286.0218705882789</v>
      </c>
      <c r="AP5" s="1122">
        <f t="shared" si="2"/>
        <v>1293.3846522432998</v>
      </c>
      <c r="AQ5" s="1122">
        <f t="shared" si="2"/>
        <v>1270.2799795844708</v>
      </c>
      <c r="AR5" s="1122">
        <f t="shared" si="2"/>
        <v>1305.845951811006</v>
      </c>
      <c r="AS5" s="1122">
        <f>SUM(AS6:AS7)</f>
        <v>1234.7251454237264</v>
      </c>
      <c r="AT5" s="1122">
        <f t="shared" ref="AT5:AZ5" si="3">SUM(AT6:AT7)</f>
        <v>1165.5585409086111</v>
      </c>
      <c r="AU5" s="1122">
        <f t="shared" si="3"/>
        <v>1217.1375750993589</v>
      </c>
      <c r="AV5" s="1122">
        <f t="shared" si="3"/>
        <v>1266.9739070711857</v>
      </c>
      <c r="AW5" s="1122">
        <f t="shared" si="3"/>
        <v>1308.1558652811696</v>
      </c>
      <c r="AX5" s="1122">
        <f t="shared" si="3"/>
        <v>1317.4710704033189</v>
      </c>
      <c r="AY5" s="1122">
        <f t="shared" si="3"/>
        <v>1266.2799229807936</v>
      </c>
      <c r="AZ5" s="1122">
        <f t="shared" si="3"/>
        <v>1225.3538006200479</v>
      </c>
      <c r="BA5" s="1123">
        <f t="shared" ref="BA5:BE5" si="4">SUM(BA6:BA7)</f>
        <v>1204.6018015196496</v>
      </c>
      <c r="BB5" s="1122">
        <f t="shared" si="4"/>
        <v>1188.913600002259</v>
      </c>
      <c r="BC5" s="1123">
        <f t="shared" si="4"/>
        <v>1143.7319927195733</v>
      </c>
      <c r="BD5" s="1123">
        <f t="shared" si="4"/>
        <v>1106.5461632636459</v>
      </c>
      <c r="BE5" s="1122">
        <f t="shared" si="4"/>
        <v>1041.6625796593789</v>
      </c>
      <c r="BF5" s="1716">
        <f t="shared" ref="BF5" si="5">SUM(BF6:BF7)</f>
        <v>1064.000903932535</v>
      </c>
      <c r="BG5" s="1038"/>
      <c r="BH5" s="1027"/>
      <c r="BI5" s="2"/>
      <c r="BJ5" s="2"/>
    </row>
    <row r="6" spans="1:63" ht="34.5" customHeight="1">
      <c r="S6" s="664"/>
      <c r="T6" s="665" t="s">
        <v>49</v>
      </c>
      <c r="U6" s="661">
        <v>1</v>
      </c>
      <c r="W6" s="546"/>
      <c r="X6" s="665" t="s">
        <v>472</v>
      </c>
      <c r="Y6" s="661">
        <v>1</v>
      </c>
      <c r="Z6" s="666"/>
      <c r="AA6" s="1122">
        <v>1067.5618983855413</v>
      </c>
      <c r="AB6" s="1122">
        <v>1077.8112664300413</v>
      </c>
      <c r="AC6" s="1122">
        <v>1085.822118839797</v>
      </c>
      <c r="AD6" s="1122">
        <v>1081.0016257430202</v>
      </c>
      <c r="AE6" s="1122">
        <v>1130.9039129167629</v>
      </c>
      <c r="AF6" s="1122">
        <v>1142.1411813057225</v>
      </c>
      <c r="AG6" s="1122">
        <v>1153.5496329822022</v>
      </c>
      <c r="AH6" s="1122">
        <v>1147.0967505250376</v>
      </c>
      <c r="AI6" s="1122">
        <v>1113.1577684669046</v>
      </c>
      <c r="AJ6" s="1122">
        <v>1149.4786834938736</v>
      </c>
      <c r="AK6" s="1122">
        <v>1170.3001609849173</v>
      </c>
      <c r="AL6" s="1122">
        <v>1157.360140835646</v>
      </c>
      <c r="AM6" s="1122">
        <v>1188.9908054189971</v>
      </c>
      <c r="AN6" s="1122">
        <v>1197.2982133972207</v>
      </c>
      <c r="AO6" s="1122">
        <v>1193.4424110291955</v>
      </c>
      <c r="AP6" s="1122">
        <v>1200.5211122516491</v>
      </c>
      <c r="AQ6" s="1122">
        <v>1178.7163480245581</v>
      </c>
      <c r="AR6" s="1122">
        <v>1214.4893158623697</v>
      </c>
      <c r="AS6" s="1122">
        <v>1146.9221417937931</v>
      </c>
      <c r="AT6" s="1122">
        <v>1087.1315649887181</v>
      </c>
      <c r="AU6" s="1122">
        <v>1137.0296587623225</v>
      </c>
      <c r="AV6" s="1122">
        <v>1187.9850714465933</v>
      </c>
      <c r="AW6" s="1122">
        <v>1227.315453541572</v>
      </c>
      <c r="AX6" s="1122">
        <v>1235.3936393310541</v>
      </c>
      <c r="AY6" s="1122">
        <v>1185.6230555570353</v>
      </c>
      <c r="AZ6" s="1122">
        <v>1145.9126025612923</v>
      </c>
      <c r="BA6" s="1123">
        <v>1125.4620395700395</v>
      </c>
      <c r="BB6" s="1122">
        <v>1108.8326154584422</v>
      </c>
      <c r="BC6" s="1123">
        <v>1063.8048131939429</v>
      </c>
      <c r="BD6" s="1123">
        <v>1027.8225158534692</v>
      </c>
      <c r="BE6" s="1122">
        <v>967.43590799728997</v>
      </c>
      <c r="BF6" s="1716">
        <v>988.21612089217638</v>
      </c>
      <c r="BG6" s="1038"/>
      <c r="BH6" s="1027"/>
      <c r="BI6" s="2"/>
      <c r="BJ6" s="2"/>
    </row>
    <row r="7" spans="1:63" ht="34.5" customHeight="1">
      <c r="S7" s="667"/>
      <c r="T7" s="1398" t="s">
        <v>890</v>
      </c>
      <c r="U7" s="661">
        <v>1</v>
      </c>
      <c r="W7" s="862"/>
      <c r="X7" s="665" t="s">
        <v>892</v>
      </c>
      <c r="Y7" s="661">
        <v>1</v>
      </c>
      <c r="Z7" s="662"/>
      <c r="AA7" s="663">
        <v>95.115210606310498</v>
      </c>
      <c r="AB7" s="663">
        <v>96.387577832557156</v>
      </c>
      <c r="AC7" s="663">
        <v>97.877247673151061</v>
      </c>
      <c r="AD7" s="663">
        <v>95.476396954999373</v>
      </c>
      <c r="AE7" s="663">
        <v>100.58017653052794</v>
      </c>
      <c r="AF7" s="663">
        <v>101.59031180218327</v>
      </c>
      <c r="AG7" s="663">
        <v>102.7139567818128</v>
      </c>
      <c r="AH7" s="663">
        <v>101.70097666141427</v>
      </c>
      <c r="AI7" s="663">
        <v>95.411633743067995</v>
      </c>
      <c r="AJ7" s="663">
        <v>95.71949243779018</v>
      </c>
      <c r="AK7" s="663">
        <v>97.687391008710193</v>
      </c>
      <c r="AL7" s="663">
        <v>95.596349980735326</v>
      </c>
      <c r="AM7" s="663">
        <v>93.348890041586728</v>
      </c>
      <c r="AN7" s="663">
        <v>93.406608758920214</v>
      </c>
      <c r="AO7" s="663">
        <v>92.579459559083546</v>
      </c>
      <c r="AP7" s="663">
        <v>92.863539991650612</v>
      </c>
      <c r="AQ7" s="663">
        <v>91.563631559912693</v>
      </c>
      <c r="AR7" s="663">
        <v>91.356635948636239</v>
      </c>
      <c r="AS7" s="663">
        <v>87.803003629933244</v>
      </c>
      <c r="AT7" s="663">
        <v>78.426975919893067</v>
      </c>
      <c r="AU7" s="663">
        <v>80.107916337036414</v>
      </c>
      <c r="AV7" s="663">
        <v>78.988835624592511</v>
      </c>
      <c r="AW7" s="663">
        <v>80.840411739597641</v>
      </c>
      <c r="AX7" s="663">
        <v>82.077431072264844</v>
      </c>
      <c r="AY7" s="663">
        <v>80.656867423758342</v>
      </c>
      <c r="AZ7" s="663">
        <v>79.441198058755674</v>
      </c>
      <c r="BA7" s="958">
        <v>79.139761949610133</v>
      </c>
      <c r="BB7" s="663">
        <v>80.080984543816953</v>
      </c>
      <c r="BC7" s="958">
        <v>79.927179525630493</v>
      </c>
      <c r="BD7" s="958">
        <v>78.723647410176682</v>
      </c>
      <c r="BE7" s="663">
        <v>74.226671662088975</v>
      </c>
      <c r="BF7" s="1737">
        <v>75.784783040358718</v>
      </c>
      <c r="BG7" s="1038"/>
      <c r="BH7" s="1027"/>
      <c r="BI7" s="2"/>
      <c r="BJ7" s="2"/>
    </row>
    <row r="8" spans="1:63" ht="33.75" customHeight="1">
      <c r="S8" s="668" t="s">
        <v>473</v>
      </c>
      <c r="T8" s="660"/>
      <c r="U8" s="661">
        <v>25</v>
      </c>
      <c r="W8" s="863" t="s">
        <v>474</v>
      </c>
      <c r="X8" s="861"/>
      <c r="Y8" s="661">
        <v>25</v>
      </c>
      <c r="Z8" s="669"/>
      <c r="AA8" s="663">
        <v>44.542026094346475</v>
      </c>
      <c r="AB8" s="663">
        <v>43.880709274967998</v>
      </c>
      <c r="AC8" s="663">
        <v>43.812148831899329</v>
      </c>
      <c r="AD8" s="663">
        <v>42.911717616368868</v>
      </c>
      <c r="AE8" s="663">
        <v>42.944680323406281</v>
      </c>
      <c r="AF8" s="663">
        <v>41.755930594858071</v>
      </c>
      <c r="AG8" s="663">
        <v>40.490291110362598</v>
      </c>
      <c r="AH8" s="663">
        <v>40.014546369932617</v>
      </c>
      <c r="AI8" s="663">
        <v>38.321574916956074</v>
      </c>
      <c r="AJ8" s="663">
        <v>37.937031659027468</v>
      </c>
      <c r="AK8" s="663">
        <v>37.285676625163738</v>
      </c>
      <c r="AL8" s="663">
        <v>36.115446093537152</v>
      </c>
      <c r="AM8" s="663">
        <v>35.288379382311724</v>
      </c>
      <c r="AN8" s="663">
        <v>34.381516991425798</v>
      </c>
      <c r="AO8" s="663">
        <v>34.068299303876373</v>
      </c>
      <c r="AP8" s="663">
        <v>34.053751547775903</v>
      </c>
      <c r="AQ8" s="663">
        <v>33.481783473508123</v>
      </c>
      <c r="AR8" s="663">
        <v>32.854323110474247</v>
      </c>
      <c r="AS8" s="663">
        <v>32.056308041674022</v>
      </c>
      <c r="AT8" s="663">
        <v>31.519618849843482</v>
      </c>
      <c r="AU8" s="663">
        <v>31.072985051965027</v>
      </c>
      <c r="AV8" s="663">
        <v>29.857227280664251</v>
      </c>
      <c r="AW8" s="663">
        <v>29.202063029975861</v>
      </c>
      <c r="AX8" s="663">
        <v>29.143257680045433</v>
      </c>
      <c r="AY8" s="663">
        <v>28.644669241236937</v>
      </c>
      <c r="AZ8" s="663">
        <v>28.273038754272957</v>
      </c>
      <c r="BA8" s="958">
        <v>28.233912576062146</v>
      </c>
      <c r="BB8" s="663">
        <v>28.043839521153334</v>
      </c>
      <c r="BC8" s="958">
        <v>27.660343593968829</v>
      </c>
      <c r="BD8" s="958">
        <v>27.483882213974997</v>
      </c>
      <c r="BE8" s="663">
        <v>27.37988975054283</v>
      </c>
      <c r="BF8" s="1737">
        <v>27.361363317728049</v>
      </c>
      <c r="BG8" s="1038"/>
      <c r="BH8" s="1027"/>
      <c r="BI8" s="2"/>
      <c r="BJ8" s="2"/>
    </row>
    <row r="9" spans="1:63" ht="33.75" customHeight="1">
      <c r="S9" s="668" t="s">
        <v>250</v>
      </c>
      <c r="T9" s="660"/>
      <c r="U9" s="661">
        <v>298</v>
      </c>
      <c r="W9" s="864" t="s">
        <v>814</v>
      </c>
      <c r="X9" s="861"/>
      <c r="Y9" s="661">
        <v>298</v>
      </c>
      <c r="Z9" s="669"/>
      <c r="AA9" s="663">
        <v>32.21822349950326</v>
      </c>
      <c r="AB9" s="663">
        <v>31.900875560699081</v>
      </c>
      <c r="AC9" s="663">
        <v>32.053835716284979</v>
      </c>
      <c r="AD9" s="663">
        <v>31.959192616300573</v>
      </c>
      <c r="AE9" s="663">
        <v>33.174406695675899</v>
      </c>
      <c r="AF9" s="663">
        <v>33.455726885477468</v>
      </c>
      <c r="AG9" s="663">
        <v>34.557596109197696</v>
      </c>
      <c r="AH9" s="663">
        <v>35.360220988415733</v>
      </c>
      <c r="AI9" s="663">
        <v>33.78617753575142</v>
      </c>
      <c r="AJ9" s="663">
        <v>27.659817297743032</v>
      </c>
      <c r="AK9" s="663">
        <v>30.181019077670104</v>
      </c>
      <c r="AL9" s="663">
        <v>26.551656120758608</v>
      </c>
      <c r="AM9" s="663">
        <v>25.969859018167966</v>
      </c>
      <c r="AN9" s="663">
        <v>25.84787113626443</v>
      </c>
      <c r="AO9" s="663">
        <v>25.669952223947085</v>
      </c>
      <c r="AP9" s="663">
        <v>25.339120594646221</v>
      </c>
      <c r="AQ9" s="663">
        <v>25.226227700523754</v>
      </c>
      <c r="AR9" s="663">
        <v>24.662459431642034</v>
      </c>
      <c r="AS9" s="663">
        <v>23.771939683018722</v>
      </c>
      <c r="AT9" s="663">
        <v>23.207172338490874</v>
      </c>
      <c r="AU9" s="663">
        <v>22.728856478754896</v>
      </c>
      <c r="AV9" s="663">
        <v>22.332925818989509</v>
      </c>
      <c r="AW9" s="663">
        <v>21.955260432283257</v>
      </c>
      <c r="AX9" s="663">
        <v>21.901370281521643</v>
      </c>
      <c r="AY9" s="663">
        <v>21.45867541944655</v>
      </c>
      <c r="AZ9" s="663">
        <v>21.150920243374067</v>
      </c>
      <c r="BA9" s="958">
        <v>20.638619947547596</v>
      </c>
      <c r="BB9" s="663">
        <v>20.891969406782202</v>
      </c>
      <c r="BC9" s="958">
        <v>20.43112239546091</v>
      </c>
      <c r="BD9" s="958">
        <v>20.011074912149805</v>
      </c>
      <c r="BE9" s="663">
        <v>19.680288171208058</v>
      </c>
      <c r="BF9" s="1737">
        <v>19.459726016397301</v>
      </c>
      <c r="BG9" s="1038"/>
      <c r="BH9" s="1027"/>
      <c r="BI9" s="2"/>
      <c r="BJ9" s="2"/>
    </row>
    <row r="10" spans="1:63" ht="33.75" customHeight="1">
      <c r="S10" s="670" t="s">
        <v>50</v>
      </c>
      <c r="T10" s="671"/>
      <c r="U10" s="661"/>
      <c r="W10" s="670" t="s">
        <v>301</v>
      </c>
      <c r="X10" s="861"/>
      <c r="Y10" s="661"/>
      <c r="Z10" s="672"/>
      <c r="AA10" s="663">
        <f>SUM(AA11:AA14)</f>
        <v>35.378183440973643</v>
      </c>
      <c r="AB10" s="663">
        <f t="shared" ref="AB10:AZ10" si="6">SUM(AB11:AB14)</f>
        <v>39.117433810108658</v>
      </c>
      <c r="AC10" s="663">
        <f t="shared" si="6"/>
        <v>41.071273953815272</v>
      </c>
      <c r="AD10" s="663">
        <f t="shared" si="6"/>
        <v>44.8345338695514</v>
      </c>
      <c r="AE10" s="663">
        <f t="shared" si="6"/>
        <v>49.608448542488944</v>
      </c>
      <c r="AF10" s="663">
        <f t="shared" si="6"/>
        <v>59.558529511642185</v>
      </c>
      <c r="AG10" s="663">
        <f t="shared" si="6"/>
        <v>60.15399890707905</v>
      </c>
      <c r="AH10" s="663">
        <f t="shared" si="6"/>
        <v>59.184431830562566</v>
      </c>
      <c r="AI10" s="663">
        <f t="shared" si="6"/>
        <v>53.793895991051272</v>
      </c>
      <c r="AJ10" s="663">
        <f t="shared" si="6"/>
        <v>47.029065712531441</v>
      </c>
      <c r="AK10" s="663">
        <f t="shared" si="6"/>
        <v>42.081923617988878</v>
      </c>
      <c r="AL10" s="663">
        <f t="shared" si="6"/>
        <v>35.732196728222789</v>
      </c>
      <c r="AM10" s="663">
        <f t="shared" si="6"/>
        <v>31.568489037738217</v>
      </c>
      <c r="AN10" s="663">
        <f t="shared" si="6"/>
        <v>30.930100951741593</v>
      </c>
      <c r="AO10" s="663">
        <f t="shared" si="6"/>
        <v>27.405194752919552</v>
      </c>
      <c r="AP10" s="663">
        <f t="shared" si="6"/>
        <v>27.926358107529939</v>
      </c>
      <c r="AQ10" s="663">
        <f t="shared" si="6"/>
        <v>30.253847639439844</v>
      </c>
      <c r="AR10" s="663">
        <f t="shared" si="6"/>
        <v>30.946687814097022</v>
      </c>
      <c r="AS10" s="663">
        <f t="shared" si="6"/>
        <v>30.664949397142809</v>
      </c>
      <c r="AT10" s="663">
        <f t="shared" si="6"/>
        <v>28.765638139140158</v>
      </c>
      <c r="AU10" s="663">
        <f t="shared" si="6"/>
        <v>31.537368408494448</v>
      </c>
      <c r="AV10" s="663">
        <f t="shared" si="6"/>
        <v>33.919818995260343</v>
      </c>
      <c r="AW10" s="663">
        <f t="shared" si="6"/>
        <v>36.553229616184836</v>
      </c>
      <c r="AX10" s="663">
        <f t="shared" si="6"/>
        <v>39.113773934508067</v>
      </c>
      <c r="AY10" s="663">
        <f t="shared" si="6"/>
        <v>42.335771070057199</v>
      </c>
      <c r="AZ10" s="663">
        <f t="shared" si="6"/>
        <v>45.243519264925403</v>
      </c>
      <c r="BA10" s="958">
        <f t="shared" ref="BA10:BE10" si="7">SUM(BA11:BA14)</f>
        <v>48.819669809074682</v>
      </c>
      <c r="BB10" s="663">
        <f t="shared" si="7"/>
        <v>50.998191150729802</v>
      </c>
      <c r="BC10" s="958">
        <f t="shared" si="7"/>
        <v>52.955359735247484</v>
      </c>
      <c r="BD10" s="958">
        <f t="shared" si="7"/>
        <v>55.707638496560357</v>
      </c>
      <c r="BE10" s="663">
        <f t="shared" si="7"/>
        <v>58.076422113099241</v>
      </c>
      <c r="BF10" s="1737">
        <f t="shared" ref="BF10" si="8">SUM(BF11:BF14)</f>
        <v>59.144141075670525</v>
      </c>
      <c r="BG10" s="1038"/>
      <c r="BH10" s="1027"/>
      <c r="BI10" s="2"/>
      <c r="BJ10" s="2"/>
    </row>
    <row r="11" spans="1:63" ht="28.5">
      <c r="S11" s="673"/>
      <c r="T11" s="1229" t="s">
        <v>475</v>
      </c>
      <c r="U11" s="675" t="s">
        <v>479</v>
      </c>
      <c r="W11" s="865"/>
      <c r="X11" s="866" t="s">
        <v>302</v>
      </c>
      <c r="Y11" s="675" t="s">
        <v>303</v>
      </c>
      <c r="Z11" s="662"/>
      <c r="AA11" s="663">
        <v>15.940023373810551</v>
      </c>
      <c r="AB11" s="663">
        <v>17.356794476754168</v>
      </c>
      <c r="AC11" s="663">
        <v>17.773138745901562</v>
      </c>
      <c r="AD11" s="663">
        <v>18.13459447508907</v>
      </c>
      <c r="AE11" s="663">
        <v>21.057226749185705</v>
      </c>
      <c r="AF11" s="663">
        <v>25.219348804735031</v>
      </c>
      <c r="AG11" s="663">
        <v>24.604215826774308</v>
      </c>
      <c r="AH11" s="663">
        <v>24.444489660702086</v>
      </c>
      <c r="AI11" s="663">
        <v>23.749430269680605</v>
      </c>
      <c r="AJ11" s="663">
        <v>24.375035791541993</v>
      </c>
      <c r="AK11" s="663">
        <v>22.858356899573057</v>
      </c>
      <c r="AL11" s="663">
        <v>19.46597160567428</v>
      </c>
      <c r="AM11" s="663">
        <v>16.23640478260339</v>
      </c>
      <c r="AN11" s="663">
        <v>16.228080733517448</v>
      </c>
      <c r="AO11" s="663">
        <v>12.418368101688444</v>
      </c>
      <c r="AP11" s="663">
        <v>12.778809711884287</v>
      </c>
      <c r="AQ11" s="663">
        <v>14.62624173724962</v>
      </c>
      <c r="AR11" s="663">
        <v>16.709812962491071</v>
      </c>
      <c r="AS11" s="663">
        <v>19.265318500624051</v>
      </c>
      <c r="AT11" s="663">
        <v>20.927106001019869</v>
      </c>
      <c r="AU11" s="663">
        <v>23.331815539590195</v>
      </c>
      <c r="AV11" s="663">
        <v>26.12454040982982</v>
      </c>
      <c r="AW11" s="663">
        <v>29.381772417681024</v>
      </c>
      <c r="AX11" s="663">
        <v>32.129236564593967</v>
      </c>
      <c r="AY11" s="663">
        <v>35.805260087298386</v>
      </c>
      <c r="AZ11" s="663">
        <v>39.283250340090426</v>
      </c>
      <c r="BA11" s="958">
        <v>42.645361094030882</v>
      </c>
      <c r="BB11" s="663">
        <v>44.956352738435626</v>
      </c>
      <c r="BC11" s="958">
        <v>47.087142184417843</v>
      </c>
      <c r="BD11" s="958">
        <v>49.968007523873347</v>
      </c>
      <c r="BE11" s="663">
        <v>52.210280536947032</v>
      </c>
      <c r="BF11" s="1737">
        <v>53.561038045284995</v>
      </c>
      <c r="BG11" s="1038"/>
      <c r="BH11" s="1027"/>
      <c r="BI11" s="2"/>
      <c r="BJ11" s="2"/>
    </row>
    <row r="12" spans="1:63" ht="34.5" customHeight="1">
      <c r="S12" s="673"/>
      <c r="T12" s="1229" t="s">
        <v>476</v>
      </c>
      <c r="U12" s="675" t="s">
        <v>477</v>
      </c>
      <c r="W12" s="865"/>
      <c r="X12" s="866" t="s">
        <v>258</v>
      </c>
      <c r="Y12" s="675" t="s">
        <v>826</v>
      </c>
      <c r="Z12" s="662"/>
      <c r="AA12" s="663">
        <v>6.5554803371722326</v>
      </c>
      <c r="AB12" s="663">
        <v>7.5219871305103094</v>
      </c>
      <c r="AC12" s="663">
        <v>7.6297006778125827</v>
      </c>
      <c r="AD12" s="663">
        <v>10.954489018843969</v>
      </c>
      <c r="AE12" s="663">
        <v>13.455176345514481</v>
      </c>
      <c r="AF12" s="663">
        <v>17.690561913510763</v>
      </c>
      <c r="AG12" s="663">
        <v>18.33504118478027</v>
      </c>
      <c r="AH12" s="663">
        <v>20.058342341079289</v>
      </c>
      <c r="AI12" s="663">
        <v>16.632229805483313</v>
      </c>
      <c r="AJ12" s="663">
        <v>13.162144059914279</v>
      </c>
      <c r="AK12" s="663">
        <v>11.90643517158199</v>
      </c>
      <c r="AL12" s="663">
        <v>9.9053954320590005</v>
      </c>
      <c r="AM12" s="663">
        <v>9.2251206229660401</v>
      </c>
      <c r="AN12" s="663">
        <v>8.8796131249725843</v>
      </c>
      <c r="AO12" s="663">
        <v>9.2420859829016635</v>
      </c>
      <c r="AP12" s="663">
        <v>8.6484442488133961</v>
      </c>
      <c r="AQ12" s="663">
        <v>9.0239040784065327</v>
      </c>
      <c r="AR12" s="663">
        <v>7.9420352634277993</v>
      </c>
      <c r="AS12" s="663">
        <v>5.7676912558210507</v>
      </c>
      <c r="AT12" s="663">
        <v>4.0646258055868527</v>
      </c>
      <c r="AU12" s="663">
        <v>4.2676756250679455</v>
      </c>
      <c r="AV12" s="663">
        <v>3.7727556571422824</v>
      </c>
      <c r="AW12" s="663">
        <v>3.4523322498386579</v>
      </c>
      <c r="AX12" s="663">
        <v>3.2920492095958891</v>
      </c>
      <c r="AY12" s="663">
        <v>3.3687845883193188</v>
      </c>
      <c r="AZ12" s="663">
        <v>3.3141325228122902</v>
      </c>
      <c r="BA12" s="958">
        <v>3.3816081918784531</v>
      </c>
      <c r="BB12" s="663">
        <v>3.5213092456541726</v>
      </c>
      <c r="BC12" s="958">
        <v>3.5009694780912879</v>
      </c>
      <c r="BD12" s="958">
        <v>3.4439857021783511</v>
      </c>
      <c r="BE12" s="663">
        <v>3.5008425058809474</v>
      </c>
      <c r="BF12" s="1737">
        <v>3.1555413451373799</v>
      </c>
      <c r="BG12" s="1038"/>
      <c r="BH12" s="1027"/>
      <c r="BI12" s="2"/>
      <c r="BJ12" s="2"/>
    </row>
    <row r="13" spans="1:63" ht="34.5" customHeight="1">
      <c r="S13" s="673"/>
      <c r="T13" s="676" t="s">
        <v>251</v>
      </c>
      <c r="U13" s="661">
        <v>22800</v>
      </c>
      <c r="W13" s="865"/>
      <c r="X13" s="866" t="s">
        <v>817</v>
      </c>
      <c r="Y13" s="661">
        <v>22800</v>
      </c>
      <c r="Z13" s="662"/>
      <c r="AA13" s="663">
        <v>12.850069876123966</v>
      </c>
      <c r="AB13" s="663">
        <v>14.206042348977288</v>
      </c>
      <c r="AC13" s="663">
        <v>15.635824676234234</v>
      </c>
      <c r="AD13" s="663">
        <v>15.701970570462503</v>
      </c>
      <c r="AE13" s="663">
        <v>15.019955788766001</v>
      </c>
      <c r="AF13" s="663">
        <v>16.447524694550538</v>
      </c>
      <c r="AG13" s="663">
        <v>17.022187764473411</v>
      </c>
      <c r="AH13" s="663">
        <v>14.510540478356033</v>
      </c>
      <c r="AI13" s="663">
        <v>13.224101247799888</v>
      </c>
      <c r="AJ13" s="663">
        <v>9.1766166900014632</v>
      </c>
      <c r="AK13" s="663">
        <v>7.0313589307549007</v>
      </c>
      <c r="AL13" s="663">
        <v>6.0660167800018465</v>
      </c>
      <c r="AM13" s="663">
        <v>5.7354807991064209</v>
      </c>
      <c r="AN13" s="663">
        <v>5.4063108216924833</v>
      </c>
      <c r="AO13" s="663">
        <v>5.2587023289238077</v>
      </c>
      <c r="AP13" s="663">
        <v>5.0273514352714539</v>
      </c>
      <c r="AQ13" s="663">
        <v>5.2023880798331499</v>
      </c>
      <c r="AR13" s="663">
        <v>4.708042131894544</v>
      </c>
      <c r="AS13" s="663">
        <v>4.1508999868307095</v>
      </c>
      <c r="AT13" s="663">
        <v>2.4197509350141626</v>
      </c>
      <c r="AU13" s="663">
        <v>2.3981357722873771</v>
      </c>
      <c r="AV13" s="663">
        <v>2.222142959381602</v>
      </c>
      <c r="AW13" s="663">
        <v>2.2072726992822638</v>
      </c>
      <c r="AX13" s="663">
        <v>2.0752507946442691</v>
      </c>
      <c r="AY13" s="663">
        <v>2.0388590558698669</v>
      </c>
      <c r="AZ13" s="663">
        <v>2.0751053198261808</v>
      </c>
      <c r="BA13" s="958">
        <v>2.1582652390468082</v>
      </c>
      <c r="BB13" s="663">
        <v>2.0707538690302223</v>
      </c>
      <c r="BC13" s="958">
        <v>2.0549448652505751</v>
      </c>
      <c r="BD13" s="958">
        <v>2.0010287951396291</v>
      </c>
      <c r="BE13" s="663">
        <v>2.0283146558619358</v>
      </c>
      <c r="BF13" s="1737">
        <v>2.0474504896294423</v>
      </c>
      <c r="BG13" s="1038"/>
      <c r="BH13" s="1027"/>
      <c r="BI13" s="2"/>
      <c r="BJ13" s="2"/>
    </row>
    <row r="14" spans="1:63" ht="34.5" customHeight="1" thickBot="1">
      <c r="S14" s="677"/>
      <c r="T14" s="678" t="s">
        <v>252</v>
      </c>
      <c r="U14" s="661">
        <v>17200</v>
      </c>
      <c r="W14" s="867"/>
      <c r="X14" s="868" t="s">
        <v>815</v>
      </c>
      <c r="Y14" s="661">
        <v>17200</v>
      </c>
      <c r="Z14" s="679"/>
      <c r="AA14" s="680">
        <v>3.260985386689496E-2</v>
      </c>
      <c r="AB14" s="680">
        <v>3.260985386689496E-2</v>
      </c>
      <c r="AC14" s="680">
        <v>3.260985386689496E-2</v>
      </c>
      <c r="AD14" s="680">
        <v>4.3479805155859939E-2</v>
      </c>
      <c r="AE14" s="680">
        <v>7.6089659022754899E-2</v>
      </c>
      <c r="AF14" s="680">
        <v>0.20109409884585214</v>
      </c>
      <c r="AG14" s="680">
        <v>0.19255413105106323</v>
      </c>
      <c r="AH14" s="680">
        <v>0.17105935042516235</v>
      </c>
      <c r="AI14" s="680">
        <v>0.18813466808746665</v>
      </c>
      <c r="AJ14" s="680">
        <v>0.3152691710736984</v>
      </c>
      <c r="AK14" s="680">
        <v>0.28577261607893389</v>
      </c>
      <c r="AL14" s="680">
        <v>0.29481291048766206</v>
      </c>
      <c r="AM14" s="680">
        <v>0.37148283306236585</v>
      </c>
      <c r="AN14" s="680">
        <v>0.4160962715590813</v>
      </c>
      <c r="AO14" s="680">
        <v>0.48603833940564012</v>
      </c>
      <c r="AP14" s="681">
        <v>1.4717527115608</v>
      </c>
      <c r="AQ14" s="681">
        <v>1.4013137439505405</v>
      </c>
      <c r="AR14" s="681">
        <v>1.58679745628361</v>
      </c>
      <c r="AS14" s="681">
        <v>1.481039653866997</v>
      </c>
      <c r="AT14" s="681">
        <v>1.3541553975192695</v>
      </c>
      <c r="AU14" s="681">
        <v>1.5397414715489333</v>
      </c>
      <c r="AV14" s="681">
        <v>1.80037996890664</v>
      </c>
      <c r="AW14" s="681">
        <v>1.5118522493828876</v>
      </c>
      <c r="AX14" s="681">
        <v>1.6172373656739449</v>
      </c>
      <c r="AY14" s="681">
        <v>1.1228673385696302</v>
      </c>
      <c r="AZ14" s="680">
        <v>0.57103108219650822</v>
      </c>
      <c r="BA14" s="1121">
        <v>0.63443528411853689</v>
      </c>
      <c r="BB14" s="680">
        <v>0.44977529760978152</v>
      </c>
      <c r="BC14" s="1121">
        <v>0.31230320748777685</v>
      </c>
      <c r="BD14" s="1121">
        <v>0.29461647536902424</v>
      </c>
      <c r="BE14" s="1699">
        <v>0.33698441440932658</v>
      </c>
      <c r="BF14" s="1738">
        <v>0.38011119561870749</v>
      </c>
      <c r="BG14" s="1038"/>
      <c r="BH14" s="1027"/>
      <c r="BI14" s="2"/>
      <c r="BJ14" s="2"/>
    </row>
    <row r="15" spans="1:63" ht="34.5" customHeight="1" thickTop="1" thickBot="1">
      <c r="S15" s="682" t="s">
        <v>72</v>
      </c>
      <c r="T15" s="683"/>
      <c r="U15" s="684"/>
      <c r="W15" s="1002" t="s">
        <v>259</v>
      </c>
      <c r="X15" s="1003"/>
      <c r="Y15" s="1004"/>
      <c r="Z15" s="685"/>
      <c r="AA15" s="1120">
        <f>SUM(AA5,AA8:AA10)</f>
        <v>1274.8155420266751</v>
      </c>
      <c r="AB15" s="1120">
        <f t="shared" ref="AB15:AY15" si="9">SUM(AB5,AB8:AB10)</f>
        <v>1289.0978629083741</v>
      </c>
      <c r="AC15" s="1120">
        <f t="shared" si="9"/>
        <v>1300.6366250149476</v>
      </c>
      <c r="AD15" s="1120">
        <f t="shared" si="9"/>
        <v>1296.1834668002405</v>
      </c>
      <c r="AE15" s="1120">
        <f t="shared" si="9"/>
        <v>1357.2116250088623</v>
      </c>
      <c r="AF15" s="1120">
        <f t="shared" si="9"/>
        <v>1378.5016800998835</v>
      </c>
      <c r="AG15" s="1120">
        <f t="shared" si="9"/>
        <v>1391.4654758906545</v>
      </c>
      <c r="AH15" s="1120">
        <f t="shared" si="9"/>
        <v>1383.3569263753625</v>
      </c>
      <c r="AI15" s="1120">
        <f t="shared" si="9"/>
        <v>1334.4710506537313</v>
      </c>
      <c r="AJ15" s="1120">
        <f t="shared" si="9"/>
        <v>1357.824090600966</v>
      </c>
      <c r="AK15" s="1120">
        <f t="shared" si="9"/>
        <v>1377.53617131445</v>
      </c>
      <c r="AL15" s="1120">
        <f t="shared" si="9"/>
        <v>1351.3557897589001</v>
      </c>
      <c r="AM15" s="1120">
        <f t="shared" si="9"/>
        <v>1375.1664228988013</v>
      </c>
      <c r="AN15" s="1120">
        <f t="shared" si="9"/>
        <v>1381.8643112355728</v>
      </c>
      <c r="AO15" s="1120">
        <f t="shared" si="9"/>
        <v>1373.1653168690218</v>
      </c>
      <c r="AP15" s="1120">
        <f t="shared" si="9"/>
        <v>1380.7038824932517</v>
      </c>
      <c r="AQ15" s="1120">
        <f t="shared" si="9"/>
        <v>1359.2418383979425</v>
      </c>
      <c r="AR15" s="1120">
        <f t="shared" si="9"/>
        <v>1394.3094221672193</v>
      </c>
      <c r="AS15" s="1120">
        <f>SUM(AS5,AS8:AS10)</f>
        <v>1321.2183425455621</v>
      </c>
      <c r="AT15" s="1120">
        <f>SUM(AT5,AT8:AT10)</f>
        <v>1249.0509702360857</v>
      </c>
      <c r="AU15" s="1120">
        <f>SUM(AU5,AU8:AU10)</f>
        <v>1302.4767850385736</v>
      </c>
      <c r="AV15" s="1120">
        <f t="shared" si="9"/>
        <v>1353.0838791660999</v>
      </c>
      <c r="AW15" s="1120">
        <f t="shared" si="9"/>
        <v>1395.8664183596134</v>
      </c>
      <c r="AX15" s="1120">
        <f t="shared" si="9"/>
        <v>1407.6294722993941</v>
      </c>
      <c r="AY15" s="1120">
        <f t="shared" si="9"/>
        <v>1358.7190387115343</v>
      </c>
      <c r="AZ15" s="1120">
        <f t="shared" ref="AZ15:BE15" si="10">SUM(AZ5,AZ8:AZ10)</f>
        <v>1320.0212788826202</v>
      </c>
      <c r="BA15" s="1124">
        <f t="shared" si="10"/>
        <v>1302.2940038523338</v>
      </c>
      <c r="BB15" s="1120">
        <f t="shared" si="10"/>
        <v>1288.8476000809244</v>
      </c>
      <c r="BC15" s="1124">
        <f t="shared" si="10"/>
        <v>1244.7788184442504</v>
      </c>
      <c r="BD15" s="1124">
        <f t="shared" si="10"/>
        <v>1209.748758886331</v>
      </c>
      <c r="BE15" s="1120">
        <f t="shared" si="10"/>
        <v>1146.799179694229</v>
      </c>
      <c r="BF15" s="1736">
        <f>SUM(BF5,BF8:BF10)</f>
        <v>1169.9661343423311</v>
      </c>
      <c r="BG15" s="141"/>
      <c r="BH15" s="1027"/>
      <c r="BI15" s="2"/>
      <c r="BJ15" s="2"/>
    </row>
    <row r="16" spans="1:63" ht="18" customHeight="1">
      <c r="S16" s="1278"/>
      <c r="T16" s="4"/>
      <c r="U16" s="686"/>
      <c r="W16" s="687"/>
      <c r="Y16" s="686"/>
      <c r="Z16" s="688"/>
      <c r="AA16" s="1"/>
      <c r="AB16" s="1"/>
      <c r="AC16" s="1"/>
      <c r="AD16" s="1"/>
      <c r="AE16" s="1"/>
      <c r="AF16" s="1"/>
      <c r="AG16" s="1"/>
      <c r="AH16" s="1"/>
      <c r="AI16" s="1"/>
      <c r="AJ16" s="1"/>
      <c r="AK16" s="1"/>
      <c r="AL16" s="1"/>
      <c r="AM16" s="1"/>
      <c r="AN16" s="1"/>
      <c r="AO16" s="1"/>
      <c r="AP16" s="1"/>
      <c r="BF16" s="50"/>
    </row>
    <row r="17" spans="19:81" ht="15.75">
      <c r="S17" s="689"/>
      <c r="T17" s="4"/>
      <c r="U17" s="690"/>
      <c r="W17" s="689"/>
      <c r="Y17" s="690"/>
      <c r="Z17" s="688"/>
      <c r="AA17" s="691"/>
      <c r="AB17" s="691"/>
      <c r="AC17" s="691"/>
      <c r="AD17" s="691"/>
      <c r="AE17" s="691"/>
      <c r="AF17" s="691"/>
      <c r="AG17" s="691"/>
      <c r="AH17" s="691"/>
      <c r="AI17" s="691"/>
      <c r="AJ17" s="691"/>
      <c r="AK17" s="691"/>
      <c r="AL17" s="691"/>
      <c r="AM17" s="691"/>
      <c r="AN17" s="691"/>
      <c r="AO17" s="691"/>
      <c r="AP17" s="50"/>
      <c r="BF17" s="691"/>
    </row>
    <row r="18" spans="19:81" ht="15.75">
      <c r="S18" s="689"/>
      <c r="T18" s="4"/>
      <c r="U18" s="690"/>
      <c r="W18" s="689"/>
      <c r="Y18" s="690"/>
      <c r="Z18" s="688"/>
      <c r="AA18" s="691"/>
      <c r="AB18" s="691"/>
      <c r="AC18" s="691"/>
      <c r="AD18" s="691"/>
      <c r="AE18" s="691"/>
      <c r="AF18" s="691"/>
      <c r="AG18" s="691"/>
      <c r="AH18" s="691"/>
      <c r="AI18" s="691"/>
      <c r="AJ18" s="691"/>
      <c r="AK18" s="691"/>
      <c r="AL18" s="691"/>
      <c r="AM18" s="691"/>
      <c r="AN18" s="691"/>
      <c r="AO18" s="691"/>
      <c r="AP18" s="50"/>
    </row>
    <row r="19" spans="19:81" ht="21.75" customHeight="1">
      <c r="S19" s="1" t="s">
        <v>478</v>
      </c>
      <c r="T19" s="4"/>
      <c r="W19" s="1" t="s">
        <v>654</v>
      </c>
      <c r="Y19" s="692"/>
      <c r="BH19" s="30"/>
    </row>
    <row r="20" spans="19:81">
      <c r="S20" s="693" t="s">
        <v>48</v>
      </c>
      <c r="T20" s="694"/>
      <c r="U20" s="695" t="s">
        <v>1</v>
      </c>
      <c r="W20" s="869" t="s">
        <v>260</v>
      </c>
      <c r="X20" s="694"/>
      <c r="Y20" s="695" t="s">
        <v>1</v>
      </c>
      <c r="Z20" s="696"/>
      <c r="AA20" s="9">
        <v>1990</v>
      </c>
      <c r="AB20" s="9">
        <f t="shared" ref="AB20:BA20" si="11">AA20+1</f>
        <v>1991</v>
      </c>
      <c r="AC20" s="9">
        <f t="shared" si="11"/>
        <v>1992</v>
      </c>
      <c r="AD20" s="9">
        <f t="shared" si="11"/>
        <v>1993</v>
      </c>
      <c r="AE20" s="9">
        <f t="shared" si="11"/>
        <v>1994</v>
      </c>
      <c r="AF20" s="9">
        <f t="shared" si="11"/>
        <v>1995</v>
      </c>
      <c r="AG20" s="9">
        <f t="shared" si="11"/>
        <v>1996</v>
      </c>
      <c r="AH20" s="9">
        <f t="shared" si="11"/>
        <v>1997</v>
      </c>
      <c r="AI20" s="9">
        <f t="shared" si="11"/>
        <v>1998</v>
      </c>
      <c r="AJ20" s="697">
        <f t="shared" si="11"/>
        <v>1999</v>
      </c>
      <c r="AK20" s="697">
        <f t="shared" si="11"/>
        <v>2000</v>
      </c>
      <c r="AL20" s="697">
        <f t="shared" si="11"/>
        <v>2001</v>
      </c>
      <c r="AM20" s="697">
        <f t="shared" si="11"/>
        <v>2002</v>
      </c>
      <c r="AN20" s="9">
        <f t="shared" si="11"/>
        <v>2003</v>
      </c>
      <c r="AO20" s="9">
        <f t="shared" si="11"/>
        <v>2004</v>
      </c>
      <c r="AP20" s="9">
        <f t="shared" si="11"/>
        <v>2005</v>
      </c>
      <c r="AQ20" s="9">
        <f t="shared" si="11"/>
        <v>2006</v>
      </c>
      <c r="AR20" s="33">
        <f t="shared" si="11"/>
        <v>2007</v>
      </c>
      <c r="AS20" s="698">
        <f t="shared" si="11"/>
        <v>2008</v>
      </c>
      <c r="AT20" s="9">
        <f t="shared" si="11"/>
        <v>2009</v>
      </c>
      <c r="AU20" s="698">
        <f t="shared" si="11"/>
        <v>2010</v>
      </c>
      <c r="AV20" s="697">
        <f t="shared" si="11"/>
        <v>2011</v>
      </c>
      <c r="AW20" s="9">
        <f t="shared" si="11"/>
        <v>2012</v>
      </c>
      <c r="AX20" s="9">
        <f t="shared" si="11"/>
        <v>2013</v>
      </c>
      <c r="AY20" s="33">
        <f t="shared" si="11"/>
        <v>2014</v>
      </c>
      <c r="AZ20" s="33">
        <f t="shared" si="11"/>
        <v>2015</v>
      </c>
      <c r="BA20" s="9">
        <f t="shared" si="11"/>
        <v>2016</v>
      </c>
      <c r="BB20" s="9">
        <f>BA20+1</f>
        <v>2017</v>
      </c>
      <c r="BC20" s="33">
        <f>BB20+1</f>
        <v>2018</v>
      </c>
      <c r="BD20" s="33">
        <f>BC20+1</f>
        <v>2019</v>
      </c>
      <c r="BE20" s="33">
        <f>BD20+1</f>
        <v>2020</v>
      </c>
      <c r="BF20" s="33">
        <f>BE20+1</f>
        <v>2021</v>
      </c>
      <c r="BG20" s="1027"/>
      <c r="BI20" s="699"/>
      <c r="BJ20" s="699"/>
    </row>
    <row r="21" spans="19:81" ht="18.75">
      <c r="S21" s="700" t="s">
        <v>249</v>
      </c>
      <c r="T21" s="660"/>
      <c r="U21" s="658">
        <v>1</v>
      </c>
      <c r="W21" s="35" t="s">
        <v>816</v>
      </c>
      <c r="X21" s="861"/>
      <c r="Y21" s="658">
        <v>1</v>
      </c>
      <c r="Z21" s="701"/>
      <c r="AA21" s="147">
        <f>AA5/AA$15</f>
        <v>0.91203556174366374</v>
      </c>
      <c r="AB21" s="147">
        <f>AB5/AB$15</f>
        <v>0.91086866098238006</v>
      </c>
      <c r="AC21" s="147">
        <f t="shared" ref="AC21:AP21" si="12">AC5/AC$15</f>
        <v>0.9100922915340357</v>
      </c>
      <c r="AD21" s="147">
        <f t="shared" si="12"/>
        <v>0.90764776193471608</v>
      </c>
      <c r="AE21" s="147">
        <f t="shared" si="12"/>
        <v>0.90736335200433438</v>
      </c>
      <c r="AF21" s="147">
        <f t="shared" si="12"/>
        <v>0.90223429616552042</v>
      </c>
      <c r="AG21" s="147">
        <f t="shared" si="12"/>
        <v>0.9028348971144261</v>
      </c>
      <c r="AH21" s="147">
        <f t="shared" si="12"/>
        <v>0.90272994870421519</v>
      </c>
      <c r="AI21" s="147">
        <f t="shared" si="12"/>
        <v>0.90565426774744806</v>
      </c>
      <c r="AJ21" s="147">
        <f t="shared" si="12"/>
        <v>0.91705411956606653</v>
      </c>
      <c r="AK21" s="147">
        <f t="shared" si="12"/>
        <v>0.92047495985801164</v>
      </c>
      <c r="AL21" s="147">
        <f t="shared" si="12"/>
        <v>0.92718475793848898</v>
      </c>
      <c r="AM21" s="147">
        <f t="shared" si="12"/>
        <v>0.93249782288710759</v>
      </c>
      <c r="AN21" s="147">
        <f t="shared" si="12"/>
        <v>0.93403151934800088</v>
      </c>
      <c r="AO21" s="147">
        <f t="shared" si="12"/>
        <v>0.93653827022121405</v>
      </c>
      <c r="AP21" s="147">
        <f t="shared" si="12"/>
        <v>0.93675745295053969</v>
      </c>
      <c r="AQ21" s="147">
        <f t="shared" ref="AQ21:BA21" si="13">AQ5/AQ$15</f>
        <v>0.93455038220547582</v>
      </c>
      <c r="AR21" s="147">
        <f t="shared" si="13"/>
        <v>0.93655391769589302</v>
      </c>
      <c r="AS21" s="147">
        <f t="shared" si="13"/>
        <v>0.93453527374196821</v>
      </c>
      <c r="AT21" s="147">
        <f t="shared" si="13"/>
        <v>0.9331553064550332</v>
      </c>
      <c r="AU21" s="147">
        <f t="shared" si="13"/>
        <v>0.93447928522066726</v>
      </c>
      <c r="AV21" s="147">
        <f t="shared" si="13"/>
        <v>0.93636021135069369</v>
      </c>
      <c r="AW21" s="147">
        <f t="shared" si="13"/>
        <v>0.93716407822066594</v>
      </c>
      <c r="AX21" s="147">
        <f t="shared" si="13"/>
        <v>0.93595018883144054</v>
      </c>
      <c r="AY21" s="147">
        <f t="shared" si="13"/>
        <v>0.93196598185714674</v>
      </c>
      <c r="AZ21" s="147">
        <f t="shared" si="13"/>
        <v>0.92828336953574941</v>
      </c>
      <c r="BA21" s="147">
        <f t="shared" si="13"/>
        <v>0.9249845257340511</v>
      </c>
      <c r="BB21" s="147">
        <f t="shared" ref="BB21:BE31" si="14">BB5/BB$15</f>
        <v>0.92246251607064278</v>
      </c>
      <c r="BC21" s="147">
        <f t="shared" si="14"/>
        <v>0.91882346949720162</v>
      </c>
      <c r="BD21" s="147">
        <f t="shared" si="14"/>
        <v>0.91469088530606046</v>
      </c>
      <c r="BE21" s="147">
        <f>BE5/BE$15</f>
        <v>0.90832169930320095</v>
      </c>
      <c r="BF21" s="147">
        <f>BF5/BF$15</f>
        <v>0.9094288054163534</v>
      </c>
      <c r="BG21" s="1034"/>
      <c r="BH21" s="2"/>
      <c r="BK21" s="2"/>
    </row>
    <row r="22" spans="19:81" ht="18.75">
      <c r="S22" s="702"/>
      <c r="T22" s="665" t="s">
        <v>49</v>
      </c>
      <c r="U22" s="658">
        <v>1</v>
      </c>
      <c r="W22" s="35"/>
      <c r="X22" s="665" t="s">
        <v>472</v>
      </c>
      <c r="Y22" s="658">
        <v>1</v>
      </c>
      <c r="Z22" s="701"/>
      <c r="AA22" s="147">
        <f t="shared" ref="AA22:AP22" si="15">AA6/AA$15</f>
        <v>0.83742460237686922</v>
      </c>
      <c r="AB22" s="147">
        <f>AB6/AB$15</f>
        <v>0.83609731847538526</v>
      </c>
      <c r="AC22" s="147">
        <f t="shared" si="15"/>
        <v>0.83483895344506243</v>
      </c>
      <c r="AD22" s="147">
        <f t="shared" si="15"/>
        <v>0.83398813009980888</v>
      </c>
      <c r="AE22" s="147">
        <f t="shared" si="15"/>
        <v>0.83325539811035609</v>
      </c>
      <c r="AF22" s="147">
        <f t="shared" si="15"/>
        <v>0.82853811336883187</v>
      </c>
      <c r="AG22" s="147">
        <f t="shared" si="15"/>
        <v>0.82901778949551996</v>
      </c>
      <c r="AH22" s="147">
        <f t="shared" si="15"/>
        <v>0.82921242425165864</v>
      </c>
      <c r="AI22" s="147">
        <f t="shared" si="15"/>
        <v>0.83415655058353677</v>
      </c>
      <c r="AJ22" s="147">
        <f t="shared" si="15"/>
        <v>0.84655935290198026</v>
      </c>
      <c r="AK22" s="147">
        <f t="shared" si="15"/>
        <v>0.84956038567627057</v>
      </c>
      <c r="AL22" s="147">
        <f t="shared" si="15"/>
        <v>0.8564436912962311</v>
      </c>
      <c r="AM22" s="147">
        <f t="shared" si="15"/>
        <v>0.8646159371115586</v>
      </c>
      <c r="AN22" s="147">
        <f t="shared" si="15"/>
        <v>0.86643688795079654</v>
      </c>
      <c r="AO22" s="147">
        <f t="shared" si="15"/>
        <v>0.86911779402525569</v>
      </c>
      <c r="AP22" s="147">
        <f t="shared" si="15"/>
        <v>0.86949933832573023</v>
      </c>
      <c r="AQ22" s="147">
        <f t="shared" ref="AQ22:BA22" si="16">AQ6/AQ$15</f>
        <v>0.86718662913866817</v>
      </c>
      <c r="AR22" s="147">
        <f t="shared" si="16"/>
        <v>0.87103285436789957</v>
      </c>
      <c r="AS22" s="147">
        <f t="shared" si="16"/>
        <v>0.86807918484089741</v>
      </c>
      <c r="AT22" s="147">
        <f t="shared" si="16"/>
        <v>0.87036605462404559</v>
      </c>
      <c r="AU22" s="147">
        <f t="shared" si="16"/>
        <v>0.87297499028257053</v>
      </c>
      <c r="AV22" s="147">
        <f t="shared" si="16"/>
        <v>0.87798331628837656</v>
      </c>
      <c r="AW22" s="147">
        <f t="shared" si="16"/>
        <v>0.87924993208439084</v>
      </c>
      <c r="AX22" s="147">
        <f t="shared" si="16"/>
        <v>0.87764121428419017</v>
      </c>
      <c r="AY22" s="147">
        <f t="shared" si="16"/>
        <v>0.87260354920863925</v>
      </c>
      <c r="AZ22" s="147">
        <f t="shared" si="16"/>
        <v>0.86810161388556661</v>
      </c>
      <c r="BA22" s="147">
        <f t="shared" si="16"/>
        <v>0.86421502075629208</v>
      </c>
      <c r="BB22" s="147">
        <f t="shared" si="14"/>
        <v>0.86032872729779741</v>
      </c>
      <c r="BC22" s="147">
        <f t="shared" si="14"/>
        <v>0.85461352445208505</v>
      </c>
      <c r="BD22" s="147">
        <f t="shared" si="14"/>
        <v>0.84961650781081255</v>
      </c>
      <c r="BE22" s="147">
        <f t="shared" si="14"/>
        <v>0.84359661667637165</v>
      </c>
      <c r="BF22" s="147">
        <f t="shared" ref="BF22" si="17">BF6/BF$15</f>
        <v>0.84465361166003217</v>
      </c>
      <c r="BG22" s="1034"/>
      <c r="BH22" s="2"/>
      <c r="BI22" s="703"/>
      <c r="BJ22" s="704"/>
      <c r="BK22" s="2"/>
    </row>
    <row r="23" spans="19:81" ht="18.75">
      <c r="S23" s="705"/>
      <c r="T23" s="1398" t="s">
        <v>890</v>
      </c>
      <c r="U23" s="658">
        <v>1</v>
      </c>
      <c r="W23" s="425"/>
      <c r="X23" s="665" t="s">
        <v>892</v>
      </c>
      <c r="Y23" s="658">
        <v>1</v>
      </c>
      <c r="Z23" s="701"/>
      <c r="AA23" s="147">
        <f t="shared" ref="AA23:AP23" si="18">AA7/AA$15</f>
        <v>7.4610959366794613E-2</v>
      </c>
      <c r="AB23" s="147">
        <f t="shared" si="18"/>
        <v>7.4771342506994867E-2</v>
      </c>
      <c r="AC23" s="147">
        <f t="shared" si="18"/>
        <v>7.5253338088973318E-2</v>
      </c>
      <c r="AD23" s="147">
        <f t="shared" si="18"/>
        <v>7.3659631834907202E-2</v>
      </c>
      <c r="AE23" s="147">
        <f t="shared" si="18"/>
        <v>7.410795389397816E-2</v>
      </c>
      <c r="AF23" s="147">
        <f t="shared" si="18"/>
        <v>7.369618279668852E-2</v>
      </c>
      <c r="AG23" s="147">
        <f t="shared" si="18"/>
        <v>7.3817107618906072E-2</v>
      </c>
      <c r="AH23" s="147">
        <f t="shared" si="18"/>
        <v>7.3517524452556618E-2</v>
      </c>
      <c r="AI23" s="147">
        <f t="shared" si="18"/>
        <v>7.1497717163911276E-2</v>
      </c>
      <c r="AJ23" s="147">
        <f t="shared" si="18"/>
        <v>7.0494766664086231E-2</v>
      </c>
      <c r="AK23" s="147">
        <f t="shared" si="18"/>
        <v>7.0914574181741102E-2</v>
      </c>
      <c r="AL23" s="147">
        <f t="shared" si="18"/>
        <v>7.0741066642257835E-2</v>
      </c>
      <c r="AM23" s="147">
        <f t="shared" si="18"/>
        <v>6.7881885775548989E-2</v>
      </c>
      <c r="AN23" s="147">
        <f t="shared" si="18"/>
        <v>6.7594631397204355E-2</v>
      </c>
      <c r="AO23" s="147">
        <f t="shared" si="18"/>
        <v>6.7420476195958395E-2</v>
      </c>
      <c r="AP23" s="147">
        <f t="shared" si="18"/>
        <v>6.725811462480949E-2</v>
      </c>
      <c r="AQ23" s="147">
        <f t="shared" ref="AQ23:BA23" si="19">AQ7/AQ$15</f>
        <v>6.7363753066807669E-2</v>
      </c>
      <c r="AR23" s="147">
        <f t="shared" si="19"/>
        <v>6.5521063327993387E-2</v>
      </c>
      <c r="AS23" s="147">
        <f t="shared" si="19"/>
        <v>6.645608890107077E-2</v>
      </c>
      <c r="AT23" s="147">
        <f t="shared" si="19"/>
        <v>6.2789251830987672E-2</v>
      </c>
      <c r="AU23" s="147">
        <f t="shared" si="19"/>
        <v>6.1504294938096706E-2</v>
      </c>
      <c r="AV23" s="147">
        <f t="shared" si="19"/>
        <v>5.8376895062317205E-2</v>
      </c>
      <c r="AW23" s="147">
        <f t="shared" si="19"/>
        <v>5.7914146136275158E-2</v>
      </c>
      <c r="AX23" s="147">
        <f t="shared" si="19"/>
        <v>5.830897454725037E-2</v>
      </c>
      <c r="AY23" s="147">
        <f t="shared" si="19"/>
        <v>5.9362432648507525E-2</v>
      </c>
      <c r="AZ23" s="147">
        <f t="shared" si="19"/>
        <v>6.0181755650182814E-2</v>
      </c>
      <c r="BA23" s="147">
        <f t="shared" si="19"/>
        <v>6.0769504977759028E-2</v>
      </c>
      <c r="BB23" s="147">
        <f t="shared" si="14"/>
        <v>6.2133788772845457E-2</v>
      </c>
      <c r="BC23" s="147">
        <f t="shared" si="14"/>
        <v>6.4209945045116595E-2</v>
      </c>
      <c r="BD23" s="147">
        <f t="shared" si="14"/>
        <v>6.5074377495247859E-2</v>
      </c>
      <c r="BE23" s="147">
        <f t="shared" si="14"/>
        <v>6.4725082626829245E-2</v>
      </c>
      <c r="BF23" s="147">
        <f t="shared" ref="BF23" si="20">BF7/BF$15</f>
        <v>6.4775193756321292E-2</v>
      </c>
      <c r="BG23" s="1034"/>
      <c r="BH23" s="2"/>
      <c r="BI23" s="706"/>
      <c r="BJ23" s="707"/>
      <c r="BK23" s="2"/>
    </row>
    <row r="24" spans="19:81" ht="18.75">
      <c r="S24" s="708" t="s">
        <v>473</v>
      </c>
      <c r="T24" s="660"/>
      <c r="U24" s="658">
        <v>25</v>
      </c>
      <c r="W24" s="38" t="s">
        <v>474</v>
      </c>
      <c r="X24" s="861"/>
      <c r="Y24" s="658">
        <v>25</v>
      </c>
      <c r="Z24" s="701"/>
      <c r="AA24" s="147">
        <f t="shared" ref="AA24:AP24" si="21">AA8/AA$15</f>
        <v>3.4939977295487389E-2</v>
      </c>
      <c r="AB24" s="147">
        <f t="shared" si="21"/>
        <v>3.4039858832724583E-2</v>
      </c>
      <c r="AC24" s="147">
        <f t="shared" si="21"/>
        <v>3.3685156937200512E-2</v>
      </c>
      <c r="AD24" s="147">
        <f t="shared" si="21"/>
        <v>3.3106206579150997E-2</v>
      </c>
      <c r="AE24" s="147">
        <f t="shared" si="21"/>
        <v>3.1641845333535118E-2</v>
      </c>
      <c r="AF24" s="147">
        <f t="shared" si="21"/>
        <v>3.0290808634946691E-2</v>
      </c>
      <c r="AG24" s="147">
        <f t="shared" si="21"/>
        <v>2.9099026754110028E-2</v>
      </c>
      <c r="AH24" s="147">
        <f t="shared" si="21"/>
        <v>2.8925684765086432E-2</v>
      </c>
      <c r="AI24" s="147">
        <f t="shared" si="21"/>
        <v>2.8716677591606864E-2</v>
      </c>
      <c r="AJ24" s="147">
        <f t="shared" si="21"/>
        <v>2.793957768287697E-2</v>
      </c>
      <c r="AK24" s="147">
        <f t="shared" si="21"/>
        <v>2.7066931091606551E-2</v>
      </c>
      <c r="AL24" s="147">
        <f t="shared" si="21"/>
        <v>2.6725342331926243E-2</v>
      </c>
      <c r="AM24" s="147">
        <f t="shared" si="21"/>
        <v>2.5661170018916758E-2</v>
      </c>
      <c r="AN24" s="147">
        <f t="shared" si="21"/>
        <v>2.4880530390631546E-2</v>
      </c>
      <c r="AO24" s="147">
        <f t="shared" si="21"/>
        <v>2.4810049369405934E-2</v>
      </c>
      <c r="AP24" s="147">
        <f t="shared" si="21"/>
        <v>2.4664051415776579E-2</v>
      </c>
      <c r="AQ24" s="147">
        <f t="shared" ref="AQ24:BA24" si="22">AQ8/AQ$15</f>
        <v>2.4632690465863756E-2</v>
      </c>
      <c r="AR24" s="147">
        <f t="shared" si="22"/>
        <v>2.3563150752727278E-2</v>
      </c>
      <c r="AS24" s="147">
        <f t="shared" si="22"/>
        <v>2.426268770982383E-2</v>
      </c>
      <c r="AT24" s="147">
        <f t="shared" si="22"/>
        <v>2.523485398188826E-2</v>
      </c>
      <c r="AU24" s="147">
        <f t="shared" si="22"/>
        <v>2.3856843675754868E-2</v>
      </c>
      <c r="AV24" s="147">
        <f t="shared" si="22"/>
        <v>2.2066057943920771E-2</v>
      </c>
      <c r="AW24" s="147">
        <f t="shared" si="22"/>
        <v>2.092038510697419E-2</v>
      </c>
      <c r="AX24" s="147">
        <f t="shared" si="22"/>
        <v>2.0703784805272137E-2</v>
      </c>
      <c r="AY24" s="147">
        <f t="shared" si="22"/>
        <v>2.1082113685843777E-2</v>
      </c>
      <c r="AZ24" s="147">
        <f t="shared" si="22"/>
        <v>2.1418623477195531E-2</v>
      </c>
      <c r="BA24" s="147">
        <f t="shared" si="22"/>
        <v>2.1680137121527873E-2</v>
      </c>
      <c r="BB24" s="147">
        <f t="shared" si="14"/>
        <v>2.175884838470624E-2</v>
      </c>
      <c r="BC24" s="147">
        <f t="shared" si="14"/>
        <v>2.2221091156209811E-2</v>
      </c>
      <c r="BD24" s="147">
        <f t="shared" si="14"/>
        <v>2.2718669485783209E-2</v>
      </c>
      <c r="BE24" s="147">
        <f t="shared" si="14"/>
        <v>2.3875051739959501E-2</v>
      </c>
      <c r="BF24" s="147">
        <f t="shared" ref="BF24" si="23">BF8/BF$15</f>
        <v>2.3386457534609405E-2</v>
      </c>
      <c r="BG24" s="1034"/>
      <c r="BH24" s="148"/>
      <c r="BI24" s="706"/>
      <c r="BJ24" s="707"/>
      <c r="BK24" s="148"/>
      <c r="BN24" s="689"/>
      <c r="BO24" s="689"/>
      <c r="BP24" s="709"/>
      <c r="BQ24" s="689"/>
      <c r="BR24" s="689"/>
      <c r="BS24" s="689"/>
      <c r="BT24" s="689"/>
      <c r="BU24" s="689"/>
      <c r="BV24" s="689"/>
      <c r="BW24" s="689"/>
      <c r="BX24" s="689"/>
      <c r="BY24" s="689"/>
      <c r="BZ24" s="689"/>
      <c r="CA24" s="689"/>
      <c r="CB24" s="689"/>
      <c r="CC24" s="2"/>
    </row>
    <row r="25" spans="19:81" ht="18.75">
      <c r="S25" s="708" t="s">
        <v>250</v>
      </c>
      <c r="T25" s="660"/>
      <c r="U25" s="658">
        <v>298</v>
      </c>
      <c r="W25" s="870" t="s">
        <v>814</v>
      </c>
      <c r="X25" s="861"/>
      <c r="Y25" s="658">
        <v>298</v>
      </c>
      <c r="Z25" s="701"/>
      <c r="AA25" s="147">
        <f t="shared" ref="AA25:AP25" si="24">AA9/AA$15</f>
        <v>2.5272851198757273E-2</v>
      </c>
      <c r="AB25" s="147">
        <f t="shared" si="24"/>
        <v>2.4746667013105208E-2</v>
      </c>
      <c r="AC25" s="147">
        <f t="shared" si="24"/>
        <v>2.4644727896937856E-2</v>
      </c>
      <c r="AD25" s="147">
        <f t="shared" si="24"/>
        <v>2.4656380392812031E-2</v>
      </c>
      <c r="AE25" s="147">
        <f t="shared" si="24"/>
        <v>2.4443061114702194E-2</v>
      </c>
      <c r="AF25" s="147">
        <f t="shared" si="24"/>
        <v>2.4269630837920584E-2</v>
      </c>
      <c r="AG25" s="147">
        <f t="shared" si="24"/>
        <v>2.4835395996496385E-2</v>
      </c>
      <c r="AH25" s="147">
        <f t="shared" si="24"/>
        <v>2.5561169582651172E-2</v>
      </c>
      <c r="AI25" s="147">
        <f t="shared" si="24"/>
        <v>2.5318029581233879E-2</v>
      </c>
      <c r="AJ25" s="147">
        <f t="shared" si="24"/>
        <v>2.0370692705489517E-2</v>
      </c>
      <c r="AK25" s="147">
        <f t="shared" si="24"/>
        <v>2.1909420388483349E-2</v>
      </c>
      <c r="AL25" s="147">
        <f t="shared" si="24"/>
        <v>1.9648160996517266E-2</v>
      </c>
      <c r="AM25" s="147">
        <f t="shared" si="24"/>
        <v>1.8884884466146605E-2</v>
      </c>
      <c r="AN25" s="147">
        <f t="shared" si="24"/>
        <v>1.8705071783171642E-2</v>
      </c>
      <c r="AO25" s="147">
        <f t="shared" si="24"/>
        <v>1.8693999847358214E-2</v>
      </c>
      <c r="AP25" s="147">
        <f t="shared" si="24"/>
        <v>1.8352320809650557E-2</v>
      </c>
      <c r="AQ25" s="147">
        <f t="shared" ref="AQ25:BA25" si="25">AQ9/AQ$15</f>
        <v>1.8559042981090405E-2</v>
      </c>
      <c r="AR25" s="147">
        <f t="shared" si="25"/>
        <v>1.7687938587769417E-2</v>
      </c>
      <c r="AS25" s="147">
        <f t="shared" si="25"/>
        <v>1.7992438431650784E-2</v>
      </c>
      <c r="AT25" s="147">
        <f t="shared" si="25"/>
        <v>1.857984413086396E-2</v>
      </c>
      <c r="AU25" s="147">
        <f t="shared" si="25"/>
        <v>1.7450488745626103E-2</v>
      </c>
      <c r="AV25" s="147">
        <f t="shared" si="25"/>
        <v>1.6505204269193718E-2</v>
      </c>
      <c r="AW25" s="147">
        <f t="shared" si="25"/>
        <v>1.5728768987855243E-2</v>
      </c>
      <c r="AX25" s="147">
        <f t="shared" si="25"/>
        <v>1.5559044984860446E-2</v>
      </c>
      <c r="AY25" s="147">
        <f t="shared" si="25"/>
        <v>1.5793313266439318E-2</v>
      </c>
      <c r="AZ25" s="147">
        <f t="shared" si="25"/>
        <v>1.602316612750215E-2</v>
      </c>
      <c r="BA25" s="147">
        <f t="shared" si="25"/>
        <v>1.5847896010037832E-2</v>
      </c>
      <c r="BB25" s="147">
        <f t="shared" si="14"/>
        <v>1.6209805880439576E-2</v>
      </c>
      <c r="BC25" s="147">
        <f t="shared" si="14"/>
        <v>1.6413456023453336E-2</v>
      </c>
      <c r="BD25" s="147">
        <f t="shared" si="14"/>
        <v>1.6541513074641693E-2</v>
      </c>
      <c r="BE25" s="147">
        <f t="shared" si="14"/>
        <v>1.7161058814547995E-2</v>
      </c>
      <c r="BF25" s="147">
        <f t="shared" ref="BF25" si="26">BF9/BF$15</f>
        <v>1.6632725892819222E-2</v>
      </c>
      <c r="BG25" s="1034"/>
      <c r="BH25" s="148"/>
      <c r="BI25" s="706"/>
      <c r="BJ25" s="707"/>
      <c r="BK25" s="148"/>
      <c r="BN25" s="710"/>
      <c r="BO25" s="711"/>
      <c r="BP25" s="688"/>
      <c r="BQ25" s="712"/>
      <c r="BR25" s="712"/>
      <c r="BS25" s="712"/>
      <c r="BT25" s="712"/>
      <c r="BU25" s="712"/>
      <c r="BV25" s="712"/>
      <c r="BW25" s="712"/>
      <c r="BX25" s="712"/>
      <c r="BY25" s="712"/>
      <c r="BZ25" s="712"/>
      <c r="CA25" s="712"/>
      <c r="CB25" s="712"/>
    </row>
    <row r="26" spans="19:81" ht="15.75">
      <c r="S26" s="713" t="s">
        <v>50</v>
      </c>
      <c r="T26" s="671"/>
      <c r="U26" s="658"/>
      <c r="W26" s="713" t="s">
        <v>256</v>
      </c>
      <c r="X26" s="861"/>
      <c r="Y26" s="658"/>
      <c r="Z26" s="701"/>
      <c r="AA26" s="147">
        <f>AA10/AA$15</f>
        <v>2.7751609762091657E-2</v>
      </c>
      <c r="AB26" s="147">
        <f t="shared" ref="AB26:BA26" si="27">AB10/AB$15</f>
        <v>3.0344813171790223E-2</v>
      </c>
      <c r="AC26" s="147">
        <f t="shared" si="27"/>
        <v>3.1577823631825881E-2</v>
      </c>
      <c r="AD26" s="147">
        <f t="shared" si="27"/>
        <v>3.4589651093320892E-2</v>
      </c>
      <c r="AE26" s="147">
        <f t="shared" si="27"/>
        <v>3.6551741547428178E-2</v>
      </c>
      <c r="AF26" s="147">
        <f t="shared" si="27"/>
        <v>4.3205264361612303E-2</v>
      </c>
      <c r="AG26" s="147">
        <f t="shared" si="27"/>
        <v>4.3230680134967378E-2</v>
      </c>
      <c r="AH26" s="147">
        <f t="shared" si="27"/>
        <v>4.2783196948047345E-2</v>
      </c>
      <c r="AI26" s="147">
        <f t="shared" si="27"/>
        <v>4.0311025079711314E-2</v>
      </c>
      <c r="AJ26" s="147">
        <f t="shared" si="27"/>
        <v>3.4635610045566811E-2</v>
      </c>
      <c r="AK26" s="147">
        <f t="shared" si="27"/>
        <v>3.0548688661898551E-2</v>
      </c>
      <c r="AL26" s="147">
        <f t="shared" si="27"/>
        <v>2.6441738733067394E-2</v>
      </c>
      <c r="AM26" s="147">
        <f t="shared" si="27"/>
        <v>2.2956122627829277E-2</v>
      </c>
      <c r="AN26" s="147">
        <f t="shared" si="27"/>
        <v>2.2382878478195822E-2</v>
      </c>
      <c r="AO26" s="147">
        <f t="shared" si="27"/>
        <v>1.9957680562021924E-2</v>
      </c>
      <c r="AP26" s="147">
        <f t="shared" si="27"/>
        <v>2.0226174824033227E-2</v>
      </c>
      <c r="AQ26" s="147">
        <f t="shared" si="27"/>
        <v>2.2257884347570006E-2</v>
      </c>
      <c r="AR26" s="147">
        <f t="shared" si="27"/>
        <v>2.2194992963610334E-2</v>
      </c>
      <c r="AS26" s="147">
        <f t="shared" si="27"/>
        <v>2.3209600116557063E-2</v>
      </c>
      <c r="AT26" s="147">
        <f t="shared" si="27"/>
        <v>2.3029995432214512E-2</v>
      </c>
      <c r="AU26" s="147">
        <f t="shared" si="27"/>
        <v>2.4213382357951549E-2</v>
      </c>
      <c r="AV26" s="147">
        <f t="shared" si="27"/>
        <v>2.5068526436191813E-2</v>
      </c>
      <c r="AW26" s="147">
        <f t="shared" si="27"/>
        <v>2.6186767684504696E-2</v>
      </c>
      <c r="AX26" s="147">
        <f t="shared" si="27"/>
        <v>2.7786981378426841E-2</v>
      </c>
      <c r="AY26" s="147">
        <f t="shared" si="27"/>
        <v>3.1158591190570184E-2</v>
      </c>
      <c r="AZ26" s="147">
        <f t="shared" si="27"/>
        <v>3.4274840859552971E-2</v>
      </c>
      <c r="BA26" s="147">
        <f t="shared" si="27"/>
        <v>3.7487441134383286E-2</v>
      </c>
      <c r="BB26" s="147">
        <f t="shared" si="14"/>
        <v>3.9568829664211436E-2</v>
      </c>
      <c r="BC26" s="147">
        <f t="shared" si="14"/>
        <v>4.2541983323135399E-2</v>
      </c>
      <c r="BD26" s="147">
        <f t="shared" si="14"/>
        <v>4.6048932133514756E-2</v>
      </c>
      <c r="BE26" s="147">
        <f t="shared" si="14"/>
        <v>5.0642190142291654E-2</v>
      </c>
      <c r="BF26" s="147">
        <f t="shared" ref="BF26" si="28">BF10/BF$15</f>
        <v>5.055201115621779E-2</v>
      </c>
      <c r="BG26" s="1034"/>
      <c r="BH26" s="148"/>
      <c r="BI26" s="706"/>
      <c r="BJ26" s="707"/>
      <c r="BK26" s="148"/>
      <c r="BN26" s="710"/>
      <c r="BO26" s="711"/>
      <c r="BP26" s="688"/>
      <c r="BQ26" s="712"/>
      <c r="BR26" s="712"/>
      <c r="BS26" s="712"/>
      <c r="BT26" s="712"/>
      <c r="BU26" s="712"/>
      <c r="BV26" s="712"/>
      <c r="BW26" s="712"/>
      <c r="BX26" s="712"/>
      <c r="BY26" s="712"/>
      <c r="BZ26" s="712"/>
      <c r="CA26" s="712"/>
      <c r="CB26" s="712"/>
    </row>
    <row r="27" spans="19:81" ht="28.5">
      <c r="S27" s="714"/>
      <c r="T27" s="1229" t="s">
        <v>475</v>
      </c>
      <c r="U27" s="675" t="s">
        <v>479</v>
      </c>
      <c r="W27" s="871"/>
      <c r="X27" s="866" t="s">
        <v>257</v>
      </c>
      <c r="Y27" s="675" t="s">
        <v>261</v>
      </c>
      <c r="Z27" s="701"/>
      <c r="AA27" s="147">
        <f t="shared" ref="AA27:BA27" si="29">AA11/AA$15</f>
        <v>1.2503788076249396E-2</v>
      </c>
      <c r="AB27" s="147">
        <f t="shared" si="29"/>
        <v>1.3464295439599101E-2</v>
      </c>
      <c r="AC27" s="147">
        <f t="shared" si="29"/>
        <v>1.366495330369257E-2</v>
      </c>
      <c r="AD27" s="147">
        <f t="shared" si="29"/>
        <v>1.3990762063842817E-2</v>
      </c>
      <c r="AE27" s="147">
        <f t="shared" si="29"/>
        <v>1.5515065124090878E-2</v>
      </c>
      <c r="AF27" s="147">
        <f t="shared" si="29"/>
        <v>1.829475376693606E-2</v>
      </c>
      <c r="AG27" s="147">
        <f t="shared" si="29"/>
        <v>1.7682232332085386E-2</v>
      </c>
      <c r="AH27" s="147">
        <f t="shared" si="29"/>
        <v>1.767041404473315E-2</v>
      </c>
      <c r="AI27" s="147">
        <f t="shared" si="29"/>
        <v>1.7796886832461615E-2</v>
      </c>
      <c r="AJ27" s="147">
        <f t="shared" si="29"/>
        <v>1.7951541705784384E-2</v>
      </c>
      <c r="AK27" s="147">
        <f t="shared" si="29"/>
        <v>1.6593652766127752E-2</v>
      </c>
      <c r="AL27" s="147">
        <f t="shared" si="29"/>
        <v>1.4404771676855929E-2</v>
      </c>
      <c r="AM27" s="147">
        <f t="shared" si="29"/>
        <v>1.1806865345343172E-2</v>
      </c>
      <c r="AN27" s="147">
        <f t="shared" si="29"/>
        <v>1.1743613755396402E-2</v>
      </c>
      <c r="AO27" s="147">
        <f t="shared" si="29"/>
        <v>9.0436074587171931E-3</v>
      </c>
      <c r="AP27" s="147">
        <f t="shared" si="29"/>
        <v>9.255286288330361E-3</v>
      </c>
      <c r="AQ27" s="147">
        <f t="shared" si="29"/>
        <v>1.0760588236813473E-2</v>
      </c>
      <c r="AR27" s="147">
        <f t="shared" si="29"/>
        <v>1.1984293225615932E-2</v>
      </c>
      <c r="AS27" s="147">
        <f t="shared" si="29"/>
        <v>1.4581479745055604E-2</v>
      </c>
      <c r="AT27" s="147">
        <f t="shared" si="29"/>
        <v>1.675440514414267E-2</v>
      </c>
      <c r="AU27" s="147">
        <f t="shared" si="29"/>
        <v>1.7913421419560434E-2</v>
      </c>
      <c r="AV27" s="147">
        <f t="shared" si="29"/>
        <v>1.9307406445438009E-2</v>
      </c>
      <c r="AW27" s="147">
        <f t="shared" si="29"/>
        <v>2.104912907942132E-2</v>
      </c>
      <c r="AX27" s="147">
        <f t="shared" si="29"/>
        <v>2.2825066679024661E-2</v>
      </c>
      <c r="AY27" s="147">
        <f t="shared" si="29"/>
        <v>2.6352217836921103E-2</v>
      </c>
      <c r="AZ27" s="147">
        <f t="shared" si="29"/>
        <v>2.9759558401469977E-2</v>
      </c>
      <c r="BA27" s="147">
        <f t="shared" si="29"/>
        <v>3.2746339127632508E-2</v>
      </c>
      <c r="BB27" s="147">
        <f t="shared" si="14"/>
        <v>3.4881046242870688E-2</v>
      </c>
      <c r="BC27" s="147">
        <f t="shared" si="14"/>
        <v>3.7827718054576395E-2</v>
      </c>
      <c r="BD27" s="147">
        <f t="shared" si="14"/>
        <v>4.1304450330556929E-2</v>
      </c>
      <c r="BE27" s="147">
        <f t="shared" si="14"/>
        <v>4.5526960135137046E-2</v>
      </c>
      <c r="BF27" s="147">
        <f t="shared" ref="BF27" si="30">BF11/BF$15</f>
        <v>4.5779990098083541E-2</v>
      </c>
      <c r="BG27" s="1034"/>
      <c r="BH27" s="148"/>
      <c r="BI27" s="706"/>
      <c r="BJ27" s="707"/>
      <c r="BK27" s="148"/>
      <c r="BN27" s="710"/>
      <c r="BO27" s="711"/>
      <c r="BP27" s="712"/>
      <c r="BQ27" s="712"/>
      <c r="BR27" s="712"/>
      <c r="BS27" s="712"/>
      <c r="BT27" s="712"/>
      <c r="BU27" s="712"/>
      <c r="BV27" s="712"/>
      <c r="BW27" s="712"/>
      <c r="BX27" s="712"/>
      <c r="BY27" s="712"/>
      <c r="BZ27" s="712"/>
      <c r="CA27" s="712"/>
      <c r="CB27" s="712"/>
    </row>
    <row r="28" spans="19:81" ht="28.5">
      <c r="S28" s="714"/>
      <c r="T28" s="674" t="s">
        <v>476</v>
      </c>
      <c r="U28" s="675" t="s">
        <v>477</v>
      </c>
      <c r="W28" s="871"/>
      <c r="X28" s="866" t="s">
        <v>258</v>
      </c>
      <c r="Y28" s="675" t="s">
        <v>826</v>
      </c>
      <c r="Z28" s="701"/>
      <c r="AA28" s="147">
        <f t="shared" ref="AA28:BA28" si="31">AA12/AA$15</f>
        <v>5.1422971567717688E-3</v>
      </c>
      <c r="AB28" s="147">
        <f t="shared" si="31"/>
        <v>5.8350784272807018E-3</v>
      </c>
      <c r="AC28" s="147">
        <f t="shared" si="31"/>
        <v>5.8661278108517803E-3</v>
      </c>
      <c r="AD28" s="147">
        <f t="shared" si="31"/>
        <v>8.4513414184229866E-3</v>
      </c>
      <c r="AE28" s="147">
        <f t="shared" si="31"/>
        <v>9.9138381204380132E-3</v>
      </c>
      <c r="AF28" s="147">
        <f t="shared" si="31"/>
        <v>1.2833181249535322E-2</v>
      </c>
      <c r="AG28" s="147">
        <f t="shared" si="31"/>
        <v>1.3176784837614679E-2</v>
      </c>
      <c r="AH28" s="147">
        <f t="shared" si="31"/>
        <v>1.4499759215169191E-2</v>
      </c>
      <c r="AI28" s="147">
        <f t="shared" si="31"/>
        <v>1.246353736736028E-2</v>
      </c>
      <c r="AJ28" s="147">
        <f t="shared" si="31"/>
        <v>9.6935561469444712E-3</v>
      </c>
      <c r="AK28" s="147">
        <f t="shared" si="31"/>
        <v>8.6432831453135822E-3</v>
      </c>
      <c r="AL28" s="147">
        <f t="shared" si="31"/>
        <v>7.3299685450167462E-3</v>
      </c>
      <c r="AM28" s="147">
        <f t="shared" si="31"/>
        <v>6.7083666888257919E-3</v>
      </c>
      <c r="AN28" s="147">
        <f t="shared" si="31"/>
        <v>6.4258213000906103E-3</v>
      </c>
      <c r="AO28" s="147">
        <f t="shared" si="31"/>
        <v>6.7304976825184491E-3</v>
      </c>
      <c r="AP28" s="147">
        <f t="shared" si="31"/>
        <v>6.2637936768861558E-3</v>
      </c>
      <c r="AQ28" s="147">
        <f t="shared" si="31"/>
        <v>6.6389246000862299E-3</v>
      </c>
      <c r="AR28" s="147">
        <f t="shared" si="31"/>
        <v>5.6960349956491308E-3</v>
      </c>
      <c r="AS28" s="147">
        <f t="shared" si="31"/>
        <v>4.3654338348864943E-3</v>
      </c>
      <c r="AT28" s="147">
        <f t="shared" si="31"/>
        <v>3.2541712887974375E-3</v>
      </c>
      <c r="AU28" s="147">
        <f t="shared" si="31"/>
        <v>3.2765847914452894E-3</v>
      </c>
      <c r="AV28" s="147">
        <f t="shared" si="31"/>
        <v>2.7882644344764617E-3</v>
      </c>
      <c r="AW28" s="147">
        <f t="shared" si="31"/>
        <v>2.4732540337891007E-3</v>
      </c>
      <c r="AX28" s="147">
        <f t="shared" si="31"/>
        <v>2.3387185863750445E-3</v>
      </c>
      <c r="AY28" s="147">
        <f t="shared" si="31"/>
        <v>2.4793827806475124E-3</v>
      </c>
      <c r="AZ28" s="147">
        <f t="shared" si="31"/>
        <v>2.5106659838223652E-3</v>
      </c>
      <c r="BA28" s="147">
        <f t="shared" si="31"/>
        <v>2.5966549656800011E-3</v>
      </c>
      <c r="BB28" s="147">
        <f t="shared" si="14"/>
        <v>2.7321377992503351E-3</v>
      </c>
      <c r="BC28" s="147">
        <f t="shared" si="14"/>
        <v>2.8125233384569234E-3</v>
      </c>
      <c r="BD28" s="147">
        <f t="shared" si="14"/>
        <v>2.8468602896925565E-3</v>
      </c>
      <c r="BE28" s="147">
        <f t="shared" si="14"/>
        <v>3.0527075427577276E-3</v>
      </c>
      <c r="BF28" s="147">
        <f t="shared" ref="BF28" si="32">BF12/BF$15</f>
        <v>2.6971219529454099E-3</v>
      </c>
      <c r="BG28" s="1034"/>
      <c r="BH28" s="148"/>
      <c r="BI28" s="706"/>
      <c r="BJ28" s="707"/>
      <c r="BK28" s="148"/>
      <c r="BN28" s="710"/>
      <c r="BO28" s="711"/>
      <c r="BP28" s="712"/>
      <c r="BQ28" s="712"/>
      <c r="BR28" s="712"/>
      <c r="BS28" s="712"/>
      <c r="BT28" s="712"/>
      <c r="BU28" s="712"/>
      <c r="BV28" s="712"/>
      <c r="BW28" s="712"/>
      <c r="BX28" s="712"/>
      <c r="BY28" s="712"/>
      <c r="BZ28" s="712"/>
      <c r="CA28" s="712"/>
      <c r="CB28" s="712"/>
    </row>
    <row r="29" spans="19:81" ht="18.75" customHeight="1">
      <c r="S29" s="714"/>
      <c r="T29" s="676" t="s">
        <v>251</v>
      </c>
      <c r="U29" s="661">
        <v>22800</v>
      </c>
      <c r="W29" s="871"/>
      <c r="X29" s="866" t="s">
        <v>817</v>
      </c>
      <c r="Y29" s="661">
        <v>22800</v>
      </c>
      <c r="Z29" s="701"/>
      <c r="AA29" s="147">
        <f t="shared" ref="AA29:BA29" si="33">AA13/AA$15</f>
        <v>1.0079944472354952E-2</v>
      </c>
      <c r="AB29" s="147">
        <f t="shared" si="33"/>
        <v>1.1020142657692869E-2</v>
      </c>
      <c r="AC29" s="147">
        <f t="shared" si="33"/>
        <v>1.2021670292465075E-2</v>
      </c>
      <c r="AD29" s="147">
        <f t="shared" si="33"/>
        <v>1.2114003127369308E-2</v>
      </c>
      <c r="AE29" s="147">
        <f t="shared" si="33"/>
        <v>1.1066775079139132E-2</v>
      </c>
      <c r="AF29" s="147">
        <f t="shared" si="33"/>
        <v>1.1931450597404265E-2</v>
      </c>
      <c r="AG29" s="147">
        <f t="shared" si="33"/>
        <v>1.2233280709733589E-2</v>
      </c>
      <c r="AH29" s="147">
        <f t="shared" si="33"/>
        <v>1.0489368435358321E-2</v>
      </c>
      <c r="AI29" s="147">
        <f t="shared" si="33"/>
        <v>9.9096201759653457E-3</v>
      </c>
      <c r="AJ29" s="147">
        <f t="shared" si="33"/>
        <v>6.7583251420586738E-3</v>
      </c>
      <c r="AK29" s="147">
        <f t="shared" si="33"/>
        <v>5.1043007633299036E-3</v>
      </c>
      <c r="AL29" s="147">
        <f t="shared" si="33"/>
        <v>4.4888376739660139E-3</v>
      </c>
      <c r="AM29" s="147">
        <f t="shared" si="33"/>
        <v>4.1707539564674895E-3</v>
      </c>
      <c r="AN29" s="147">
        <f t="shared" si="33"/>
        <v>3.912331172992313E-3</v>
      </c>
      <c r="AO29" s="147">
        <f t="shared" si="33"/>
        <v>3.8296207050395555E-3</v>
      </c>
      <c r="AP29" s="147">
        <f t="shared" si="33"/>
        <v>3.641151081717209E-3</v>
      </c>
      <c r="AQ29" s="147">
        <f t="shared" si="33"/>
        <v>3.8274190308656884E-3</v>
      </c>
      <c r="AR29" s="147">
        <f t="shared" si="33"/>
        <v>3.3766121472353569E-3</v>
      </c>
      <c r="AS29" s="147">
        <f t="shared" si="33"/>
        <v>3.1417214348033215E-3</v>
      </c>
      <c r="AT29" s="147">
        <f t="shared" si="33"/>
        <v>1.9372715707164461E-3</v>
      </c>
      <c r="AU29" s="147">
        <f t="shared" si="33"/>
        <v>1.8412119124383126E-3</v>
      </c>
      <c r="AV29" s="147">
        <f t="shared" si="33"/>
        <v>1.6422802707183974E-3</v>
      </c>
      <c r="AW29" s="147">
        <f t="shared" si="33"/>
        <v>1.5812922141046951E-3</v>
      </c>
      <c r="AX29" s="147">
        <f t="shared" si="33"/>
        <v>1.474287683998475E-3</v>
      </c>
      <c r="AY29" s="147">
        <f t="shared" si="33"/>
        <v>1.5005744364952047E-3</v>
      </c>
      <c r="AZ29" s="147">
        <f t="shared" si="33"/>
        <v>1.572024143112851E-3</v>
      </c>
      <c r="BA29" s="147">
        <f t="shared" si="33"/>
        <v>1.6572795641094976E-3</v>
      </c>
      <c r="BB29" s="147">
        <f t="shared" si="14"/>
        <v>1.6066708499129015E-3</v>
      </c>
      <c r="BC29" s="147">
        <f t="shared" si="14"/>
        <v>1.6508514081392278E-3</v>
      </c>
      <c r="BD29" s="147">
        <f t="shared" si="14"/>
        <v>1.6540862558782319E-3</v>
      </c>
      <c r="BE29" s="147">
        <f t="shared" si="14"/>
        <v>1.7686746657795355E-3</v>
      </c>
      <c r="BF29" s="147">
        <f t="shared" ref="BF29" si="34">BF13/BF$15</f>
        <v>1.7500083374467658E-3</v>
      </c>
      <c r="BG29" s="1034"/>
      <c r="BH29" s="148"/>
      <c r="BI29" s="706"/>
      <c r="BJ29" s="715"/>
      <c r="BK29" s="148"/>
      <c r="BN29" s="261"/>
      <c r="BO29" s="716"/>
      <c r="BP29" s="688"/>
      <c r="BQ29" s="717"/>
      <c r="BR29" s="717"/>
      <c r="BS29" s="717"/>
      <c r="BT29" s="717"/>
      <c r="BU29" s="717"/>
      <c r="BV29" s="712"/>
      <c r="BW29" s="712"/>
      <c r="BX29" s="712"/>
      <c r="BY29" s="712"/>
      <c r="BZ29" s="712"/>
      <c r="CA29" s="712"/>
      <c r="CB29" s="712"/>
    </row>
    <row r="30" spans="19:81" ht="18.75" customHeight="1" thickBot="1">
      <c r="S30" s="718"/>
      <c r="T30" s="678" t="s">
        <v>252</v>
      </c>
      <c r="U30" s="661">
        <v>17200</v>
      </c>
      <c r="W30" s="872"/>
      <c r="X30" s="868" t="s">
        <v>815</v>
      </c>
      <c r="Y30" s="661">
        <v>17200</v>
      </c>
      <c r="Z30" s="719"/>
      <c r="AA30" s="1394">
        <f>AA14/AA$15</f>
        <v>2.5580056715540585E-5</v>
      </c>
      <c r="AB30" s="1394">
        <f t="shared" ref="AB30:BA30" si="35">AB14/AB$15</f>
        <v>2.529664721755325E-5</v>
      </c>
      <c r="AC30" s="1394">
        <f t="shared" si="35"/>
        <v>2.5072224816458777E-5</v>
      </c>
      <c r="AD30" s="1394">
        <f t="shared" si="35"/>
        <v>3.3544483685781168E-5</v>
      </c>
      <c r="AE30" s="1394">
        <f t="shared" si="35"/>
        <v>5.6063223760154613E-5</v>
      </c>
      <c r="AF30" s="1386">
        <f t="shared" si="35"/>
        <v>1.4587874773665946E-4</v>
      </c>
      <c r="AG30" s="1386">
        <f t="shared" si="35"/>
        <v>1.3838225553372961E-4</v>
      </c>
      <c r="AH30" s="1386">
        <f t="shared" si="35"/>
        <v>1.2365525278668885E-4</v>
      </c>
      <c r="AI30" s="1386">
        <f t="shared" si="35"/>
        <v>1.4098070392407774E-4</v>
      </c>
      <c r="AJ30" s="1386">
        <f t="shared" si="35"/>
        <v>2.3218705077928162E-4</v>
      </c>
      <c r="AK30" s="1386">
        <f t="shared" si="35"/>
        <v>2.0745198712731342E-4</v>
      </c>
      <c r="AL30" s="1386">
        <f t="shared" si="35"/>
        <v>2.1816083722870689E-4</v>
      </c>
      <c r="AM30" s="1386">
        <f t="shared" si="35"/>
        <v>2.7013663719282311E-4</v>
      </c>
      <c r="AN30" s="1386">
        <f t="shared" si="35"/>
        <v>3.0111224971649729E-4</v>
      </c>
      <c r="AO30" s="1386">
        <f t="shared" si="35"/>
        <v>3.5395471574672786E-4</v>
      </c>
      <c r="AP30" s="720">
        <f t="shared" si="35"/>
        <v>1.0659437770994993E-3</v>
      </c>
      <c r="AQ30" s="720">
        <f t="shared" si="35"/>
        <v>1.0309524798046135E-3</v>
      </c>
      <c r="AR30" s="720">
        <f t="shared" si="35"/>
        <v>1.138052595109915E-3</v>
      </c>
      <c r="AS30" s="720">
        <f t="shared" si="35"/>
        <v>1.1209651018116436E-3</v>
      </c>
      <c r="AT30" s="720">
        <f t="shared" si="35"/>
        <v>1.0841474285579536E-3</v>
      </c>
      <c r="AU30" s="720">
        <f t="shared" si="35"/>
        <v>1.182164234507514E-3</v>
      </c>
      <c r="AV30" s="720">
        <f t="shared" si="35"/>
        <v>1.3305752855589461E-3</v>
      </c>
      <c r="AW30" s="720">
        <f t="shared" si="35"/>
        <v>1.0830923571895782E-3</v>
      </c>
      <c r="AX30" s="720">
        <f t="shared" si="35"/>
        <v>1.1489084290286645E-3</v>
      </c>
      <c r="AY30" s="1386">
        <f t="shared" si="35"/>
        <v>8.2641613650636639E-4</v>
      </c>
      <c r="AZ30" s="1386">
        <f>AZ14/AZ$15</f>
        <v>4.3259233114778132E-4</v>
      </c>
      <c r="BA30" s="1386">
        <f t="shared" si="35"/>
        <v>4.871674769612738E-4</v>
      </c>
      <c r="BB30" s="1386">
        <f t="shared" si="14"/>
        <v>3.489747721775181E-4</v>
      </c>
      <c r="BC30" s="1386">
        <f t="shared" si="14"/>
        <v>2.5089052196284933E-4</v>
      </c>
      <c r="BD30" s="1386">
        <f t="shared" si="14"/>
        <v>2.4353525738703128E-4</v>
      </c>
      <c r="BE30" s="1386">
        <f t="shared" si="14"/>
        <v>2.9384779861734529E-4</v>
      </c>
      <c r="BF30" s="1386">
        <f t="shared" ref="BF30" si="36">BF14/BF$15</f>
        <v>3.2489076774207487E-4</v>
      </c>
      <c r="BG30" s="1039"/>
      <c r="BH30" s="148"/>
      <c r="BK30" s="148"/>
      <c r="BN30" s="261"/>
      <c r="BO30" s="716"/>
      <c r="BP30" s="688"/>
      <c r="BQ30" s="717"/>
      <c r="BR30" s="717"/>
      <c r="BS30" s="717"/>
      <c r="BT30" s="717"/>
      <c r="BU30" s="717"/>
      <c r="BV30" s="712"/>
      <c r="BW30" s="712"/>
      <c r="BX30" s="712"/>
      <c r="BY30" s="712"/>
      <c r="BZ30" s="712"/>
      <c r="CA30" s="712"/>
      <c r="CB30" s="712"/>
    </row>
    <row r="31" spans="19:81" ht="23.25" customHeight="1" thickTop="1">
      <c r="S31" s="1115" t="s">
        <v>51</v>
      </c>
      <c r="T31" s="721"/>
      <c r="U31" s="722"/>
      <c r="W31" s="1265" t="s">
        <v>259</v>
      </c>
      <c r="X31" s="873"/>
      <c r="Y31" s="722"/>
      <c r="Z31" s="723"/>
      <c r="AA31" s="1153">
        <f>AA15/AA$15</f>
        <v>1</v>
      </c>
      <c r="AB31" s="1153">
        <f t="shared" ref="AB31:BA31" si="37">AB15/AB$15</f>
        <v>1</v>
      </c>
      <c r="AC31" s="1153">
        <f t="shared" si="37"/>
        <v>1</v>
      </c>
      <c r="AD31" s="1153">
        <f t="shared" si="37"/>
        <v>1</v>
      </c>
      <c r="AE31" s="1153">
        <f t="shared" si="37"/>
        <v>1</v>
      </c>
      <c r="AF31" s="1153">
        <f t="shared" si="37"/>
        <v>1</v>
      </c>
      <c r="AG31" s="1153">
        <f t="shared" si="37"/>
        <v>1</v>
      </c>
      <c r="AH31" s="1153">
        <f t="shared" si="37"/>
        <v>1</v>
      </c>
      <c r="AI31" s="1153">
        <f t="shared" si="37"/>
        <v>1</v>
      </c>
      <c r="AJ31" s="1153">
        <f t="shared" si="37"/>
        <v>1</v>
      </c>
      <c r="AK31" s="1153">
        <f t="shared" si="37"/>
        <v>1</v>
      </c>
      <c r="AL31" s="1153">
        <f t="shared" si="37"/>
        <v>1</v>
      </c>
      <c r="AM31" s="1153">
        <f t="shared" si="37"/>
        <v>1</v>
      </c>
      <c r="AN31" s="1153">
        <f t="shared" si="37"/>
        <v>1</v>
      </c>
      <c r="AO31" s="1153">
        <f t="shared" si="37"/>
        <v>1</v>
      </c>
      <c r="AP31" s="1153">
        <f t="shared" si="37"/>
        <v>1</v>
      </c>
      <c r="AQ31" s="1153">
        <f t="shared" si="37"/>
        <v>1</v>
      </c>
      <c r="AR31" s="1153">
        <f t="shared" si="37"/>
        <v>1</v>
      </c>
      <c r="AS31" s="1153">
        <f t="shared" si="37"/>
        <v>1</v>
      </c>
      <c r="AT31" s="1153">
        <f t="shared" si="37"/>
        <v>1</v>
      </c>
      <c r="AU31" s="1153">
        <f t="shared" si="37"/>
        <v>1</v>
      </c>
      <c r="AV31" s="1153">
        <f t="shared" si="37"/>
        <v>1</v>
      </c>
      <c r="AW31" s="1153">
        <f t="shared" si="37"/>
        <v>1</v>
      </c>
      <c r="AX31" s="1153">
        <f t="shared" si="37"/>
        <v>1</v>
      </c>
      <c r="AY31" s="1153">
        <f t="shared" si="37"/>
        <v>1</v>
      </c>
      <c r="AZ31" s="1153">
        <f>AZ15/AZ$15</f>
        <v>1</v>
      </c>
      <c r="BA31" s="1153">
        <f t="shared" si="37"/>
        <v>1</v>
      </c>
      <c r="BB31" s="1153">
        <f t="shared" si="14"/>
        <v>1</v>
      </c>
      <c r="BC31" s="1153">
        <f t="shared" si="14"/>
        <v>1</v>
      </c>
      <c r="BD31" s="1153">
        <f t="shared" si="14"/>
        <v>1</v>
      </c>
      <c r="BE31" s="1153">
        <f t="shared" si="14"/>
        <v>1</v>
      </c>
      <c r="BF31" s="1153">
        <f t="shared" ref="BF31" si="38">BF15/BF$15</f>
        <v>1</v>
      </c>
      <c r="BG31" s="1034"/>
      <c r="BH31" s="725"/>
      <c r="BI31" s="726"/>
      <c r="BJ31" s="727"/>
      <c r="BK31" s="148"/>
      <c r="BN31" s="261"/>
      <c r="BO31" s="716"/>
      <c r="BP31" s="688"/>
      <c r="BQ31" s="717"/>
      <c r="BR31" s="717"/>
      <c r="BS31" s="717"/>
      <c r="BT31" s="717"/>
      <c r="BU31" s="717"/>
      <c r="BV31" s="712"/>
      <c r="BW31" s="712"/>
      <c r="BX31" s="712"/>
      <c r="BY31" s="712"/>
      <c r="BZ31" s="712"/>
      <c r="CA31" s="712"/>
      <c r="CB31" s="712"/>
    </row>
    <row r="32" spans="19:81" ht="15.75">
      <c r="S32" s="689"/>
      <c r="T32" s="4"/>
      <c r="U32" s="690"/>
      <c r="W32" s="689"/>
      <c r="Y32" s="690"/>
      <c r="Z32" s="688"/>
      <c r="AA32" s="691"/>
      <c r="AB32" s="691"/>
      <c r="AC32" s="691"/>
      <c r="AD32" s="691"/>
      <c r="AE32" s="691"/>
      <c r="AF32" s="691"/>
      <c r="AG32" s="691"/>
      <c r="AH32" s="691"/>
      <c r="AI32" s="691"/>
      <c r="AJ32" s="691"/>
      <c r="AK32" s="691"/>
      <c r="AL32" s="691"/>
      <c r="AM32" s="691"/>
      <c r="AN32" s="691"/>
      <c r="AO32" s="691"/>
      <c r="AP32" s="691"/>
      <c r="BJ32" s="728"/>
    </row>
    <row r="33" spans="19:80" ht="21.75" customHeight="1">
      <c r="S33" s="141" t="s">
        <v>73</v>
      </c>
      <c r="T33" s="4"/>
      <c r="W33" s="1" t="s">
        <v>442</v>
      </c>
      <c r="Y33" s="692"/>
    </row>
    <row r="34" spans="19:80">
      <c r="S34" s="693" t="s">
        <v>48</v>
      </c>
      <c r="T34" s="694"/>
      <c r="U34" s="695" t="s">
        <v>1</v>
      </c>
      <c r="W34" s="869" t="s">
        <v>260</v>
      </c>
      <c r="X34" s="694"/>
      <c r="Y34" s="695" t="s">
        <v>1</v>
      </c>
      <c r="Z34" s="696"/>
      <c r="AA34" s="9">
        <v>1990</v>
      </c>
      <c r="AB34" s="9">
        <f t="shared" ref="AB34:AP34" si="39">AA34+1</f>
        <v>1991</v>
      </c>
      <c r="AC34" s="9">
        <f t="shared" si="39"/>
        <v>1992</v>
      </c>
      <c r="AD34" s="9">
        <f t="shared" si="39"/>
        <v>1993</v>
      </c>
      <c r="AE34" s="9">
        <f t="shared" si="39"/>
        <v>1994</v>
      </c>
      <c r="AF34" s="9">
        <f t="shared" si="39"/>
        <v>1995</v>
      </c>
      <c r="AG34" s="9">
        <f t="shared" si="39"/>
        <v>1996</v>
      </c>
      <c r="AH34" s="9">
        <f t="shared" si="39"/>
        <v>1997</v>
      </c>
      <c r="AI34" s="9">
        <f t="shared" si="39"/>
        <v>1998</v>
      </c>
      <c r="AJ34" s="697">
        <f t="shared" si="39"/>
        <v>1999</v>
      </c>
      <c r="AK34" s="697">
        <f t="shared" si="39"/>
        <v>2000</v>
      </c>
      <c r="AL34" s="697">
        <f t="shared" si="39"/>
        <v>2001</v>
      </c>
      <c r="AM34" s="697">
        <f t="shared" si="39"/>
        <v>2002</v>
      </c>
      <c r="AN34" s="9">
        <f t="shared" si="39"/>
        <v>2003</v>
      </c>
      <c r="AO34" s="9">
        <f t="shared" si="39"/>
        <v>2004</v>
      </c>
      <c r="AP34" s="9">
        <f t="shared" si="39"/>
        <v>2005</v>
      </c>
      <c r="AQ34" s="9">
        <f t="shared" ref="AQ34:AZ34" si="40">AP34+1</f>
        <v>2006</v>
      </c>
      <c r="AR34" s="9">
        <f t="shared" si="40"/>
        <v>2007</v>
      </c>
      <c r="AS34" s="698">
        <f t="shared" si="40"/>
        <v>2008</v>
      </c>
      <c r="AT34" s="9">
        <f t="shared" si="40"/>
        <v>2009</v>
      </c>
      <c r="AU34" s="698">
        <f t="shared" si="40"/>
        <v>2010</v>
      </c>
      <c r="AV34" s="697">
        <f t="shared" si="40"/>
        <v>2011</v>
      </c>
      <c r="AW34" s="9">
        <f t="shared" si="40"/>
        <v>2012</v>
      </c>
      <c r="AX34" s="9">
        <f t="shared" si="40"/>
        <v>2013</v>
      </c>
      <c r="AY34" s="9">
        <f t="shared" si="40"/>
        <v>2014</v>
      </c>
      <c r="AZ34" s="9">
        <f t="shared" si="40"/>
        <v>2015</v>
      </c>
      <c r="BA34" s="9">
        <f t="shared" ref="BA34:BF34" si="41">AZ34+1</f>
        <v>2016</v>
      </c>
      <c r="BB34" s="9">
        <f t="shared" si="41"/>
        <v>2017</v>
      </c>
      <c r="BC34" s="9">
        <f t="shared" si="41"/>
        <v>2018</v>
      </c>
      <c r="BD34" s="9">
        <f t="shared" si="41"/>
        <v>2019</v>
      </c>
      <c r="BE34" s="9">
        <f t="shared" si="41"/>
        <v>2020</v>
      </c>
      <c r="BF34" s="9">
        <f t="shared" si="41"/>
        <v>2021</v>
      </c>
      <c r="BG34" s="1027"/>
    </row>
    <row r="35" spans="19:80" ht="18.75">
      <c r="S35" s="700" t="s">
        <v>249</v>
      </c>
      <c r="T35" s="660"/>
      <c r="U35" s="658">
        <v>1</v>
      </c>
      <c r="W35" s="35" t="s">
        <v>816</v>
      </c>
      <c r="X35" s="861"/>
      <c r="Y35" s="658">
        <v>1</v>
      </c>
      <c r="Z35" s="729"/>
      <c r="AA35" s="1267"/>
      <c r="AB35" s="733">
        <f t="shared" ref="AB35:BD35" si="42">AB5/AA5-1</f>
        <v>9.9096603705710606E-3</v>
      </c>
      <c r="AC35" s="733">
        <f t="shared" si="42"/>
        <v>8.0910676217842425E-3</v>
      </c>
      <c r="AD35" s="733">
        <f t="shared" si="42"/>
        <v>-6.1006569904668018E-3</v>
      </c>
      <c r="AE35" s="733">
        <f t="shared" si="42"/>
        <v>4.6754861279198145E-2</v>
      </c>
      <c r="AF35" s="733">
        <f t="shared" si="42"/>
        <v>9.9452390538896651E-3</v>
      </c>
      <c r="AG35" s="733">
        <f t="shared" si="42"/>
        <v>1.0076207546046101E-2</v>
      </c>
      <c r="AH35" s="733">
        <f t="shared" si="42"/>
        <v>-5.9429108973584333E-3</v>
      </c>
      <c r="AI35" s="733">
        <f t="shared" si="42"/>
        <v>-3.221364365157342E-2</v>
      </c>
      <c r="AJ35" s="733">
        <f t="shared" si="42"/>
        <v>3.0307546802618379E-2</v>
      </c>
      <c r="AK35" s="733">
        <f t="shared" si="42"/>
        <v>1.8301806493502548E-2</v>
      </c>
      <c r="AL35" s="733">
        <f t="shared" si="42"/>
        <v>-1.18542655672077E-2</v>
      </c>
      <c r="AM35" s="733">
        <f t="shared" si="42"/>
        <v>2.3451097352197303E-2</v>
      </c>
      <c r="AN35" s="733">
        <f t="shared" si="42"/>
        <v>6.5233313178787444E-3</v>
      </c>
      <c r="AO35" s="733">
        <f t="shared" si="42"/>
        <v>-3.6282126536406611E-3</v>
      </c>
      <c r="AP35" s="733">
        <f t="shared" si="42"/>
        <v>5.7252382898067555E-3</v>
      </c>
      <c r="AQ35" s="733">
        <f t="shared" si="42"/>
        <v>-1.7863728797736456E-2</v>
      </c>
      <c r="AR35" s="733">
        <f t="shared" si="42"/>
        <v>2.7998530086390527E-2</v>
      </c>
      <c r="AS35" s="733">
        <f t="shared" si="42"/>
        <v>-5.4463396918025486E-2</v>
      </c>
      <c r="AT35" s="733">
        <f t="shared" si="42"/>
        <v>-5.6017814791792464E-2</v>
      </c>
      <c r="AU35" s="733">
        <f t="shared" si="42"/>
        <v>4.4252632862644026E-2</v>
      </c>
      <c r="AV35" s="733">
        <f t="shared" si="42"/>
        <v>4.0945520860908857E-2</v>
      </c>
      <c r="AW35" s="733">
        <f t="shared" si="42"/>
        <v>3.2504188113220422E-2</v>
      </c>
      <c r="AX35" s="733">
        <f t="shared" si="42"/>
        <v>7.1208679098397898E-3</v>
      </c>
      <c r="AY35" s="733">
        <f t="shared" si="42"/>
        <v>-3.8855614041569897E-2</v>
      </c>
      <c r="AZ35" s="733">
        <f t="shared" si="42"/>
        <v>-3.2319964660267653E-2</v>
      </c>
      <c r="BA35" s="733">
        <f t="shared" si="42"/>
        <v>-1.6935516166757258E-2</v>
      </c>
      <c r="BB35" s="733">
        <f t="shared" si="42"/>
        <v>-1.302355807338107E-2</v>
      </c>
      <c r="BC35" s="733">
        <f t="shared" si="42"/>
        <v>-3.800243119651403E-2</v>
      </c>
      <c r="BD35" s="733">
        <f t="shared" si="42"/>
        <v>-3.2512712499636165E-2</v>
      </c>
      <c r="BE35" s="733">
        <f>BE5/BD5-1</f>
        <v>-5.8636129027730188E-2</v>
      </c>
      <c r="BF35" s="733">
        <f>BF5/BE5-1</f>
        <v>2.1444875441777533E-2</v>
      </c>
      <c r="BG35" s="1040"/>
      <c r="BQ35" s="712"/>
      <c r="BR35" s="712"/>
      <c r="BS35" s="712"/>
      <c r="BT35" s="712"/>
      <c r="BU35" s="712"/>
      <c r="BV35" s="712"/>
      <c r="BW35" s="712"/>
      <c r="BX35" s="712"/>
      <c r="BY35" s="712"/>
      <c r="BZ35" s="712"/>
      <c r="CA35" s="712"/>
      <c r="CB35" s="712"/>
    </row>
    <row r="36" spans="19:80" ht="18.75">
      <c r="S36" s="702"/>
      <c r="T36" s="665" t="s">
        <v>49</v>
      </c>
      <c r="U36" s="658">
        <v>1</v>
      </c>
      <c r="W36" s="35"/>
      <c r="X36" s="665" t="s">
        <v>472</v>
      </c>
      <c r="Y36" s="658">
        <v>1</v>
      </c>
      <c r="Z36" s="729"/>
      <c r="AA36" s="1267"/>
      <c r="AB36" s="733">
        <f t="shared" ref="AB36:BF36" si="43">AB6/AA6-1</f>
        <v>9.6007248478986451E-3</v>
      </c>
      <c r="AC36" s="733">
        <f t="shared" si="43"/>
        <v>7.4325187157204819E-3</v>
      </c>
      <c r="AD36" s="733">
        <f t="shared" si="43"/>
        <v>-4.4394869225241607E-3</v>
      </c>
      <c r="AE36" s="733">
        <f t="shared" si="43"/>
        <v>4.6163008440845532E-2</v>
      </c>
      <c r="AF36" s="733">
        <f t="shared" si="43"/>
        <v>9.9365368362525075E-3</v>
      </c>
      <c r="AG36" s="733">
        <f t="shared" si="43"/>
        <v>9.9886527718380247E-3</v>
      </c>
      <c r="AH36" s="733">
        <f t="shared" si="43"/>
        <v>-5.593935685699436E-3</v>
      </c>
      <c r="AI36" s="733">
        <f t="shared" si="43"/>
        <v>-2.9586852235959027E-2</v>
      </c>
      <c r="AJ36" s="733">
        <f t="shared" si="43"/>
        <v>3.2628721692336438E-2</v>
      </c>
      <c r="AK36" s="733">
        <f t="shared" si="43"/>
        <v>1.8113843945114505E-2</v>
      </c>
      <c r="AL36" s="733">
        <f t="shared" si="43"/>
        <v>-1.1057009629376613E-2</v>
      </c>
      <c r="AM36" s="733">
        <f t="shared" si="43"/>
        <v>2.7330010311667374E-2</v>
      </c>
      <c r="AN36" s="733">
        <f t="shared" si="43"/>
        <v>6.9869404711637717E-3</v>
      </c>
      <c r="AO36" s="733">
        <f t="shared" si="43"/>
        <v>-3.2204193782974233E-3</v>
      </c>
      <c r="AP36" s="733">
        <f t="shared" si="43"/>
        <v>5.9313303742483114E-3</v>
      </c>
      <c r="AQ36" s="733">
        <f t="shared" si="43"/>
        <v>-1.8162749496503983E-2</v>
      </c>
      <c r="AR36" s="733">
        <f t="shared" si="43"/>
        <v>3.0349089412193608E-2</v>
      </c>
      <c r="AS36" s="733">
        <f t="shared" si="43"/>
        <v>-5.563422681952479E-2</v>
      </c>
      <c r="AT36" s="733">
        <f t="shared" si="43"/>
        <v>-5.2131330128095899E-2</v>
      </c>
      <c r="AU36" s="733">
        <f t="shared" si="43"/>
        <v>4.5898854729806482E-2</v>
      </c>
      <c r="AV36" s="733">
        <f t="shared" si="43"/>
        <v>4.4814497398191655E-2</v>
      </c>
      <c r="AW36" s="733">
        <f t="shared" si="43"/>
        <v>3.3106798258909498E-2</v>
      </c>
      <c r="AX36" s="733">
        <f t="shared" si="43"/>
        <v>6.5819963124977843E-3</v>
      </c>
      <c r="AY36" s="733">
        <f t="shared" si="43"/>
        <v>-4.0287226831578038E-2</v>
      </c>
      <c r="AZ36" s="733">
        <f t="shared" si="43"/>
        <v>-3.3493320503189872E-2</v>
      </c>
      <c r="BA36" s="733">
        <f t="shared" si="43"/>
        <v>-1.7846529434742742E-2</v>
      </c>
      <c r="BB36" s="733">
        <f t="shared" si="43"/>
        <v>-1.4775641938088113E-2</v>
      </c>
      <c r="BC36" s="733">
        <f t="shared" si="43"/>
        <v>-4.060829527988119E-2</v>
      </c>
      <c r="BD36" s="733">
        <f t="shared" si="43"/>
        <v>-3.38241535422662E-2</v>
      </c>
      <c r="BE36" s="733">
        <f t="shared" si="43"/>
        <v>-5.8751979962256673E-2</v>
      </c>
      <c r="BF36" s="733">
        <f t="shared" si="43"/>
        <v>2.1479679142677233E-2</v>
      </c>
      <c r="BG36" s="1040"/>
      <c r="BQ36" s="712"/>
      <c r="BR36" s="712"/>
      <c r="BS36" s="712"/>
      <c r="BT36" s="712"/>
      <c r="BU36" s="712"/>
      <c r="BV36" s="712"/>
      <c r="BW36" s="712"/>
      <c r="BX36" s="712"/>
      <c r="BY36" s="712"/>
      <c r="BZ36" s="712"/>
      <c r="CA36" s="712"/>
      <c r="CB36" s="712"/>
    </row>
    <row r="37" spans="19:80" ht="18.75">
      <c r="S37" s="705"/>
      <c r="T37" s="1398" t="s">
        <v>890</v>
      </c>
      <c r="U37" s="658">
        <v>1</v>
      </c>
      <c r="W37" s="425"/>
      <c r="X37" s="665" t="s">
        <v>892</v>
      </c>
      <c r="Y37" s="658">
        <v>1</v>
      </c>
      <c r="Z37" s="729"/>
      <c r="AA37" s="1267"/>
      <c r="AB37" s="733">
        <f t="shared" ref="AB37:BF37" si="44">AB7/AA7-1</f>
        <v>1.3377116216596319E-2</v>
      </c>
      <c r="AC37" s="733">
        <f t="shared" si="44"/>
        <v>1.5454998186402502E-2</v>
      </c>
      <c r="AD37" s="733">
        <f t="shared" si="44"/>
        <v>-2.4529201374450471E-2</v>
      </c>
      <c r="AE37" s="733">
        <f t="shared" si="44"/>
        <v>5.3455929824562931E-2</v>
      </c>
      <c r="AF37" s="733">
        <f t="shared" si="44"/>
        <v>1.0043085093897508E-2</v>
      </c>
      <c r="AG37" s="733">
        <f t="shared" si="44"/>
        <v>1.1060552524117639E-2</v>
      </c>
      <c r="AH37" s="733">
        <f t="shared" si="44"/>
        <v>-9.8621468020194669E-3</v>
      </c>
      <c r="AI37" s="733">
        <f t="shared" si="44"/>
        <v>-6.1841519371883091E-2</v>
      </c>
      <c r="AJ37" s="733">
        <f t="shared" si="44"/>
        <v>3.2266368643389942E-3</v>
      </c>
      <c r="AK37" s="733">
        <f t="shared" si="44"/>
        <v>2.0559015941282732E-2</v>
      </c>
      <c r="AL37" s="733">
        <f t="shared" si="44"/>
        <v>-2.1405434277474211E-2</v>
      </c>
      <c r="AM37" s="733">
        <f t="shared" si="44"/>
        <v>-2.3509892789855602E-2</v>
      </c>
      <c r="AN37" s="733">
        <f t="shared" si="44"/>
        <v>6.1831176897531037E-4</v>
      </c>
      <c r="AO37" s="733">
        <f t="shared" si="44"/>
        <v>-8.8553605663119761E-3</v>
      </c>
      <c r="AP37" s="733">
        <f t="shared" si="44"/>
        <v>3.0685038983810919E-3</v>
      </c>
      <c r="AQ37" s="733">
        <f t="shared" si="44"/>
        <v>-1.3998049523578304E-2</v>
      </c>
      <c r="AR37" s="733">
        <f t="shared" si="44"/>
        <v>-2.2606749836151518E-3</v>
      </c>
      <c r="AS37" s="733">
        <f t="shared" si="44"/>
        <v>-3.8898458571755667E-2</v>
      </c>
      <c r="AT37" s="733">
        <f t="shared" si="44"/>
        <v>-0.10678481740280421</v>
      </c>
      <c r="AU37" s="733">
        <f t="shared" si="44"/>
        <v>2.1433191799468343E-2</v>
      </c>
      <c r="AV37" s="733">
        <f t="shared" si="44"/>
        <v>-1.3969664467811338E-2</v>
      </c>
      <c r="AW37" s="733">
        <f t="shared" si="44"/>
        <v>2.3440985050153795E-2</v>
      </c>
      <c r="AX37" s="733">
        <f t="shared" si="44"/>
        <v>1.5301991987025865E-2</v>
      </c>
      <c r="AY37" s="733">
        <f t="shared" si="44"/>
        <v>-1.7307603685302597E-2</v>
      </c>
      <c r="AZ37" s="733">
        <f t="shared" si="44"/>
        <v>-1.5072112317674469E-2</v>
      </c>
      <c r="BA37" s="733">
        <f t="shared" si="44"/>
        <v>-3.7944557296655246E-3</v>
      </c>
      <c r="BB37" s="733">
        <f t="shared" si="44"/>
        <v>1.1893169388178304E-2</v>
      </c>
      <c r="BC37" s="733">
        <f t="shared" si="44"/>
        <v>-1.92061847219549E-3</v>
      </c>
      <c r="BD37" s="733">
        <f t="shared" si="44"/>
        <v>-1.5057857947656905E-2</v>
      </c>
      <c r="BE37" s="733">
        <f t="shared" si="44"/>
        <v>-5.7123569550289632E-2</v>
      </c>
      <c r="BF37" s="733">
        <f t="shared" si="44"/>
        <v>2.099126019502684E-2</v>
      </c>
      <c r="BG37" s="1040"/>
      <c r="BQ37" s="712"/>
      <c r="BR37" s="712"/>
      <c r="BS37" s="712"/>
      <c r="BT37" s="712"/>
      <c r="BU37" s="712"/>
      <c r="BV37" s="712"/>
      <c r="BW37" s="712"/>
      <c r="BX37" s="712"/>
      <c r="BY37" s="712"/>
      <c r="BZ37" s="712"/>
      <c r="CA37" s="712"/>
      <c r="CB37" s="712"/>
    </row>
    <row r="38" spans="19:80" ht="18.75">
      <c r="S38" s="708" t="s">
        <v>473</v>
      </c>
      <c r="T38" s="660"/>
      <c r="U38" s="658">
        <v>25</v>
      </c>
      <c r="W38" s="38" t="s">
        <v>474</v>
      </c>
      <c r="X38" s="861"/>
      <c r="Y38" s="661">
        <v>25</v>
      </c>
      <c r="Z38" s="729"/>
      <c r="AA38" s="1267"/>
      <c r="AB38" s="733">
        <f t="shared" ref="AB38:BE38" si="45">AB8/AA8-1</f>
        <v>-1.4847030487066593E-2</v>
      </c>
      <c r="AC38" s="733">
        <f t="shared" si="45"/>
        <v>-1.5624278686803272E-3</v>
      </c>
      <c r="AD38" s="733">
        <f t="shared" si="45"/>
        <v>-2.0552089763624215E-2</v>
      </c>
      <c r="AE38" s="733">
        <f t="shared" si="45"/>
        <v>7.6815165806465302E-4</v>
      </c>
      <c r="AF38" s="733">
        <f t="shared" si="45"/>
        <v>-2.7680954185617779E-2</v>
      </c>
      <c r="AG38" s="733">
        <f t="shared" si="45"/>
        <v>-3.0310412592057689E-2</v>
      </c>
      <c r="AH38" s="733">
        <f t="shared" si="45"/>
        <v>-1.1749600395148163E-2</v>
      </c>
      <c r="AI38" s="733">
        <f t="shared" si="45"/>
        <v>-4.2308900301532892E-2</v>
      </c>
      <c r="AJ38" s="733">
        <f t="shared" si="45"/>
        <v>-1.0034641289193402E-2</v>
      </c>
      <c r="AK38" s="733">
        <f t="shared" si="45"/>
        <v>-1.7169372651978043E-2</v>
      </c>
      <c r="AL38" s="733">
        <f t="shared" si="45"/>
        <v>-3.1385524886433425E-2</v>
      </c>
      <c r="AM38" s="733">
        <f t="shared" si="45"/>
        <v>-2.290063672710474E-2</v>
      </c>
      <c r="AN38" s="733">
        <f t="shared" si="45"/>
        <v>-2.5698612595978054E-2</v>
      </c>
      <c r="AO38" s="733">
        <f t="shared" si="45"/>
        <v>-9.1100601415445848E-3</v>
      </c>
      <c r="AP38" s="733">
        <f t="shared" si="45"/>
        <v>-4.2701738559680624E-4</v>
      </c>
      <c r="AQ38" s="733">
        <f t="shared" si="45"/>
        <v>-1.6796037096392546E-2</v>
      </c>
      <c r="AR38" s="733">
        <f t="shared" si="45"/>
        <v>-1.8740350660541805E-2</v>
      </c>
      <c r="AS38" s="733">
        <f t="shared" si="45"/>
        <v>-2.4289499622830779E-2</v>
      </c>
      <c r="AT38" s="733">
        <f t="shared" si="45"/>
        <v>-1.674207744487699E-2</v>
      </c>
      <c r="AU38" s="733">
        <f t="shared" si="45"/>
        <v>-1.417002534219014E-2</v>
      </c>
      <c r="AV38" s="733">
        <f t="shared" si="45"/>
        <v>-3.9125876360690759E-2</v>
      </c>
      <c r="AW38" s="733">
        <f t="shared" si="45"/>
        <v>-2.1943238215983984E-2</v>
      </c>
      <c r="AX38" s="733">
        <f t="shared" si="45"/>
        <v>-2.013739572785056E-3</v>
      </c>
      <c r="AY38" s="733">
        <f t="shared" si="45"/>
        <v>-1.7108191688188779E-2</v>
      </c>
      <c r="AZ38" s="733">
        <f t="shared" si="45"/>
        <v>-1.2973809675867365E-2</v>
      </c>
      <c r="BA38" s="733">
        <f t="shared" si="45"/>
        <v>-1.3838688706532265E-3</v>
      </c>
      <c r="BB38" s="733">
        <f t="shared" si="45"/>
        <v>-6.7320834261548335E-3</v>
      </c>
      <c r="BC38" s="733">
        <f t="shared" si="45"/>
        <v>-1.3674872404516369E-2</v>
      </c>
      <c r="BD38" s="733">
        <f t="shared" si="45"/>
        <v>-6.3795801883064218E-3</v>
      </c>
      <c r="BE38" s="733">
        <f t="shared" si="45"/>
        <v>-3.7837617925494671E-3</v>
      </c>
      <c r="BF38" s="733">
        <f>BF8/BE8-1</f>
        <v>-6.7664380622323161E-4</v>
      </c>
      <c r="BG38" s="1040"/>
      <c r="BQ38" s="712"/>
      <c r="BR38" s="712"/>
      <c r="BS38" s="712"/>
      <c r="BT38" s="712"/>
      <c r="BU38" s="712"/>
      <c r="BV38" s="712"/>
      <c r="BW38" s="712"/>
      <c r="BX38" s="712"/>
      <c r="BY38" s="712"/>
      <c r="BZ38" s="712"/>
      <c r="CA38" s="712"/>
      <c r="CB38" s="712"/>
    </row>
    <row r="39" spans="19:80" ht="18.75">
      <c r="S39" s="708" t="s">
        <v>250</v>
      </c>
      <c r="T39" s="660"/>
      <c r="U39" s="658">
        <v>298</v>
      </c>
      <c r="W39" s="870" t="s">
        <v>814</v>
      </c>
      <c r="X39" s="861"/>
      <c r="Y39" s="661">
        <v>298</v>
      </c>
      <c r="Z39" s="729"/>
      <c r="AA39" s="1267"/>
      <c r="AB39" s="733">
        <f t="shared" ref="AB39:BF39" si="46">AB9/AA9-1</f>
        <v>-9.8499514974521585E-3</v>
      </c>
      <c r="AC39" s="733">
        <f t="shared" si="46"/>
        <v>4.7948575986529463E-3</v>
      </c>
      <c r="AD39" s="733">
        <f t="shared" si="46"/>
        <v>-2.9526294706851974E-3</v>
      </c>
      <c r="AE39" s="733">
        <f t="shared" si="46"/>
        <v>3.8023929263955036E-2</v>
      </c>
      <c r="AF39" s="733">
        <f t="shared" si="46"/>
        <v>8.480036806151503E-3</v>
      </c>
      <c r="AG39" s="733">
        <f t="shared" si="46"/>
        <v>3.2935145229157525E-2</v>
      </c>
      <c r="AH39" s="733">
        <f t="shared" si="46"/>
        <v>2.3225715026063742E-2</v>
      </c>
      <c r="AI39" s="733">
        <f t="shared" si="46"/>
        <v>-4.4514525324374499E-2</v>
      </c>
      <c r="AJ39" s="733">
        <f t="shared" si="46"/>
        <v>-0.18132741508049188</v>
      </c>
      <c r="AK39" s="733">
        <f t="shared" si="46"/>
        <v>9.1150341044833771E-2</v>
      </c>
      <c r="AL39" s="733">
        <f t="shared" si="46"/>
        <v>-0.12025316135188879</v>
      </c>
      <c r="AM39" s="733">
        <f t="shared" si="46"/>
        <v>-2.1911895060127029E-2</v>
      </c>
      <c r="AN39" s="733">
        <f t="shared" si="46"/>
        <v>-4.6972870287126378E-3</v>
      </c>
      <c r="AO39" s="733">
        <f t="shared" si="46"/>
        <v>-6.8833100946454895E-3</v>
      </c>
      <c r="AP39" s="733">
        <f t="shared" si="46"/>
        <v>-1.288789423582315E-2</v>
      </c>
      <c r="AQ39" s="733">
        <f t="shared" si="46"/>
        <v>-4.4552806677244927E-3</v>
      </c>
      <c r="AR39" s="733">
        <f t="shared" si="46"/>
        <v>-2.2348496793677008E-2</v>
      </c>
      <c r="AS39" s="733">
        <f t="shared" si="46"/>
        <v>-3.6108310734036975E-2</v>
      </c>
      <c r="AT39" s="733">
        <f t="shared" si="46"/>
        <v>-2.3757730839746527E-2</v>
      </c>
      <c r="AU39" s="733">
        <f t="shared" si="46"/>
        <v>-2.0610691072546317E-2</v>
      </c>
      <c r="AV39" s="733">
        <f t="shared" si="46"/>
        <v>-1.7419735134298175E-2</v>
      </c>
      <c r="AW39" s="733">
        <f t="shared" si="46"/>
        <v>-1.6910699017552155E-2</v>
      </c>
      <c r="AX39" s="733">
        <f t="shared" si="46"/>
        <v>-2.4545439088653476E-3</v>
      </c>
      <c r="AY39" s="733">
        <f t="shared" si="46"/>
        <v>-2.0213112530616306E-2</v>
      </c>
      <c r="AZ39" s="733">
        <f t="shared" si="46"/>
        <v>-1.4341760153265826E-2</v>
      </c>
      <c r="BA39" s="733">
        <f t="shared" si="46"/>
        <v>-2.4221182337773595E-2</v>
      </c>
      <c r="BB39" s="733">
        <f t="shared" si="46"/>
        <v>1.2275503879546568E-2</v>
      </c>
      <c r="BC39" s="733">
        <f t="shared" si="46"/>
        <v>-2.2058571997127574E-2</v>
      </c>
      <c r="BD39" s="733">
        <f t="shared" si="46"/>
        <v>-2.0559197638815196E-2</v>
      </c>
      <c r="BE39" s="733">
        <f t="shared" si="46"/>
        <v>-1.6530183530566234E-2</v>
      </c>
      <c r="BF39" s="733">
        <f t="shared" si="46"/>
        <v>-1.1207262459369649E-2</v>
      </c>
      <c r="BG39" s="1040"/>
      <c r="BQ39" s="712"/>
      <c r="BR39" s="712"/>
      <c r="BS39" s="712"/>
      <c r="BT39" s="712"/>
      <c r="BU39" s="712"/>
      <c r="BV39" s="712"/>
      <c r="BW39" s="712"/>
      <c r="BX39" s="712"/>
      <c r="BY39" s="712"/>
      <c r="BZ39" s="712"/>
      <c r="CA39" s="712"/>
      <c r="CB39" s="712"/>
    </row>
    <row r="40" spans="19:80" ht="15.75">
      <c r="S40" s="713" t="s">
        <v>50</v>
      </c>
      <c r="T40" s="671"/>
      <c r="U40" s="658"/>
      <c r="W40" s="713" t="s">
        <v>256</v>
      </c>
      <c r="X40" s="861"/>
      <c r="Y40" s="658"/>
      <c r="Z40" s="729"/>
      <c r="AA40" s="1267"/>
      <c r="AB40" s="733">
        <f t="shared" ref="AB40:BF40" si="47">AB10/AA10-1</f>
        <v>0.10569367913911476</v>
      </c>
      <c r="AC40" s="733">
        <f t="shared" si="47"/>
        <v>4.9948065437812605E-2</v>
      </c>
      <c r="AD40" s="733">
        <f t="shared" si="47"/>
        <v>9.1627542889658686E-2</v>
      </c>
      <c r="AE40" s="733">
        <f t="shared" si="47"/>
        <v>0.10647851691349164</v>
      </c>
      <c r="AF40" s="733">
        <f t="shared" si="47"/>
        <v>0.20057230696563977</v>
      </c>
      <c r="AG40" s="733">
        <f t="shared" si="47"/>
        <v>9.9980540204651636E-3</v>
      </c>
      <c r="AH40" s="733">
        <f t="shared" si="47"/>
        <v>-1.6118081825518993E-2</v>
      </c>
      <c r="AI40" s="733">
        <f t="shared" si="47"/>
        <v>-9.1080300558493255E-2</v>
      </c>
      <c r="AJ40" s="733">
        <f t="shared" si="47"/>
        <v>-0.12575460754218615</v>
      </c>
      <c r="AK40" s="733">
        <f t="shared" si="47"/>
        <v>-0.10519328886485491</v>
      </c>
      <c r="AL40" s="733">
        <f t="shared" si="47"/>
        <v>-0.15088965389053066</v>
      </c>
      <c r="AM40" s="733">
        <f t="shared" si="47"/>
        <v>-0.11652537687938735</v>
      </c>
      <c r="AN40" s="733">
        <f t="shared" si="47"/>
        <v>-2.0222319960688351E-2</v>
      </c>
      <c r="AO40" s="733">
        <f t="shared" si="47"/>
        <v>-0.11396361765264662</v>
      </c>
      <c r="AP40" s="733">
        <f t="shared" si="47"/>
        <v>1.9016954971825761E-2</v>
      </c>
      <c r="AQ40" s="733">
        <f t="shared" si="47"/>
        <v>8.334382603517243E-2</v>
      </c>
      <c r="AR40" s="733">
        <f t="shared" si="47"/>
        <v>2.2900894554449103E-2</v>
      </c>
      <c r="AS40" s="733">
        <f t="shared" si="47"/>
        <v>-9.103992603236577E-3</v>
      </c>
      <c r="AT40" s="733">
        <f t="shared" si="47"/>
        <v>-6.1937531133823387E-2</v>
      </c>
      <c r="AU40" s="733">
        <f t="shared" si="47"/>
        <v>9.6355598160115852E-2</v>
      </c>
      <c r="AV40" s="733">
        <f t="shared" si="47"/>
        <v>7.5543734528090489E-2</v>
      </c>
      <c r="AW40" s="733">
        <f t="shared" si="47"/>
        <v>7.7636340609378296E-2</v>
      </c>
      <c r="AX40" s="733">
        <f t="shared" si="47"/>
        <v>7.0049742395114967E-2</v>
      </c>
      <c r="AY40" s="733">
        <f t="shared" si="47"/>
        <v>8.2375000196708958E-2</v>
      </c>
      <c r="AZ40" s="733">
        <f t="shared" si="47"/>
        <v>6.868301016784284E-2</v>
      </c>
      <c r="BA40" s="733">
        <f t="shared" si="47"/>
        <v>7.9042271738610115E-2</v>
      </c>
      <c r="BB40" s="733">
        <f t="shared" si="47"/>
        <v>4.4623844245054167E-2</v>
      </c>
      <c r="BC40" s="733">
        <f t="shared" si="47"/>
        <v>3.8377215747380067E-2</v>
      </c>
      <c r="BD40" s="733">
        <f t="shared" si="47"/>
        <v>5.1973563678407775E-2</v>
      </c>
      <c r="BE40" s="733">
        <f t="shared" si="47"/>
        <v>4.2521702238107695E-2</v>
      </c>
      <c r="BF40" s="733">
        <f t="shared" si="47"/>
        <v>1.8384723502628653E-2</v>
      </c>
      <c r="BG40" s="1040"/>
      <c r="BQ40" s="712"/>
      <c r="BR40" s="712"/>
      <c r="BS40" s="712"/>
      <c r="BT40" s="712"/>
      <c r="BU40" s="712"/>
      <c r="BV40" s="712"/>
      <c r="BW40" s="712"/>
      <c r="BX40" s="712"/>
      <c r="BY40" s="712"/>
      <c r="BZ40" s="712"/>
      <c r="CA40" s="712"/>
      <c r="CB40" s="712"/>
    </row>
    <row r="41" spans="19:80" ht="28.5">
      <c r="S41" s="714"/>
      <c r="T41" s="674" t="s">
        <v>475</v>
      </c>
      <c r="U41" s="675" t="s">
        <v>479</v>
      </c>
      <c r="W41" s="871"/>
      <c r="X41" s="866" t="s">
        <v>257</v>
      </c>
      <c r="Y41" s="675" t="s">
        <v>261</v>
      </c>
      <c r="Z41" s="729"/>
      <c r="AA41" s="1267"/>
      <c r="AB41" s="733">
        <f t="shared" ref="AB41:BF41" si="48">AB11/AA11-1</f>
        <v>8.8881369225052076E-2</v>
      </c>
      <c r="AC41" s="733">
        <f t="shared" si="48"/>
        <v>2.3987394083913482E-2</v>
      </c>
      <c r="AD41" s="733">
        <f t="shared" si="48"/>
        <v>2.0337191666320642E-2</v>
      </c>
      <c r="AE41" s="733">
        <f t="shared" si="48"/>
        <v>0.16116336530774733</v>
      </c>
      <c r="AF41" s="733">
        <f t="shared" si="48"/>
        <v>0.19765765478639197</v>
      </c>
      <c r="AG41" s="733">
        <f t="shared" si="48"/>
        <v>-2.439131092255753E-2</v>
      </c>
      <c r="AH41" s="733">
        <f t="shared" si="48"/>
        <v>-6.4918210438720259E-3</v>
      </c>
      <c r="AI41" s="733">
        <f t="shared" si="48"/>
        <v>-2.8434195218192015E-2</v>
      </c>
      <c r="AJ41" s="733">
        <f t="shared" si="48"/>
        <v>2.6341917037902896E-2</v>
      </c>
      <c r="AK41" s="733">
        <f t="shared" si="48"/>
        <v>-6.2222632407178513E-2</v>
      </c>
      <c r="AL41" s="733">
        <f t="shared" si="48"/>
        <v>-0.14840897396094721</v>
      </c>
      <c r="AM41" s="733">
        <f t="shared" si="48"/>
        <v>-0.16590832908281239</v>
      </c>
      <c r="AN41" s="733">
        <f t="shared" si="48"/>
        <v>-5.1267809576049928E-4</v>
      </c>
      <c r="AO41" s="733">
        <f t="shared" si="48"/>
        <v>-0.234760517549092</v>
      </c>
      <c r="AP41" s="733">
        <f t="shared" si="48"/>
        <v>2.9024877282131545E-2</v>
      </c>
      <c r="AQ41" s="733">
        <f t="shared" si="48"/>
        <v>0.14456996128890021</v>
      </c>
      <c r="AR41" s="733">
        <f t="shared" si="48"/>
        <v>0.14245431346420889</v>
      </c>
      <c r="AS41" s="733">
        <f t="shared" si="48"/>
        <v>0.15293441906677141</v>
      </c>
      <c r="AT41" s="733">
        <f t="shared" si="48"/>
        <v>8.6257982204757555E-2</v>
      </c>
      <c r="AU41" s="733">
        <f t="shared" si="48"/>
        <v>0.11490884303128834</v>
      </c>
      <c r="AV41" s="733">
        <f t="shared" si="48"/>
        <v>0.11969599474592263</v>
      </c>
      <c r="AW41" s="733">
        <f t="shared" si="48"/>
        <v>0.12468093052559936</v>
      </c>
      <c r="AX41" s="733">
        <f t="shared" si="48"/>
        <v>9.350913579534792E-2</v>
      </c>
      <c r="AY41" s="733">
        <f t="shared" si="48"/>
        <v>0.11441365920145619</v>
      </c>
      <c r="AZ41" s="733">
        <f t="shared" si="48"/>
        <v>9.7136293503027105E-2</v>
      </c>
      <c r="BA41" s="733">
        <f t="shared" si="48"/>
        <v>8.5586368867986984E-2</v>
      </c>
      <c r="BB41" s="733">
        <f t="shared" si="48"/>
        <v>5.4190926870313572E-2</v>
      </c>
      <c r="BC41" s="733">
        <f t="shared" si="48"/>
        <v>4.739684863626592E-2</v>
      </c>
      <c r="BD41" s="733">
        <f t="shared" si="48"/>
        <v>6.1181571142553848E-2</v>
      </c>
      <c r="BE41" s="733">
        <f t="shared" si="48"/>
        <v>4.4874172979628701E-2</v>
      </c>
      <c r="BF41" s="733">
        <f t="shared" si="48"/>
        <v>2.587148535587902E-2</v>
      </c>
      <c r="BG41" s="1040"/>
      <c r="BQ41" s="717"/>
      <c r="BR41" s="717"/>
      <c r="BS41" s="717"/>
      <c r="BT41" s="717"/>
      <c r="BU41" s="717"/>
      <c r="BV41" s="712"/>
      <c r="BW41" s="712"/>
      <c r="BX41" s="712"/>
      <c r="BY41" s="712"/>
      <c r="BZ41" s="712"/>
      <c r="CA41" s="712"/>
      <c r="CB41" s="712"/>
    </row>
    <row r="42" spans="19:80" ht="28.5">
      <c r="S42" s="714"/>
      <c r="T42" s="674" t="s">
        <v>476</v>
      </c>
      <c r="U42" s="675" t="s">
        <v>477</v>
      </c>
      <c r="W42" s="871"/>
      <c r="X42" s="866" t="s">
        <v>258</v>
      </c>
      <c r="Y42" s="675" t="s">
        <v>826</v>
      </c>
      <c r="Z42" s="729"/>
      <c r="AA42" s="1267"/>
      <c r="AB42" s="733">
        <f t="shared" ref="AB42:BF42" si="49">AB12/AA12-1</f>
        <v>0.14743493132876795</v>
      </c>
      <c r="AC42" s="733">
        <f t="shared" si="49"/>
        <v>1.4319826055720242E-2</v>
      </c>
      <c r="AD42" s="733">
        <f t="shared" si="49"/>
        <v>0.43576917122056691</v>
      </c>
      <c r="AE42" s="733">
        <f t="shared" si="49"/>
        <v>0.22827968720118452</v>
      </c>
      <c r="AF42" s="733">
        <f t="shared" si="49"/>
        <v>0.3147774105099872</v>
      </c>
      <c r="AG42" s="733">
        <f t="shared" si="49"/>
        <v>3.6430684023513127E-2</v>
      </c>
      <c r="AH42" s="733">
        <f t="shared" si="49"/>
        <v>9.398948924802597E-2</v>
      </c>
      <c r="AI42" s="733">
        <f t="shared" si="49"/>
        <v>-0.17080736171200606</v>
      </c>
      <c r="AJ42" s="733">
        <f t="shared" si="49"/>
        <v>-0.20863623135035181</v>
      </c>
      <c r="AK42" s="733">
        <f t="shared" si="49"/>
        <v>-9.5403065231339457E-2</v>
      </c>
      <c r="AL42" s="733">
        <f t="shared" si="49"/>
        <v>-0.16806371602299786</v>
      </c>
      <c r="AM42" s="733">
        <f t="shared" si="49"/>
        <v>-6.8677198579194298E-2</v>
      </c>
      <c r="AN42" s="733">
        <f t="shared" si="49"/>
        <v>-3.745289759499848E-2</v>
      </c>
      <c r="AO42" s="733">
        <f t="shared" si="49"/>
        <v>4.0820793972394798E-2</v>
      </c>
      <c r="AP42" s="733">
        <f t="shared" si="49"/>
        <v>-6.4232440077546915E-2</v>
      </c>
      <c r="AQ42" s="733">
        <f t="shared" si="49"/>
        <v>4.3413568821311532E-2</v>
      </c>
      <c r="AR42" s="733">
        <f t="shared" si="49"/>
        <v>-0.1198892192978378</v>
      </c>
      <c r="AS42" s="733">
        <f t="shared" si="49"/>
        <v>-0.27377667505700509</v>
      </c>
      <c r="AT42" s="733">
        <f t="shared" si="49"/>
        <v>-0.29527680569159742</v>
      </c>
      <c r="AU42" s="733">
        <f t="shared" si="49"/>
        <v>4.9955353627386678E-2</v>
      </c>
      <c r="AV42" s="733">
        <f t="shared" si="49"/>
        <v>-0.11596944365184347</v>
      </c>
      <c r="AW42" s="733">
        <f t="shared" si="49"/>
        <v>-8.4930866566199192E-2</v>
      </c>
      <c r="AX42" s="733">
        <f t="shared" si="49"/>
        <v>-4.642746660616448E-2</v>
      </c>
      <c r="AY42" s="733">
        <f t="shared" si="49"/>
        <v>2.3309304885162696E-2</v>
      </c>
      <c r="AZ42" s="733">
        <f t="shared" si="49"/>
        <v>-1.6223081076933599E-2</v>
      </c>
      <c r="BA42" s="733">
        <f t="shared" si="49"/>
        <v>2.0359979150412766E-2</v>
      </c>
      <c r="BB42" s="733">
        <f t="shared" si="49"/>
        <v>4.1312016605364654E-2</v>
      </c>
      <c r="BC42" s="733">
        <f t="shared" si="49"/>
        <v>-5.7761946321490676E-3</v>
      </c>
      <c r="BD42" s="733">
        <f t="shared" si="49"/>
        <v>-1.6276570324173179E-2</v>
      </c>
      <c r="BE42" s="733">
        <f t="shared" si="49"/>
        <v>1.6509012701949821E-2</v>
      </c>
      <c r="BF42" s="733">
        <f t="shared" si="49"/>
        <v>-9.8633731784137035E-2</v>
      </c>
      <c r="BG42" s="1040"/>
      <c r="BQ42" s="717"/>
      <c r="BR42" s="717"/>
      <c r="BS42" s="717"/>
      <c r="BT42" s="717"/>
      <c r="BU42" s="717"/>
      <c r="BV42" s="712"/>
      <c r="BW42" s="712"/>
      <c r="BX42" s="712"/>
      <c r="BY42" s="712"/>
      <c r="BZ42" s="712"/>
      <c r="CA42" s="712"/>
      <c r="CB42" s="712"/>
    </row>
    <row r="43" spans="19:80" ht="18.75" customHeight="1">
      <c r="S43" s="714"/>
      <c r="T43" s="676" t="s">
        <v>251</v>
      </c>
      <c r="U43" s="661">
        <v>22800</v>
      </c>
      <c r="W43" s="871"/>
      <c r="X43" s="866" t="s">
        <v>817</v>
      </c>
      <c r="Y43" s="661">
        <v>22800</v>
      </c>
      <c r="Z43" s="729"/>
      <c r="AA43" s="1267"/>
      <c r="AB43" s="147">
        <f t="shared" ref="AB43:BF43" si="50">AB13/AA13-1</f>
        <v>0.10552257582449287</v>
      </c>
      <c r="AC43" s="147">
        <f t="shared" si="50"/>
        <v>0.10064606961838862</v>
      </c>
      <c r="AD43" s="147">
        <f t="shared" si="50"/>
        <v>4.2304064926494966E-3</v>
      </c>
      <c r="AE43" s="147">
        <f t="shared" si="50"/>
        <v>-4.3434980255246614E-2</v>
      </c>
      <c r="AF43" s="147">
        <f t="shared" si="50"/>
        <v>9.5044814103399045E-2</v>
      </c>
      <c r="AG43" s="147">
        <f t="shared" si="50"/>
        <v>3.493918267915852E-2</v>
      </c>
      <c r="AH43" s="147">
        <f t="shared" si="50"/>
        <v>-0.14755137946247876</v>
      </c>
      <c r="AI43" s="147">
        <f t="shared" si="50"/>
        <v>-8.8655500632454087E-2</v>
      </c>
      <c r="AJ43" s="147">
        <f t="shared" si="50"/>
        <v>-0.30606878168539509</v>
      </c>
      <c r="AK43" s="147">
        <f t="shared" si="50"/>
        <v>-0.2337743671460053</v>
      </c>
      <c r="AL43" s="147">
        <f t="shared" si="50"/>
        <v>-0.13729097892168241</v>
      </c>
      <c r="AM43" s="147">
        <f t="shared" si="50"/>
        <v>-5.4489790068685706E-2</v>
      </c>
      <c r="AN43" s="147">
        <f t="shared" si="50"/>
        <v>-5.7391871569899E-2</v>
      </c>
      <c r="AO43" s="147">
        <f t="shared" si="50"/>
        <v>-2.7302997855100375E-2</v>
      </c>
      <c r="AP43" s="147">
        <f t="shared" si="50"/>
        <v>-4.3993913171293642E-2</v>
      </c>
      <c r="AQ43" s="147">
        <f t="shared" si="50"/>
        <v>3.4816870635630215E-2</v>
      </c>
      <c r="AR43" s="147">
        <f t="shared" si="50"/>
        <v>-9.5022889556224843E-2</v>
      </c>
      <c r="AS43" s="147">
        <f t="shared" si="50"/>
        <v>-0.11833839406183</v>
      </c>
      <c r="AT43" s="147">
        <f t="shared" si="50"/>
        <v>-0.41705390573341949</v>
      </c>
      <c r="AU43" s="147">
        <f t="shared" si="50"/>
        <v>-8.9328047833397983E-3</v>
      </c>
      <c r="AV43" s="147">
        <f t="shared" si="50"/>
        <v>-7.3387343176950504E-2</v>
      </c>
      <c r="AW43" s="147">
        <f t="shared" si="50"/>
        <v>-6.6918557316746341E-3</v>
      </c>
      <c r="AX43" s="147">
        <f t="shared" si="50"/>
        <v>-5.9812231031047491E-2</v>
      </c>
      <c r="AY43" s="147">
        <f t="shared" si="50"/>
        <v>-1.7536067866264937E-2</v>
      </c>
      <c r="AZ43" s="147">
        <f t="shared" si="50"/>
        <v>1.7777719284695515E-2</v>
      </c>
      <c r="BA43" s="147">
        <f t="shared" si="50"/>
        <v>4.0075035433668083E-2</v>
      </c>
      <c r="BB43" s="147">
        <f t="shared" si="50"/>
        <v>-4.054708774128013E-2</v>
      </c>
      <c r="BC43" s="147">
        <f t="shared" si="50"/>
        <v>-7.6344195300481754E-3</v>
      </c>
      <c r="BD43" s="147">
        <f t="shared" si="50"/>
        <v>-2.6237234401114473E-2</v>
      </c>
      <c r="BE43" s="147">
        <f t="shared" si="50"/>
        <v>1.3635916079060229E-2</v>
      </c>
      <c r="BF43" s="147">
        <f t="shared" si="50"/>
        <v>9.4343516732982025E-3</v>
      </c>
      <c r="BG43" s="1034"/>
      <c r="BH43" s="148"/>
      <c r="BI43" s="148"/>
      <c r="BK43" s="148"/>
      <c r="BN43" s="261"/>
      <c r="BO43" s="716"/>
      <c r="BP43" s="688"/>
      <c r="BQ43" s="717"/>
      <c r="BR43" s="717"/>
      <c r="BS43" s="717"/>
      <c r="BT43" s="717"/>
      <c r="BU43" s="717"/>
      <c r="BV43" s="712"/>
      <c r="BW43" s="712"/>
      <c r="BX43" s="712"/>
      <c r="BY43" s="712"/>
      <c r="BZ43" s="712"/>
      <c r="CA43" s="712"/>
      <c r="CB43" s="712"/>
    </row>
    <row r="44" spans="19:80" ht="18.75" customHeight="1" thickBot="1">
      <c r="S44" s="718"/>
      <c r="T44" s="678" t="s">
        <v>252</v>
      </c>
      <c r="U44" s="661">
        <v>17200</v>
      </c>
      <c r="W44" s="872"/>
      <c r="X44" s="868" t="s">
        <v>815</v>
      </c>
      <c r="Y44" s="661">
        <v>17200</v>
      </c>
      <c r="Z44" s="730"/>
      <c r="AA44" s="1268"/>
      <c r="AB44" s="734">
        <f t="shared" ref="AB44:BF44" si="51">AB14/AA14-1</f>
        <v>0</v>
      </c>
      <c r="AC44" s="734">
        <f t="shared" si="51"/>
        <v>0</v>
      </c>
      <c r="AD44" s="734">
        <f t="shared" si="51"/>
        <v>0.33333333333333304</v>
      </c>
      <c r="AE44" s="734">
        <f t="shared" si="51"/>
        <v>0.75000000000000022</v>
      </c>
      <c r="AF44" s="734">
        <f t="shared" si="51"/>
        <v>1.6428571428571415</v>
      </c>
      <c r="AG44" s="734">
        <f t="shared" si="51"/>
        <v>-4.2467520647312407E-2</v>
      </c>
      <c r="AH44" s="734">
        <f t="shared" si="51"/>
        <v>-0.11162980772508435</v>
      </c>
      <c r="AI44" s="734">
        <f t="shared" si="51"/>
        <v>9.9821013115413804E-2</v>
      </c>
      <c r="AJ44" s="734">
        <f t="shared" si="51"/>
        <v>0.67576329380784306</v>
      </c>
      <c r="AK44" s="734">
        <f t="shared" si="51"/>
        <v>-9.3559909122447271E-2</v>
      </c>
      <c r="AL44" s="734">
        <f t="shared" si="51"/>
        <v>3.1634572034120678E-2</v>
      </c>
      <c r="AM44" s="734">
        <f t="shared" si="51"/>
        <v>0.26006297501653153</v>
      </c>
      <c r="AN44" s="734">
        <f t="shared" si="51"/>
        <v>0.12009555900319513</v>
      </c>
      <c r="AO44" s="734">
        <f t="shared" si="51"/>
        <v>0.16809107081034669</v>
      </c>
      <c r="AP44" s="734">
        <f t="shared" si="51"/>
        <v>2.0280588839155298</v>
      </c>
      <c r="AQ44" s="734">
        <f t="shared" si="51"/>
        <v>-4.7860599852782792E-2</v>
      </c>
      <c r="AR44" s="734">
        <f t="shared" si="51"/>
        <v>0.13236415694472492</v>
      </c>
      <c r="AS44" s="734">
        <f t="shared" si="51"/>
        <v>-6.6648583281892271E-2</v>
      </c>
      <c r="AT44" s="734">
        <f t="shared" si="51"/>
        <v>-8.5672423433385103E-2</v>
      </c>
      <c r="AU44" s="734">
        <f t="shared" si="51"/>
        <v>0.13704931824637412</v>
      </c>
      <c r="AV44" s="734">
        <f t="shared" si="51"/>
        <v>0.1692741945149483</v>
      </c>
      <c r="AW44" s="734">
        <f t="shared" si="51"/>
        <v>-0.16025934775256001</v>
      </c>
      <c r="AX44" s="734">
        <f t="shared" si="51"/>
        <v>6.9705962559551526E-2</v>
      </c>
      <c r="AY44" s="734">
        <f t="shared" si="51"/>
        <v>-0.30568798223277382</v>
      </c>
      <c r="AZ44" s="734">
        <f t="shared" si="51"/>
        <v>-0.49145276331225485</v>
      </c>
      <c r="BA44" s="734">
        <f t="shared" si="51"/>
        <v>0.11103458970769209</v>
      </c>
      <c r="BB44" s="734">
        <f t="shared" si="51"/>
        <v>-0.29106197453269922</v>
      </c>
      <c r="BC44" s="734">
        <f t="shared" si="51"/>
        <v>-0.30564615454109145</v>
      </c>
      <c r="BD44" s="734">
        <f t="shared" si="51"/>
        <v>-5.6633206751310228E-2</v>
      </c>
      <c r="BE44" s="734">
        <f t="shared" si="51"/>
        <v>0.14380709356879673</v>
      </c>
      <c r="BF44" s="734">
        <f t="shared" si="51"/>
        <v>0.1279785632963899</v>
      </c>
      <c r="BG44" s="1034"/>
      <c r="BH44" s="148"/>
      <c r="BI44" s="148"/>
      <c r="BK44" s="148"/>
      <c r="BN44" s="261"/>
      <c r="BO44" s="716"/>
      <c r="BP44" s="688"/>
      <c r="BQ44" s="717"/>
      <c r="BR44" s="717"/>
      <c r="BS44" s="717"/>
      <c r="BT44" s="717"/>
      <c r="BU44" s="717"/>
      <c r="BV44" s="712"/>
      <c r="BW44" s="712"/>
      <c r="BX44" s="712"/>
      <c r="BY44" s="712"/>
      <c r="BZ44" s="712"/>
      <c r="CA44" s="712"/>
      <c r="CB44" s="712"/>
    </row>
    <row r="45" spans="19:80" ht="21.75" customHeight="1" thickTop="1">
      <c r="S45" s="1115" t="s">
        <v>51</v>
      </c>
      <c r="T45" s="721"/>
      <c r="U45" s="722"/>
      <c r="W45" s="1265" t="s">
        <v>259</v>
      </c>
      <c r="X45" s="873"/>
      <c r="Y45" s="722"/>
      <c r="Z45" s="731"/>
      <c r="AA45" s="1269"/>
      <c r="AB45" s="735">
        <f t="shared" ref="AB45:BF45" si="52">AB15/AA15-1</f>
        <v>1.1203441133917469E-2</v>
      </c>
      <c r="AC45" s="735">
        <f t="shared" si="52"/>
        <v>8.9510365648584056E-3</v>
      </c>
      <c r="AD45" s="735">
        <f t="shared" si="52"/>
        <v>-3.4238296300905802E-3</v>
      </c>
      <c r="AE45" s="735">
        <f t="shared" si="52"/>
        <v>4.7082963000042E-2</v>
      </c>
      <c r="AF45" s="735">
        <f t="shared" si="52"/>
        <v>1.5686614157082612E-2</v>
      </c>
      <c r="AG45" s="735">
        <f t="shared" si="52"/>
        <v>9.4042654992132491E-3</v>
      </c>
      <c r="AH45" s="735">
        <f t="shared" si="52"/>
        <v>-5.8273450946397798E-3</v>
      </c>
      <c r="AI45" s="735">
        <f t="shared" si="52"/>
        <v>-3.5338584561629194E-2</v>
      </c>
      <c r="AJ45" s="735">
        <f t="shared" si="52"/>
        <v>1.7499847550678904E-2</v>
      </c>
      <c r="AK45" s="735">
        <f t="shared" si="52"/>
        <v>1.4517403874282131E-2</v>
      </c>
      <c r="AL45" s="735">
        <f t="shared" si="52"/>
        <v>-1.9005222585602666E-2</v>
      </c>
      <c r="AM45" s="735">
        <f t="shared" si="52"/>
        <v>1.76198106526404E-2</v>
      </c>
      <c r="AN45" s="735">
        <f t="shared" si="52"/>
        <v>4.8706020051394461E-3</v>
      </c>
      <c r="AO45" s="735">
        <f t="shared" si="52"/>
        <v>-6.2951147198909707E-3</v>
      </c>
      <c r="AP45" s="735">
        <f t="shared" si="52"/>
        <v>5.4899184618344421E-3</v>
      </c>
      <c r="AQ45" s="735">
        <f t="shared" si="52"/>
        <v>-1.5544277355513336E-2</v>
      </c>
      <c r="AR45" s="735">
        <f t="shared" si="52"/>
        <v>2.5799370486277118E-2</v>
      </c>
      <c r="AS45" s="735">
        <f t="shared" si="52"/>
        <v>-5.2420989530465478E-2</v>
      </c>
      <c r="AT45" s="735">
        <f t="shared" si="52"/>
        <v>-5.4621836516766109E-2</v>
      </c>
      <c r="AU45" s="735">
        <f t="shared" si="52"/>
        <v>4.2773126217891422E-2</v>
      </c>
      <c r="AV45" s="735">
        <f t="shared" si="52"/>
        <v>3.8854507588039322E-2</v>
      </c>
      <c r="AW45" s="735">
        <f t="shared" si="52"/>
        <v>3.1618541800882305E-2</v>
      </c>
      <c r="AX45" s="735">
        <f t="shared" si="52"/>
        <v>8.4270627798357367E-3</v>
      </c>
      <c r="AY45" s="735">
        <f t="shared" si="52"/>
        <v>-3.4746667749122606E-2</v>
      </c>
      <c r="AZ45" s="735">
        <f t="shared" si="52"/>
        <v>-2.8481061004054897E-2</v>
      </c>
      <c r="BA45" s="735">
        <f t="shared" si="52"/>
        <v>-1.3429537321771212E-2</v>
      </c>
      <c r="BB45" s="735">
        <f t="shared" si="52"/>
        <v>-1.0325167536388458E-2</v>
      </c>
      <c r="BC45" s="735">
        <f t="shared" si="52"/>
        <v>-3.4192391430846403E-2</v>
      </c>
      <c r="BD45" s="735">
        <f t="shared" si="52"/>
        <v>-2.8141593541654797E-2</v>
      </c>
      <c r="BE45" s="735">
        <f t="shared" si="52"/>
        <v>-5.2035250071305716E-2</v>
      </c>
      <c r="BF45" s="735">
        <f t="shared" si="52"/>
        <v>2.0201404969856229E-2</v>
      </c>
      <c r="BG45" s="1040"/>
      <c r="BQ45" s="712"/>
      <c r="BR45" s="712"/>
      <c r="BS45" s="712"/>
      <c r="BT45" s="712"/>
      <c r="BU45" s="712"/>
      <c r="BV45" s="712"/>
      <c r="BW45" s="712"/>
      <c r="BX45" s="712"/>
      <c r="BY45" s="712"/>
      <c r="BZ45" s="712"/>
      <c r="CA45" s="712"/>
      <c r="CB45" s="712"/>
    </row>
    <row r="47" spans="19:80" ht="21.75" customHeight="1">
      <c r="S47" s="141" t="s">
        <v>253</v>
      </c>
      <c r="T47" s="4"/>
      <c r="W47" s="1" t="s">
        <v>655</v>
      </c>
      <c r="Y47" s="692"/>
    </row>
    <row r="48" spans="19:80">
      <c r="S48" s="693" t="s">
        <v>48</v>
      </c>
      <c r="T48" s="694"/>
      <c r="U48" s="695" t="s">
        <v>1</v>
      </c>
      <c r="W48" s="869" t="s">
        <v>260</v>
      </c>
      <c r="X48" s="694"/>
      <c r="Y48" s="695" t="s">
        <v>1</v>
      </c>
      <c r="Z48" s="696"/>
      <c r="AA48" s="9">
        <v>1990</v>
      </c>
      <c r="AB48" s="9">
        <f t="shared" ref="AB48:AZ48" si="53">AA48+1</f>
        <v>1991</v>
      </c>
      <c r="AC48" s="9">
        <f t="shared" si="53"/>
        <v>1992</v>
      </c>
      <c r="AD48" s="9">
        <f t="shared" si="53"/>
        <v>1993</v>
      </c>
      <c r="AE48" s="9">
        <f t="shared" si="53"/>
        <v>1994</v>
      </c>
      <c r="AF48" s="9">
        <f t="shared" si="53"/>
        <v>1995</v>
      </c>
      <c r="AG48" s="9">
        <f t="shared" si="53"/>
        <v>1996</v>
      </c>
      <c r="AH48" s="9">
        <f t="shared" si="53"/>
        <v>1997</v>
      </c>
      <c r="AI48" s="9">
        <f t="shared" si="53"/>
        <v>1998</v>
      </c>
      <c r="AJ48" s="697">
        <f t="shared" si="53"/>
        <v>1999</v>
      </c>
      <c r="AK48" s="697">
        <f t="shared" si="53"/>
        <v>2000</v>
      </c>
      <c r="AL48" s="697">
        <f t="shared" si="53"/>
        <v>2001</v>
      </c>
      <c r="AM48" s="697">
        <f t="shared" si="53"/>
        <v>2002</v>
      </c>
      <c r="AN48" s="9">
        <f t="shared" si="53"/>
        <v>2003</v>
      </c>
      <c r="AO48" s="9">
        <f t="shared" si="53"/>
        <v>2004</v>
      </c>
      <c r="AP48" s="9">
        <f t="shared" si="53"/>
        <v>2005</v>
      </c>
      <c r="AQ48" s="9">
        <f t="shared" si="53"/>
        <v>2006</v>
      </c>
      <c r="AR48" s="9">
        <f t="shared" si="53"/>
        <v>2007</v>
      </c>
      <c r="AS48" s="698">
        <f t="shared" si="53"/>
        <v>2008</v>
      </c>
      <c r="AT48" s="9">
        <f t="shared" si="53"/>
        <v>2009</v>
      </c>
      <c r="AU48" s="698">
        <f t="shared" si="53"/>
        <v>2010</v>
      </c>
      <c r="AV48" s="697">
        <f t="shared" si="53"/>
        <v>2011</v>
      </c>
      <c r="AW48" s="9">
        <f t="shared" si="53"/>
        <v>2012</v>
      </c>
      <c r="AX48" s="9">
        <f t="shared" si="53"/>
        <v>2013</v>
      </c>
      <c r="AY48" s="9">
        <f t="shared" si="53"/>
        <v>2014</v>
      </c>
      <c r="AZ48" s="9">
        <f t="shared" si="53"/>
        <v>2015</v>
      </c>
      <c r="BA48" s="9">
        <f t="shared" ref="BA48:BF48" si="54">AZ48+1</f>
        <v>2016</v>
      </c>
      <c r="BB48" s="9">
        <f t="shared" si="54"/>
        <v>2017</v>
      </c>
      <c r="BC48" s="9">
        <f t="shared" si="54"/>
        <v>2018</v>
      </c>
      <c r="BD48" s="9">
        <f t="shared" si="54"/>
        <v>2019</v>
      </c>
      <c r="BE48" s="9">
        <f t="shared" si="54"/>
        <v>2020</v>
      </c>
      <c r="BF48" s="9">
        <f t="shared" si="54"/>
        <v>2021</v>
      </c>
      <c r="BG48" s="1027"/>
    </row>
    <row r="49" spans="1:80" ht="18.75">
      <c r="S49" s="700" t="s">
        <v>249</v>
      </c>
      <c r="T49" s="660"/>
      <c r="U49" s="658">
        <v>1</v>
      </c>
      <c r="W49" s="35" t="s">
        <v>816</v>
      </c>
      <c r="X49" s="861"/>
      <c r="Y49" s="658">
        <v>1</v>
      </c>
      <c r="Z49" s="729"/>
      <c r="AA49" s="1267"/>
      <c r="AB49" s="1270"/>
      <c r="AC49" s="1270"/>
      <c r="AD49" s="1270"/>
      <c r="AE49" s="1270"/>
      <c r="AF49" s="1270"/>
      <c r="AG49" s="1270"/>
      <c r="AH49" s="1270"/>
      <c r="AI49" s="1270"/>
      <c r="AJ49" s="1270"/>
      <c r="AK49" s="1270"/>
      <c r="AL49" s="1270"/>
      <c r="AM49" s="1270"/>
      <c r="AN49" s="1270"/>
      <c r="AO49" s="1270"/>
      <c r="AP49" s="1270"/>
      <c r="AQ49" s="1270"/>
      <c r="AR49" s="1270"/>
      <c r="AS49" s="1270"/>
      <c r="AT49" s="1270"/>
      <c r="AU49" s="1270"/>
      <c r="AV49" s="1270"/>
      <c r="AW49" s="1270"/>
      <c r="AX49" s="1267"/>
      <c r="AY49" s="147">
        <f t="shared" ref="AY49:BE59" si="55">AY5/$AX5-1</f>
        <v>-3.8855614041569897E-2</v>
      </c>
      <c r="AZ49" s="147">
        <f t="shared" si="55"/>
        <v>-6.9919766629160995E-2</v>
      </c>
      <c r="BA49" s="147">
        <f t="shared" si="55"/>
        <v>-8.5671155457794246E-2</v>
      </c>
      <c r="BB49" s="147">
        <f t="shared" si="55"/>
        <v>-9.7578970262857001E-2</v>
      </c>
      <c r="BC49" s="147">
        <f t="shared" si="55"/>
        <v>-0.13187316335573018</v>
      </c>
      <c r="BD49" s="147">
        <f t="shared" si="55"/>
        <v>-0.16009832160876392</v>
      </c>
      <c r="BE49" s="147">
        <f t="shared" si="55"/>
        <v>-0.20934690479351958</v>
      </c>
      <c r="BF49" s="147">
        <f t="shared" ref="BF49" si="56">BF5/$AX5-1</f>
        <v>-0.19239144764916072</v>
      </c>
      <c r="BG49" s="1034"/>
      <c r="BQ49" s="712"/>
      <c r="BR49" s="712"/>
      <c r="BS49" s="712"/>
      <c r="BT49" s="712"/>
      <c r="BU49" s="712"/>
      <c r="BV49" s="712"/>
      <c r="BW49" s="712"/>
      <c r="BX49" s="712"/>
      <c r="BY49" s="712"/>
      <c r="BZ49" s="712"/>
      <c r="CA49" s="712"/>
      <c r="CB49" s="712"/>
    </row>
    <row r="50" spans="1:80" ht="18.75">
      <c r="S50" s="702"/>
      <c r="T50" s="665" t="s">
        <v>49</v>
      </c>
      <c r="U50" s="658">
        <v>1</v>
      </c>
      <c r="W50" s="35"/>
      <c r="X50" s="665" t="s">
        <v>472</v>
      </c>
      <c r="Y50" s="658">
        <v>1</v>
      </c>
      <c r="Z50" s="729"/>
      <c r="AA50" s="1267"/>
      <c r="AB50" s="1270"/>
      <c r="AC50" s="1270"/>
      <c r="AD50" s="1270"/>
      <c r="AE50" s="1270"/>
      <c r="AF50" s="1270"/>
      <c r="AG50" s="1270"/>
      <c r="AH50" s="1270"/>
      <c r="AI50" s="1270"/>
      <c r="AJ50" s="1270"/>
      <c r="AK50" s="1270"/>
      <c r="AL50" s="1270"/>
      <c r="AM50" s="1270"/>
      <c r="AN50" s="1270"/>
      <c r="AO50" s="1270"/>
      <c r="AP50" s="1270"/>
      <c r="AQ50" s="1270"/>
      <c r="AR50" s="1270"/>
      <c r="AS50" s="1270"/>
      <c r="AT50" s="1270"/>
      <c r="AU50" s="1270"/>
      <c r="AV50" s="1270"/>
      <c r="AW50" s="1270"/>
      <c r="AX50" s="1267"/>
      <c r="AY50" s="147">
        <f t="shared" si="55"/>
        <v>-4.0287226831578038E-2</v>
      </c>
      <c r="AZ50" s="147">
        <f t="shared" si="55"/>
        <v>-7.2431194334313109E-2</v>
      </c>
      <c r="BA50" s="147">
        <f t="shared" si="55"/>
        <v>-8.8985078327375011E-2</v>
      </c>
      <c r="BB50" s="147">
        <f t="shared" si="55"/>
        <v>-0.10244590861026504</v>
      </c>
      <c r="BC50" s="147">
        <f t="shared" si="55"/>
        <v>-0.13889405018308487</v>
      </c>
      <c r="BD50" s="147">
        <f t="shared" si="55"/>
        <v>-0.16802023004585109</v>
      </c>
      <c r="BE50" s="147">
        <f t="shared" si="55"/>
        <v>-0.21690068881920022</v>
      </c>
      <c r="BF50" s="147">
        <f t="shared" ref="BF50" si="57">BF6/$AX6-1</f>
        <v>-0.20007996687818508</v>
      </c>
      <c r="BG50" s="1034"/>
      <c r="BQ50" s="712"/>
      <c r="BR50" s="712"/>
      <c r="BS50" s="712"/>
      <c r="BT50" s="712"/>
      <c r="BU50" s="712"/>
      <c r="BV50" s="712"/>
      <c r="BW50" s="712"/>
      <c r="BX50" s="712"/>
      <c r="BY50" s="712"/>
      <c r="BZ50" s="712"/>
      <c r="CA50" s="712"/>
      <c r="CB50" s="712"/>
    </row>
    <row r="51" spans="1:80" ht="18.75">
      <c r="S51" s="705"/>
      <c r="T51" s="1398" t="s">
        <v>890</v>
      </c>
      <c r="U51" s="658">
        <v>1</v>
      </c>
      <c r="W51" s="425"/>
      <c r="X51" s="665" t="s">
        <v>892</v>
      </c>
      <c r="Y51" s="658">
        <v>1</v>
      </c>
      <c r="Z51" s="729"/>
      <c r="AA51" s="1267"/>
      <c r="AB51" s="1270"/>
      <c r="AC51" s="1270"/>
      <c r="AD51" s="1270"/>
      <c r="AE51" s="1270"/>
      <c r="AF51" s="1270"/>
      <c r="AG51" s="1270"/>
      <c r="AH51" s="1270"/>
      <c r="AI51" s="1270"/>
      <c r="AJ51" s="1270"/>
      <c r="AK51" s="1270"/>
      <c r="AL51" s="1270"/>
      <c r="AM51" s="1270"/>
      <c r="AN51" s="1270"/>
      <c r="AO51" s="1270"/>
      <c r="AP51" s="1270"/>
      <c r="AQ51" s="1270"/>
      <c r="AR51" s="1270"/>
      <c r="AS51" s="1270"/>
      <c r="AT51" s="1270"/>
      <c r="AU51" s="1270"/>
      <c r="AV51" s="1270"/>
      <c r="AW51" s="1270"/>
      <c r="AX51" s="1267"/>
      <c r="AY51" s="147">
        <f t="shared" si="55"/>
        <v>-1.7307603685302597E-2</v>
      </c>
      <c r="AZ51" s="147">
        <f t="shared" si="55"/>
        <v>-3.2118853856282437E-2</v>
      </c>
      <c r="BA51" s="147">
        <f t="shared" si="55"/>
        <v>-3.5791436016902711E-2</v>
      </c>
      <c r="BB51" s="147">
        <f t="shared" si="55"/>
        <v>-2.4323940239919573E-2</v>
      </c>
      <c r="BC51" s="147">
        <f t="shared" si="55"/>
        <v>-2.6197841703173741E-2</v>
      </c>
      <c r="BD51" s="147">
        <f t="shared" si="55"/>
        <v>-4.0861216271929068E-2</v>
      </c>
      <c r="BE51" s="147">
        <f t="shared" si="55"/>
        <v>-9.5650647292599755E-2</v>
      </c>
      <c r="BF51" s="147">
        <f t="shared" ref="BF51" si="58">BF7/$AX7-1</f>
        <v>-7.6667214722714427E-2</v>
      </c>
      <c r="BG51" s="1034"/>
      <c r="BQ51" s="712"/>
      <c r="BR51" s="712"/>
      <c r="BS51" s="712"/>
      <c r="BT51" s="712"/>
      <c r="BU51" s="712"/>
      <c r="BV51" s="712"/>
      <c r="BW51" s="712"/>
      <c r="BX51" s="712"/>
      <c r="BY51" s="712"/>
      <c r="BZ51" s="712"/>
      <c r="CA51" s="712"/>
      <c r="CB51" s="712"/>
    </row>
    <row r="52" spans="1:80" ht="18.75">
      <c r="S52" s="708" t="s">
        <v>473</v>
      </c>
      <c r="T52" s="660"/>
      <c r="U52" s="658">
        <v>25</v>
      </c>
      <c r="W52" s="38" t="s">
        <v>474</v>
      </c>
      <c r="X52" s="861"/>
      <c r="Y52" s="661">
        <v>25</v>
      </c>
      <c r="Z52" s="729"/>
      <c r="AA52" s="1267"/>
      <c r="AB52" s="1270"/>
      <c r="AC52" s="1270"/>
      <c r="AD52" s="1270"/>
      <c r="AE52" s="1270"/>
      <c r="AF52" s="1270"/>
      <c r="AG52" s="1270"/>
      <c r="AH52" s="1270"/>
      <c r="AI52" s="1270"/>
      <c r="AJ52" s="1270"/>
      <c r="AK52" s="1270"/>
      <c r="AL52" s="1270"/>
      <c r="AM52" s="1270"/>
      <c r="AN52" s="1270"/>
      <c r="AO52" s="1270"/>
      <c r="AP52" s="1270"/>
      <c r="AQ52" s="1270"/>
      <c r="AR52" s="1270"/>
      <c r="AS52" s="1270"/>
      <c r="AT52" s="1270"/>
      <c r="AU52" s="1270"/>
      <c r="AV52" s="1270"/>
      <c r="AW52" s="1270"/>
      <c r="AX52" s="1267"/>
      <c r="AY52" s="147">
        <f t="shared" si="55"/>
        <v>-1.7108191688188779E-2</v>
      </c>
      <c r="AZ52" s="147">
        <f t="shared" si="55"/>
        <v>-2.9860042941195264E-2</v>
      </c>
      <c r="BA52" s="147">
        <f t="shared" si="55"/>
        <v>-3.1202589427945848E-2</v>
      </c>
      <c r="BB52" s="147">
        <f t="shared" si="55"/>
        <v>-3.772461441895969E-2</v>
      </c>
      <c r="BC52" s="147">
        <f t="shared" si="55"/>
        <v>-5.0883607534787156E-2</v>
      </c>
      <c r="BD52" s="147">
        <f t="shared" si="55"/>
        <v>-5.6938571668555094E-2</v>
      </c>
      <c r="BE52" s="147">
        <f t="shared" si="55"/>
        <v>-6.0506891469102708E-2</v>
      </c>
      <c r="BF52" s="147">
        <f t="shared" ref="BF52" si="59">BF8/$AX8-1</f>
        <v>-6.1142593661979605E-2</v>
      </c>
      <c r="BG52" s="1034"/>
      <c r="BQ52" s="712"/>
      <c r="BR52" s="712"/>
      <c r="BS52" s="712"/>
      <c r="BT52" s="712"/>
      <c r="BU52" s="712"/>
      <c r="BV52" s="712"/>
      <c r="BW52" s="712"/>
      <c r="BX52" s="712"/>
      <c r="BY52" s="712"/>
      <c r="BZ52" s="712"/>
      <c r="CA52" s="712"/>
      <c r="CB52" s="712"/>
    </row>
    <row r="53" spans="1:80" ht="18.75">
      <c r="S53" s="708" t="s">
        <v>250</v>
      </c>
      <c r="T53" s="660"/>
      <c r="U53" s="658">
        <v>298</v>
      </c>
      <c r="W53" s="870" t="s">
        <v>814</v>
      </c>
      <c r="X53" s="861"/>
      <c r="Y53" s="661">
        <v>298</v>
      </c>
      <c r="Z53" s="729"/>
      <c r="AA53" s="1267"/>
      <c r="AB53" s="1270"/>
      <c r="AC53" s="1270"/>
      <c r="AD53" s="1270"/>
      <c r="AE53" s="1270"/>
      <c r="AF53" s="1270"/>
      <c r="AG53" s="1270"/>
      <c r="AH53" s="1270"/>
      <c r="AI53" s="1270"/>
      <c r="AJ53" s="1270"/>
      <c r="AK53" s="1270"/>
      <c r="AL53" s="1270"/>
      <c r="AM53" s="1270"/>
      <c r="AN53" s="1270"/>
      <c r="AO53" s="1270"/>
      <c r="AP53" s="1270"/>
      <c r="AQ53" s="1270"/>
      <c r="AR53" s="1270"/>
      <c r="AS53" s="1270"/>
      <c r="AT53" s="1270"/>
      <c r="AU53" s="1270"/>
      <c r="AV53" s="1270"/>
      <c r="AW53" s="1270"/>
      <c r="AX53" s="1267"/>
      <c r="AY53" s="147">
        <f t="shared" si="55"/>
        <v>-2.0213112530616306E-2</v>
      </c>
      <c r="AZ53" s="147">
        <f t="shared" si="55"/>
        <v>-3.4264981072017031E-2</v>
      </c>
      <c r="BA53" s="147">
        <f t="shared" si="55"/>
        <v>-5.7656225055444987E-2</v>
      </c>
      <c r="BB53" s="147">
        <f t="shared" si="55"/>
        <v>-4.6088480390246711E-2</v>
      </c>
      <c r="BC53" s="147">
        <f t="shared" si="55"/>
        <v>-6.7130406324447778E-2</v>
      </c>
      <c r="BD53" s="147">
        <f t="shared" si="55"/>
        <v>-8.6309456672064688E-2</v>
      </c>
      <c r="BE53" s="147">
        <f t="shared" si="55"/>
        <v>-0.10141292904341837</v>
      </c>
      <c r="BF53" s="147">
        <f t="shared" ref="BF53" si="60">BF9/$AX9-1</f>
        <v>-0.111483630190225</v>
      </c>
      <c r="BG53" s="1034"/>
      <c r="BQ53" s="712"/>
      <c r="BR53" s="712"/>
      <c r="BS53" s="712"/>
      <c r="BT53" s="712"/>
      <c r="BU53" s="712"/>
      <c r="BV53" s="712"/>
      <c r="BW53" s="712"/>
      <c r="BX53" s="712"/>
      <c r="BY53" s="712"/>
      <c r="BZ53" s="712"/>
      <c r="CA53" s="712"/>
      <c r="CB53" s="712"/>
    </row>
    <row r="54" spans="1:80" ht="15.75">
      <c r="S54" s="1833" t="s">
        <v>1258</v>
      </c>
      <c r="T54" s="671"/>
      <c r="U54" s="658"/>
      <c r="W54" s="713" t="s">
        <v>256</v>
      </c>
      <c r="X54" s="861"/>
      <c r="Y54" s="658"/>
      <c r="Z54" s="729"/>
      <c r="AA54" s="1267"/>
      <c r="AB54" s="1270"/>
      <c r="AC54" s="1270"/>
      <c r="AD54" s="1270"/>
      <c r="AE54" s="1270"/>
      <c r="AF54" s="1270"/>
      <c r="AG54" s="1270"/>
      <c r="AH54" s="1270"/>
      <c r="AI54" s="1270"/>
      <c r="AJ54" s="1270"/>
      <c r="AK54" s="1270"/>
      <c r="AL54" s="1270"/>
      <c r="AM54" s="1270"/>
      <c r="AN54" s="1270"/>
      <c r="AO54" s="1270"/>
      <c r="AP54" s="1270"/>
      <c r="AQ54" s="1270"/>
      <c r="AR54" s="1270"/>
      <c r="AS54" s="1270"/>
      <c r="AT54" s="1270"/>
      <c r="AU54" s="1270"/>
      <c r="AV54" s="1270"/>
      <c r="AW54" s="1270"/>
      <c r="AX54" s="1267"/>
      <c r="AY54" s="147">
        <f t="shared" si="55"/>
        <v>8.2375000196708958E-2</v>
      </c>
      <c r="AZ54" s="147">
        <f t="shared" si="55"/>
        <v>0.15671577334063835</v>
      </c>
      <c r="BA54" s="147">
        <f t="shared" si="55"/>
        <v>0.24814521582136573</v>
      </c>
      <c r="BB54" s="147">
        <f t="shared" si="55"/>
        <v>0.30384225352738792</v>
      </c>
      <c r="BC54" s="147">
        <f t="shared" si="55"/>
        <v>0.35388008899155854</v>
      </c>
      <c r="BD54" s="147">
        <f t="shared" si="55"/>
        <v>0.42424606200968951</v>
      </c>
      <c r="BE54" s="147">
        <f t="shared" si="55"/>
        <v>0.48480742897226303</v>
      </c>
      <c r="BF54" s="147">
        <f t="shared" ref="BF54" si="61">BF10/$AX10-1</f>
        <v>0.5121052030085671</v>
      </c>
      <c r="BG54" s="1034"/>
      <c r="BQ54" s="712"/>
      <c r="BR54" s="712"/>
      <c r="BS54" s="712"/>
      <c r="BT54" s="712"/>
      <c r="BU54" s="712"/>
      <c r="BV54" s="712"/>
      <c r="BW54" s="712"/>
      <c r="BX54" s="712"/>
      <c r="BY54" s="712"/>
      <c r="BZ54" s="712"/>
      <c r="CA54" s="712"/>
      <c r="CB54" s="712"/>
    </row>
    <row r="55" spans="1:80" ht="28.5">
      <c r="S55" s="714"/>
      <c r="T55" s="674" t="s">
        <v>475</v>
      </c>
      <c r="U55" s="675" t="s">
        <v>479</v>
      </c>
      <c r="W55" s="871"/>
      <c r="X55" s="866" t="s">
        <v>257</v>
      </c>
      <c r="Y55" s="675" t="s">
        <v>261</v>
      </c>
      <c r="Z55" s="729"/>
      <c r="AA55" s="1267"/>
      <c r="AB55" s="1270"/>
      <c r="AC55" s="1270"/>
      <c r="AD55" s="1270"/>
      <c r="AE55" s="1270"/>
      <c r="AF55" s="1270"/>
      <c r="AG55" s="1270"/>
      <c r="AH55" s="1270"/>
      <c r="AI55" s="1270"/>
      <c r="AJ55" s="1270"/>
      <c r="AK55" s="1270"/>
      <c r="AL55" s="1270"/>
      <c r="AM55" s="1270"/>
      <c r="AN55" s="1270"/>
      <c r="AO55" s="1270"/>
      <c r="AP55" s="1270"/>
      <c r="AQ55" s="1270"/>
      <c r="AR55" s="1270"/>
      <c r="AS55" s="1270"/>
      <c r="AT55" s="1270"/>
      <c r="AU55" s="1270"/>
      <c r="AV55" s="1270"/>
      <c r="AW55" s="1270"/>
      <c r="AX55" s="1267"/>
      <c r="AY55" s="147">
        <f t="shared" si="55"/>
        <v>0.11441365920145619</v>
      </c>
      <c r="AZ55" s="147">
        <f t="shared" si="55"/>
        <v>0.22266367148543131</v>
      </c>
      <c r="BA55" s="147">
        <f t="shared" si="55"/>
        <v>0.32730701547467067</v>
      </c>
      <c r="BB55" s="147">
        <f t="shared" si="55"/>
        <v>0.39923501288471286</v>
      </c>
      <c r="BC55" s="147">
        <f t="shared" si="55"/>
        <v>0.46555434299697329</v>
      </c>
      <c r="BD55" s="147">
        <f t="shared" si="55"/>
        <v>0.55521926029632129</v>
      </c>
      <c r="BE55" s="147">
        <f t="shared" si="55"/>
        <v>0.62500843840410858</v>
      </c>
      <c r="BF55" s="147">
        <f t="shared" ref="BF55" si="62">BF11/$AX11-1</f>
        <v>0.66704982042146055</v>
      </c>
      <c r="BG55" s="1034"/>
      <c r="BQ55" s="717"/>
      <c r="BR55" s="717"/>
      <c r="BS55" s="717"/>
      <c r="BT55" s="717"/>
      <c r="BU55" s="717"/>
      <c r="BV55" s="712"/>
      <c r="BW55" s="712"/>
      <c r="BX55" s="712"/>
      <c r="BY55" s="712"/>
      <c r="BZ55" s="712"/>
      <c r="CA55" s="712"/>
      <c r="CB55" s="712"/>
    </row>
    <row r="56" spans="1:80" ht="28.5">
      <c r="S56" s="714"/>
      <c r="T56" s="674" t="s">
        <v>476</v>
      </c>
      <c r="U56" s="675" t="s">
        <v>477</v>
      </c>
      <c r="W56" s="871"/>
      <c r="X56" s="866" t="s">
        <v>258</v>
      </c>
      <c r="Y56" s="675" t="s">
        <v>826</v>
      </c>
      <c r="Z56" s="729"/>
      <c r="AA56" s="1267"/>
      <c r="AB56" s="1270"/>
      <c r="AC56" s="1270"/>
      <c r="AD56" s="1270"/>
      <c r="AE56" s="1270"/>
      <c r="AF56" s="1270"/>
      <c r="AG56" s="1270"/>
      <c r="AH56" s="1270"/>
      <c r="AI56" s="1270"/>
      <c r="AJ56" s="1270"/>
      <c r="AK56" s="1270"/>
      <c r="AL56" s="1270"/>
      <c r="AM56" s="1270"/>
      <c r="AN56" s="1270"/>
      <c r="AO56" s="1270"/>
      <c r="AP56" s="1270"/>
      <c r="AQ56" s="1270"/>
      <c r="AR56" s="1270"/>
      <c r="AS56" s="1270"/>
      <c r="AT56" s="1270"/>
      <c r="AU56" s="1270"/>
      <c r="AV56" s="1270"/>
      <c r="AW56" s="1270"/>
      <c r="AX56" s="1267"/>
      <c r="AY56" s="147">
        <f t="shared" si="55"/>
        <v>2.3309304885162696E-2</v>
      </c>
      <c r="AZ56" s="147">
        <f t="shared" si="55"/>
        <v>6.7080750652301901E-3</v>
      </c>
      <c r="BA56" s="147">
        <f t="shared" si="55"/>
        <v>2.7204630484110481E-2</v>
      </c>
      <c r="BB56" s="147">
        <f t="shared" si="55"/>
        <v>6.9640525235777462E-2</v>
      </c>
      <c r="BC56" s="147">
        <f t="shared" si="55"/>
        <v>6.3462073375581296E-2</v>
      </c>
      <c r="BD56" s="147">
        <f t="shared" si="55"/>
        <v>4.6152558151192569E-2</v>
      </c>
      <c r="BE56" s="147">
        <f t="shared" si="55"/>
        <v>6.3423504021888011E-2</v>
      </c>
      <c r="BF56" s="147">
        <f t="shared" ref="BF56" si="63">BF12/$AX12-1</f>
        <v>-4.1465924646754027E-2</v>
      </c>
      <c r="BG56" s="1034"/>
      <c r="BQ56" s="717"/>
      <c r="BR56" s="717"/>
      <c r="BS56" s="717"/>
      <c r="BT56" s="717"/>
      <c r="BU56" s="717"/>
      <c r="BV56" s="712"/>
      <c r="BW56" s="712"/>
      <c r="BX56" s="712"/>
      <c r="BY56" s="712"/>
      <c r="BZ56" s="712"/>
      <c r="CA56" s="712"/>
      <c r="CB56" s="712"/>
    </row>
    <row r="57" spans="1:80" ht="18.75" customHeight="1">
      <c r="S57" s="714"/>
      <c r="T57" s="676" t="s">
        <v>251</v>
      </c>
      <c r="U57" s="661">
        <v>22800</v>
      </c>
      <c r="W57" s="871"/>
      <c r="X57" s="866" t="s">
        <v>817</v>
      </c>
      <c r="Y57" s="661">
        <v>22800</v>
      </c>
      <c r="Z57" s="729"/>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AU57" s="1267"/>
      <c r="AV57" s="1267"/>
      <c r="AW57" s="1267"/>
      <c r="AX57" s="1267"/>
      <c r="AY57" s="147">
        <f t="shared" si="55"/>
        <v>-1.7536067866264937E-2</v>
      </c>
      <c r="AZ57" s="147">
        <f t="shared" si="55"/>
        <v>-7.0099873453188799E-5</v>
      </c>
      <c r="BA57" s="147">
        <f t="shared" si="55"/>
        <v>4.000212630530231E-2</v>
      </c>
      <c r="BB57" s="147">
        <f t="shared" si="55"/>
        <v>-2.1669311611166586E-3</v>
      </c>
      <c r="BC57" s="147">
        <f t="shared" si="55"/>
        <v>-9.7848074295882048E-3</v>
      </c>
      <c r="BD57" s="147">
        <f t="shared" si="55"/>
        <v>-3.5765315544602827E-2</v>
      </c>
      <c r="BE57" s="147">
        <f t="shared" si="55"/>
        <v>-2.2617092306850051E-2</v>
      </c>
      <c r="BF57" s="147">
        <f t="shared" ref="BF57" si="64">BF13/$AX13-1</f>
        <v>-1.3396118236202015E-2</v>
      </c>
      <c r="BG57" s="1034"/>
      <c r="BH57" s="148"/>
      <c r="BI57" s="148"/>
      <c r="BK57" s="148"/>
      <c r="BN57" s="261"/>
      <c r="BO57" s="716"/>
      <c r="BP57" s="688"/>
      <c r="BQ57" s="717"/>
      <c r="BR57" s="717"/>
      <c r="BS57" s="717"/>
      <c r="BT57" s="717"/>
      <c r="BU57" s="717"/>
      <c r="BV57" s="712"/>
      <c r="BW57" s="712"/>
      <c r="BX57" s="712"/>
      <c r="BY57" s="712"/>
      <c r="BZ57" s="712"/>
      <c r="CA57" s="712"/>
      <c r="CB57" s="712"/>
    </row>
    <row r="58" spans="1:80" ht="18.75" customHeight="1" thickBot="1">
      <c r="S58" s="718"/>
      <c r="T58" s="678" t="s">
        <v>252</v>
      </c>
      <c r="U58" s="661">
        <v>17200</v>
      </c>
      <c r="W58" s="872"/>
      <c r="X58" s="868" t="s">
        <v>815</v>
      </c>
      <c r="Y58" s="661">
        <v>17200</v>
      </c>
      <c r="Z58" s="730"/>
      <c r="AA58" s="1268"/>
      <c r="AB58" s="1271"/>
      <c r="AC58" s="1271"/>
      <c r="AD58" s="1271"/>
      <c r="AE58" s="1271"/>
      <c r="AF58" s="1271"/>
      <c r="AG58" s="1271"/>
      <c r="AH58" s="1271"/>
      <c r="AI58" s="1271"/>
      <c r="AJ58" s="1271"/>
      <c r="AK58" s="1271"/>
      <c r="AL58" s="1271"/>
      <c r="AM58" s="1271"/>
      <c r="AN58" s="1271"/>
      <c r="AO58" s="1271"/>
      <c r="AP58" s="1271"/>
      <c r="AQ58" s="1271"/>
      <c r="AR58" s="1271"/>
      <c r="AS58" s="1271"/>
      <c r="AT58" s="1271"/>
      <c r="AU58" s="1271"/>
      <c r="AV58" s="1271"/>
      <c r="AW58" s="1271"/>
      <c r="AX58" s="1268"/>
      <c r="AY58" s="720">
        <f t="shared" si="55"/>
        <v>-0.30568798223277382</v>
      </c>
      <c r="AZ58" s="720">
        <f t="shared" si="55"/>
        <v>-0.64690954196538453</v>
      </c>
      <c r="BA58" s="720">
        <f t="shared" si="55"/>
        <v>-0.60770428782780983</v>
      </c>
      <c r="BB58" s="720">
        <f t="shared" si="55"/>
        <v>-0.72188665241335892</v>
      </c>
      <c r="BC58" s="720">
        <f t="shared" si="55"/>
        <v>-0.80689092762976578</v>
      </c>
      <c r="BD58" s="720">
        <f t="shared" si="55"/>
        <v>-0.81782731365086292</v>
      </c>
      <c r="BE58" s="720">
        <f t="shared" si="55"/>
        <v>-0.79162958909937353</v>
      </c>
      <c r="BF58" s="720">
        <f t="shared" ref="BF58" si="65">BF14/$AX14-1</f>
        <v>-0.76496264327883301</v>
      </c>
      <c r="BG58" s="1034"/>
      <c r="BH58" s="148"/>
      <c r="BI58" s="148"/>
      <c r="BK58" s="148"/>
      <c r="BN58" s="261"/>
      <c r="BO58" s="716"/>
      <c r="BP58" s="688"/>
      <c r="BQ58" s="717"/>
      <c r="BR58" s="717"/>
      <c r="BS58" s="717"/>
      <c r="BT58" s="717"/>
      <c r="BU58" s="717"/>
      <c r="BV58" s="712"/>
      <c r="BW58" s="712"/>
      <c r="BX58" s="712"/>
      <c r="BY58" s="712"/>
      <c r="BZ58" s="712"/>
      <c r="CA58" s="712"/>
      <c r="CB58" s="712"/>
    </row>
    <row r="59" spans="1:80" ht="21.75" customHeight="1" thickTop="1">
      <c r="S59" s="1115" t="s">
        <v>51</v>
      </c>
      <c r="T59" s="721"/>
      <c r="U59" s="722"/>
      <c r="W59" s="1265" t="s">
        <v>259</v>
      </c>
      <c r="X59" s="873"/>
      <c r="Y59" s="722"/>
      <c r="Z59" s="731"/>
      <c r="AA59" s="1269"/>
      <c r="AB59" s="1272"/>
      <c r="AC59" s="1272"/>
      <c r="AD59" s="1272"/>
      <c r="AE59" s="1272"/>
      <c r="AF59" s="1272"/>
      <c r="AG59" s="1272"/>
      <c r="AH59" s="1272"/>
      <c r="AI59" s="1272"/>
      <c r="AJ59" s="1272"/>
      <c r="AK59" s="1272"/>
      <c r="AL59" s="1272"/>
      <c r="AM59" s="1272"/>
      <c r="AN59" s="1272"/>
      <c r="AO59" s="1272"/>
      <c r="AP59" s="1272"/>
      <c r="AQ59" s="1272"/>
      <c r="AR59" s="1272"/>
      <c r="AS59" s="1272"/>
      <c r="AT59" s="1272"/>
      <c r="AU59" s="1272"/>
      <c r="AV59" s="1272"/>
      <c r="AW59" s="1272"/>
      <c r="AX59" s="1269"/>
      <c r="AY59" s="724">
        <f t="shared" si="55"/>
        <v>-3.4746667749122606E-2</v>
      </c>
      <c r="AZ59" s="724">
        <f t="shared" si="55"/>
        <v>-6.2238106789327174E-2</v>
      </c>
      <c r="BA59" s="724">
        <f t="shared" si="55"/>
        <v>-7.4831815133134749E-2</v>
      </c>
      <c r="BB59" s="724">
        <f t="shared" si="55"/>
        <v>-8.4384331641221499E-2</v>
      </c>
      <c r="BC59" s="724">
        <f t="shared" si="55"/>
        <v>-0.1156914209739609</v>
      </c>
      <c r="BD59" s="724">
        <f t="shared" si="55"/>
        <v>-0.14057727357031014</v>
      </c>
      <c r="BE59" s="724">
        <f t="shared" si="55"/>
        <v>-0.1852975500570424</v>
      </c>
      <c r="BF59" s="724">
        <f>BF15/$AX15-1</f>
        <v>-0.16883941593581064</v>
      </c>
      <c r="BG59" s="1034"/>
      <c r="BQ59" s="712"/>
      <c r="BR59" s="712"/>
      <c r="BS59" s="712"/>
      <c r="BT59" s="712"/>
      <c r="BU59" s="712"/>
      <c r="BV59" s="712"/>
      <c r="BW59" s="712"/>
      <c r="BX59" s="712"/>
      <c r="BY59" s="712"/>
      <c r="BZ59" s="712"/>
      <c r="CA59" s="712"/>
      <c r="CB59" s="712"/>
    </row>
    <row r="60" spans="1:80" ht="15.75">
      <c r="S60" s="655"/>
      <c r="T60" s="4"/>
      <c r="U60" s="686"/>
      <c r="W60" s="655"/>
      <c r="Y60" s="686"/>
      <c r="Z60" s="732"/>
      <c r="AA60" s="148"/>
      <c r="AB60" s="148"/>
      <c r="AC60" s="148"/>
      <c r="AD60" s="148"/>
      <c r="AE60" s="148"/>
      <c r="AF60" s="148"/>
      <c r="AG60" s="148"/>
      <c r="AH60" s="148"/>
      <c r="AI60" s="148"/>
      <c r="AJ60" s="148"/>
      <c r="AK60" s="148"/>
      <c r="BH60" s="148"/>
      <c r="BI60" s="148"/>
      <c r="BJ60" s="148"/>
      <c r="BK60" s="148"/>
      <c r="BN60" s="710"/>
      <c r="BO60" s="711"/>
      <c r="BP60" s="688"/>
      <c r="BQ60" s="717"/>
      <c r="BR60" s="717"/>
      <c r="BS60" s="717"/>
      <c r="BT60" s="717"/>
      <c r="BU60" s="717"/>
      <c r="BV60" s="712"/>
      <c r="BW60" s="712"/>
      <c r="BX60" s="712"/>
      <c r="BY60" s="712"/>
      <c r="BZ60" s="712"/>
      <c r="CA60" s="712"/>
      <c r="CB60" s="712"/>
    </row>
    <row r="64" spans="1:80" s="1" customFormat="1" ht="18.75" customHeight="1" thickBot="1">
      <c r="A64" s="141"/>
      <c r="S64" s="654" t="s">
        <v>1220</v>
      </c>
      <c r="U64" s="2"/>
      <c r="W64" s="654" t="s">
        <v>1265</v>
      </c>
      <c r="Y64" s="2"/>
      <c r="Z64" s="2"/>
      <c r="AM64" s="655"/>
      <c r="AN64" s="655"/>
      <c r="AP64" s="656"/>
      <c r="AQ64" s="656"/>
      <c r="AR64" s="655"/>
      <c r="AT64" s="655"/>
      <c r="AW64" s="655"/>
      <c r="AX64" s="655"/>
      <c r="AY64" s="655"/>
      <c r="AZ64" s="655"/>
      <c r="BA64" s="655"/>
      <c r="BB64" s="655"/>
      <c r="BC64" s="655"/>
      <c r="BD64" s="655"/>
      <c r="BE64" s="655"/>
      <c r="BF64" s="655"/>
      <c r="BG64" s="1037"/>
      <c r="BH64" s="655"/>
      <c r="BI64" s="655"/>
      <c r="BJ64" s="655"/>
      <c r="BK64" s="655"/>
    </row>
    <row r="65" spans="1:63" s="1" customFormat="1" ht="28.5" customHeight="1" thickBot="1">
      <c r="A65" s="141"/>
      <c r="S65" s="1801"/>
      <c r="T65" s="1803"/>
      <c r="U65" s="1802"/>
      <c r="V65" s="141"/>
      <c r="W65" s="1403"/>
      <c r="X65" s="1401"/>
      <c r="Y65" s="1804"/>
      <c r="Z65" s="1405"/>
      <c r="AA65" s="1406">
        <v>1990</v>
      </c>
      <c r="AB65" s="1406">
        <f>AA65+1</f>
        <v>1991</v>
      </c>
      <c r="AC65" s="1406">
        <f t="shared" ref="AC65" si="66">AB65+1</f>
        <v>1992</v>
      </c>
      <c r="AD65" s="1406">
        <f t="shared" ref="AD65" si="67">AC65+1</f>
        <v>1993</v>
      </c>
      <c r="AE65" s="1406">
        <f t="shared" ref="AE65" si="68">AD65+1</f>
        <v>1994</v>
      </c>
      <c r="AF65" s="1406">
        <f t="shared" ref="AF65" si="69">AE65+1</f>
        <v>1995</v>
      </c>
      <c r="AG65" s="1406">
        <f t="shared" ref="AG65" si="70">AF65+1</f>
        <v>1996</v>
      </c>
      <c r="AH65" s="1406">
        <f t="shared" ref="AH65" si="71">AG65+1</f>
        <v>1997</v>
      </c>
      <c r="AI65" s="1406">
        <f t="shared" ref="AI65" si="72">AH65+1</f>
        <v>1998</v>
      </c>
      <c r="AJ65" s="1406">
        <f t="shared" ref="AJ65" si="73">AI65+1</f>
        <v>1999</v>
      </c>
      <c r="AK65" s="1406">
        <f t="shared" ref="AK65" si="74">AJ65+1</f>
        <v>2000</v>
      </c>
      <c r="AL65" s="1406">
        <f t="shared" ref="AL65" si="75">AK65+1</f>
        <v>2001</v>
      </c>
      <c r="AM65" s="1406">
        <f t="shared" ref="AM65" si="76">AL65+1</f>
        <v>2002</v>
      </c>
      <c r="AN65" s="1406">
        <f t="shared" ref="AN65" si="77">AM65+1</f>
        <v>2003</v>
      </c>
      <c r="AO65" s="1406">
        <f t="shared" ref="AO65" si="78">AN65+1</f>
        <v>2004</v>
      </c>
      <c r="AP65" s="1406">
        <f t="shared" ref="AP65" si="79">AO65+1</f>
        <v>2005</v>
      </c>
      <c r="AQ65" s="1406">
        <f t="shared" ref="AQ65" si="80">AP65+1</f>
        <v>2006</v>
      </c>
      <c r="AR65" s="1406">
        <f t="shared" ref="AR65" si="81">AQ65+1</f>
        <v>2007</v>
      </c>
      <c r="AS65" s="1406">
        <f t="shared" ref="AS65" si="82">AR65+1</f>
        <v>2008</v>
      </c>
      <c r="AT65" s="1406">
        <f t="shared" ref="AT65" si="83">AS65+1</f>
        <v>2009</v>
      </c>
      <c r="AU65" s="1406">
        <f t="shared" ref="AU65" si="84">AT65+1</f>
        <v>2010</v>
      </c>
      <c r="AV65" s="1406">
        <f t="shared" ref="AV65" si="85">AU65+1</f>
        <v>2011</v>
      </c>
      <c r="AW65" s="1406">
        <f t="shared" ref="AW65" si="86">AV65+1</f>
        <v>2012</v>
      </c>
      <c r="AX65" s="1406">
        <f t="shared" ref="AX65" si="87">AW65+1</f>
        <v>2013</v>
      </c>
      <c r="AY65" s="1406">
        <f t="shared" ref="AY65" si="88">AX65+1</f>
        <v>2014</v>
      </c>
      <c r="AZ65" s="1406">
        <f t="shared" ref="AZ65" si="89">AY65+1</f>
        <v>2015</v>
      </c>
      <c r="BA65" s="1406">
        <f t="shared" ref="BA65" si="90">AZ65+1</f>
        <v>2016</v>
      </c>
      <c r="BB65" s="1406">
        <f t="shared" ref="BB65" si="91">BA65+1</f>
        <v>2017</v>
      </c>
      <c r="BC65" s="1406">
        <f t="shared" ref="BC65" si="92">BB65+1</f>
        <v>2018</v>
      </c>
      <c r="BD65" s="1406">
        <f t="shared" ref="BD65" si="93">BC65+1</f>
        <v>2019</v>
      </c>
      <c r="BE65" s="1406">
        <f t="shared" ref="BE65" si="94">BD65+1</f>
        <v>2020</v>
      </c>
      <c r="BF65" s="1698">
        <f t="shared" ref="BF65" si="95">BE65+1</f>
        <v>2021</v>
      </c>
      <c r="BG65" s="1027"/>
      <c r="BH65" s="2"/>
      <c r="BI65" s="2"/>
      <c r="BJ65" s="2"/>
      <c r="BK65" s="2"/>
    </row>
    <row r="66" spans="1:63">
      <c r="S66" s="1836" t="s">
        <v>1262</v>
      </c>
      <c r="T66" s="1799"/>
      <c r="U66" s="1800"/>
      <c r="W66" s="1811" t="s">
        <v>1221</v>
      </c>
      <c r="X66" s="660"/>
      <c r="Y66" s="1453"/>
      <c r="Z66" s="1805"/>
      <c r="AA66" s="1806"/>
      <c r="AB66" s="1806"/>
      <c r="AC66" s="1806"/>
      <c r="AD66" s="1806"/>
      <c r="AE66" s="1806"/>
      <c r="AF66" s="1806"/>
      <c r="AG66" s="1806"/>
      <c r="AH66" s="1806"/>
      <c r="AI66" s="1806"/>
      <c r="AJ66" s="1806"/>
      <c r="AK66" s="1806"/>
      <c r="AL66" s="1806"/>
      <c r="AM66" s="1806"/>
      <c r="AN66" s="1806"/>
      <c r="AO66" s="1806"/>
      <c r="AP66" s="1806"/>
      <c r="AQ66" s="1806"/>
      <c r="AR66" s="1806"/>
      <c r="AS66" s="1806"/>
      <c r="AT66" s="1806"/>
      <c r="AU66" s="1806"/>
      <c r="AV66" s="1806"/>
      <c r="AW66" s="1806"/>
      <c r="AX66" s="1806"/>
      <c r="AY66" s="10">
        <f>AY15</f>
        <v>1358.7190387115343</v>
      </c>
      <c r="AZ66" s="10">
        <f t="shared" ref="AZ66:BF66" si="96">AZ15</f>
        <v>1320.0212788826202</v>
      </c>
      <c r="BA66" s="10">
        <f t="shared" si="96"/>
        <v>1302.2940038523338</v>
      </c>
      <c r="BB66" s="10">
        <f t="shared" si="96"/>
        <v>1288.8476000809244</v>
      </c>
      <c r="BC66" s="10">
        <f t="shared" si="96"/>
        <v>1244.7788184442504</v>
      </c>
      <c r="BD66" s="10">
        <f t="shared" si="96"/>
        <v>1209.748758886331</v>
      </c>
      <c r="BE66" s="10">
        <f t="shared" si="96"/>
        <v>1146.799179694229</v>
      </c>
      <c r="BF66" s="1820">
        <f t="shared" si="96"/>
        <v>1169.9661343423311</v>
      </c>
    </row>
    <row r="67" spans="1:63" ht="30.75" customHeight="1" thickBot="1">
      <c r="S67" s="1835" t="s">
        <v>1261</v>
      </c>
      <c r="T67" s="1809"/>
      <c r="U67" s="1810"/>
      <c r="W67" s="1856" t="s">
        <v>1263</v>
      </c>
      <c r="X67" s="1857"/>
      <c r="Y67" s="1858"/>
      <c r="Z67" s="1812"/>
      <c r="AA67" s="1813"/>
      <c r="AB67" s="1813"/>
      <c r="AC67" s="1813"/>
      <c r="AD67" s="1813"/>
      <c r="AE67" s="1813"/>
      <c r="AF67" s="1813"/>
      <c r="AG67" s="1813"/>
      <c r="AH67" s="1813"/>
      <c r="AI67" s="1813"/>
      <c r="AJ67" s="1813"/>
      <c r="AK67" s="1813"/>
      <c r="AL67" s="1813"/>
      <c r="AM67" s="1813"/>
      <c r="AN67" s="1813"/>
      <c r="AO67" s="1813"/>
      <c r="AP67" s="1813"/>
      <c r="AQ67" s="1813"/>
      <c r="AR67" s="1813"/>
      <c r="AS67" s="1813"/>
      <c r="AT67" s="1813"/>
      <c r="AU67" s="1813"/>
      <c r="AV67" s="1813"/>
      <c r="AW67" s="1813"/>
      <c r="AX67" s="1813"/>
      <c r="AY67" s="1814">
        <f>'13.NDC-LULUCF'!AY6</f>
        <v>-57.531397597359977</v>
      </c>
      <c r="AZ67" s="1814">
        <f>'13.NDC-LULUCF'!AZ6</f>
        <v>-54.574351462800436</v>
      </c>
      <c r="BA67" s="1814">
        <f>'13.NDC-LULUCF'!BA6</f>
        <v>-52.964467357462951</v>
      </c>
      <c r="BB67" s="1814">
        <f>'13.NDC-LULUCF'!BB6</f>
        <v>-53.810677685116154</v>
      </c>
      <c r="BC67" s="1814">
        <f>'13.NDC-LULUCF'!BC6</f>
        <v>-53.343010818678835</v>
      </c>
      <c r="BD67" s="1814">
        <f>'13.NDC-LULUCF'!BD6</f>
        <v>-48.452401950388854</v>
      </c>
      <c r="BE67" s="1814">
        <f>'13.NDC-LULUCF'!BE6</f>
        <v>-46.006864078006501</v>
      </c>
      <c r="BF67" s="1815">
        <f>'13.NDC-LULUCF'!BF6</f>
        <v>-47.64327158837429</v>
      </c>
    </row>
    <row r="68" spans="1:63" ht="15.75" thickTop="1" thickBot="1">
      <c r="S68" s="1834" t="s">
        <v>1259</v>
      </c>
      <c r="T68" s="1807"/>
      <c r="U68" s="1808"/>
      <c r="W68" s="1822" t="s">
        <v>1264</v>
      </c>
      <c r="X68" s="1823"/>
      <c r="Y68" s="1004"/>
      <c r="Z68" s="1816"/>
      <c r="AA68" s="1817"/>
      <c r="AB68" s="1817"/>
      <c r="AC68" s="1817"/>
      <c r="AD68" s="1817"/>
      <c r="AE68" s="1817"/>
      <c r="AF68" s="1817"/>
      <c r="AG68" s="1817"/>
      <c r="AH68" s="1817"/>
      <c r="AI68" s="1817"/>
      <c r="AJ68" s="1817"/>
      <c r="AK68" s="1817"/>
      <c r="AL68" s="1817"/>
      <c r="AM68" s="1817"/>
      <c r="AN68" s="1817"/>
      <c r="AO68" s="1817"/>
      <c r="AP68" s="1817"/>
      <c r="AQ68" s="1817"/>
      <c r="AR68" s="1817"/>
      <c r="AS68" s="1817"/>
      <c r="AT68" s="1817"/>
      <c r="AU68" s="1817"/>
      <c r="AV68" s="1817"/>
      <c r="AW68" s="1817"/>
      <c r="AX68" s="1817"/>
      <c r="AY68" s="1818">
        <f>SUM(AY66:AY67)</f>
        <v>1301.1876411141743</v>
      </c>
      <c r="AZ68" s="1818">
        <f t="shared" ref="AZ68:BE68" si="97">SUM(AZ66:AZ67)</f>
        <v>1265.4469274198198</v>
      </c>
      <c r="BA68" s="1818">
        <f t="shared" si="97"/>
        <v>1249.3295364948708</v>
      </c>
      <c r="BB68" s="1818">
        <f t="shared" si="97"/>
        <v>1235.0369223958082</v>
      </c>
      <c r="BC68" s="1818">
        <f t="shared" si="97"/>
        <v>1191.4358076255717</v>
      </c>
      <c r="BD68" s="1818">
        <f t="shared" si="97"/>
        <v>1161.2963569359422</v>
      </c>
      <c r="BE68" s="1818">
        <f t="shared" si="97"/>
        <v>1100.7923156162226</v>
      </c>
      <c r="BF68" s="1819">
        <f>SUM(BF66:BF67)</f>
        <v>1122.3228627539568</v>
      </c>
    </row>
    <row r="69" spans="1:63">
      <c r="BF69" s="148"/>
    </row>
    <row r="70" spans="1:63">
      <c r="S70" s="1855" t="s">
        <v>1260</v>
      </c>
      <c r="T70" s="1855"/>
      <c r="U70" s="1855"/>
      <c r="W70" s="1855" t="s">
        <v>1266</v>
      </c>
      <c r="X70" s="1855"/>
      <c r="Y70" s="1855"/>
      <c r="BF70" s="148"/>
    </row>
    <row r="71" spans="1:63">
      <c r="S71" s="1821"/>
      <c r="T71" s="1821"/>
      <c r="U71" s="1821"/>
    </row>
    <row r="72" spans="1:63">
      <c r="S72" s="1821"/>
      <c r="T72" s="1821"/>
      <c r="U72" s="1821"/>
    </row>
    <row r="73" spans="1:63" ht="123.75" customHeight="1">
      <c r="S73" s="1821"/>
      <c r="T73" s="1821"/>
      <c r="U73" s="1821"/>
    </row>
  </sheetData>
  <mergeCells count="3">
    <mergeCell ref="S70:U70"/>
    <mergeCell ref="W67:Y67"/>
    <mergeCell ref="W70:Y70"/>
  </mergeCells>
  <phoneticPr fontId="8"/>
  <pageMargins left="0.19685039370078741" right="0.19685039370078741" top="0.19685039370078741" bottom="0.27559055118110237" header="0.19685039370078741" footer="0.23622047244094491"/>
  <pageSetup paperSize="9" scale="45" orientation="portrait" r:id="rId1"/>
  <headerFooter alignWithMargins="0"/>
  <colBreaks count="1" manualBreakCount="1">
    <brk id="61" max="1048575" man="1"/>
  </colBreaks>
  <ignoredErrors>
    <ignoredError sqref="AA5:BF5"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J116"/>
  <sheetViews>
    <sheetView zoomScaleNormal="100" workbookViewId="0">
      <pane xSplit="26" ySplit="4" topLeftCell="BA11" activePane="bottomRight" state="frozen"/>
      <selection pane="topRight" activeCell="AA1" sqref="AA1"/>
      <selection pane="bottomLeft" activeCell="A5" sqref="A5"/>
      <selection pane="bottomRight" activeCell="BE26" sqref="BE26"/>
    </sheetView>
  </sheetViews>
  <sheetFormatPr defaultColWidth="9" defaultRowHeight="14.25"/>
  <cols>
    <col min="1" max="1" width="1.625" style="141" customWidth="1"/>
    <col min="2" max="15" width="1.625" style="1" hidden="1" customWidth="1"/>
    <col min="16" max="19" width="1.625" style="1" customWidth="1"/>
    <col min="20" max="20" width="43.125" style="1" customWidth="1"/>
    <col min="21" max="23" width="1.625" style="1" customWidth="1"/>
    <col min="24" max="24" width="1.5" style="1" customWidth="1"/>
    <col min="25" max="25" width="55.125" style="1" customWidth="1"/>
    <col min="26" max="26" width="7.875" style="1" hidden="1" customWidth="1"/>
    <col min="27" max="58" width="11.125" style="1" customWidth="1"/>
    <col min="59" max="60" width="10.625" style="1" hidden="1" customWidth="1"/>
    <col min="61" max="61" width="10.625" style="141" customWidth="1"/>
    <col min="62" max="63" width="9" style="1"/>
    <col min="64" max="64" width="9" style="1" customWidth="1"/>
    <col min="65" max="16384" width="9" style="1"/>
  </cols>
  <sheetData>
    <row r="1" spans="1:88" ht="49.5" customHeight="1">
      <c r="B1" s="520"/>
      <c r="C1" s="520"/>
      <c r="D1" s="520"/>
      <c r="E1" s="520"/>
      <c r="F1" s="520"/>
      <c r="G1" s="520"/>
      <c r="H1" s="520"/>
      <c r="I1" s="520"/>
      <c r="J1" s="520"/>
      <c r="K1" s="520"/>
      <c r="L1" s="520"/>
      <c r="M1" s="520"/>
      <c r="N1" s="520"/>
      <c r="O1" s="520"/>
      <c r="Q1" s="1859" t="s">
        <v>870</v>
      </c>
      <c r="R1" s="1859"/>
      <c r="S1" s="1859"/>
      <c r="T1" s="1859"/>
      <c r="V1" s="1860" t="s">
        <v>625</v>
      </c>
      <c r="W1" s="1861"/>
      <c r="X1" s="1861"/>
      <c r="Y1" s="1861"/>
      <c r="Z1" s="520"/>
      <c r="AA1" s="427"/>
      <c r="AB1" s="427"/>
      <c r="AC1" s="427"/>
      <c r="AD1" s="270"/>
      <c r="AE1" s="270"/>
      <c r="AF1" s="270"/>
      <c r="AG1" s="270"/>
      <c r="AH1" s="270"/>
      <c r="AI1" s="270"/>
    </row>
    <row r="2" spans="1:88" ht="14.25" customHeight="1">
      <c r="A2" s="521"/>
      <c r="B2" s="270"/>
      <c r="C2" s="270"/>
      <c r="D2" s="270"/>
      <c r="E2" s="270"/>
      <c r="F2" s="270"/>
      <c r="G2" s="270"/>
      <c r="H2" s="270"/>
      <c r="I2" s="270"/>
      <c r="J2" s="270"/>
      <c r="K2" s="270"/>
      <c r="L2" s="270"/>
      <c r="M2" s="270"/>
      <c r="N2" s="270"/>
      <c r="O2" s="270"/>
      <c r="P2" s="270"/>
      <c r="Q2" s="1005" t="str">
        <f>'0.Contents'!C2</f>
        <v>＜確報値＞</v>
      </c>
      <c r="R2" s="270"/>
      <c r="S2" s="270"/>
      <c r="T2" s="522"/>
      <c r="U2" s="270"/>
      <c r="V2" s="1046" t="str">
        <f>'0.Contents'!$E$2</f>
        <v>&lt;Final Figures&gt;</v>
      </c>
      <c r="W2" s="270"/>
      <c r="X2" s="270"/>
      <c r="Y2" s="270"/>
      <c r="Z2" s="270"/>
      <c r="AA2" s="522"/>
      <c r="AB2" s="522"/>
      <c r="AC2" s="522"/>
      <c r="AD2" s="522"/>
      <c r="AE2" s="522"/>
      <c r="AF2" s="522"/>
      <c r="AG2" s="522"/>
      <c r="AH2" s="522"/>
      <c r="AI2" s="522"/>
    </row>
    <row r="3" spans="1:88" ht="18.75" customHeight="1" thickBot="1">
      <c r="P3" s="141"/>
      <c r="Q3" s="1" t="s">
        <v>465</v>
      </c>
      <c r="V3" s="1" t="s">
        <v>454</v>
      </c>
    </row>
    <row r="4" spans="1:88" ht="15" thickBot="1">
      <c r="P4" s="787"/>
      <c r="Q4" s="1409"/>
      <c r="R4" s="1410"/>
      <c r="S4" s="1410"/>
      <c r="T4" s="1411"/>
      <c r="V4" s="441"/>
      <c r="W4" s="442"/>
      <c r="X4" s="442"/>
      <c r="Y4" s="18"/>
      <c r="Z4" s="18"/>
      <c r="AA4" s="1407">
        <v>1990</v>
      </c>
      <c r="AB4" s="1407">
        <f>AA4+1</f>
        <v>1991</v>
      </c>
      <c r="AC4" s="1407">
        <f t="shared" ref="AC4:BE4" si="0">AB4+1</f>
        <v>1992</v>
      </c>
      <c r="AD4" s="1407">
        <f t="shared" si="0"/>
        <v>1993</v>
      </c>
      <c r="AE4" s="1407">
        <f t="shared" si="0"/>
        <v>1994</v>
      </c>
      <c r="AF4" s="1407">
        <f t="shared" si="0"/>
        <v>1995</v>
      </c>
      <c r="AG4" s="1407">
        <f t="shared" si="0"/>
        <v>1996</v>
      </c>
      <c r="AH4" s="1407">
        <f t="shared" si="0"/>
        <v>1997</v>
      </c>
      <c r="AI4" s="1407">
        <f t="shared" si="0"/>
        <v>1998</v>
      </c>
      <c r="AJ4" s="1407">
        <f t="shared" si="0"/>
        <v>1999</v>
      </c>
      <c r="AK4" s="1407">
        <f t="shared" si="0"/>
        <v>2000</v>
      </c>
      <c r="AL4" s="1407">
        <f t="shared" si="0"/>
        <v>2001</v>
      </c>
      <c r="AM4" s="1407">
        <f t="shared" si="0"/>
        <v>2002</v>
      </c>
      <c r="AN4" s="1407">
        <f t="shared" si="0"/>
        <v>2003</v>
      </c>
      <c r="AO4" s="1407">
        <f t="shared" si="0"/>
        <v>2004</v>
      </c>
      <c r="AP4" s="1407">
        <f t="shared" si="0"/>
        <v>2005</v>
      </c>
      <c r="AQ4" s="1407">
        <f t="shared" si="0"/>
        <v>2006</v>
      </c>
      <c r="AR4" s="1407">
        <f t="shared" si="0"/>
        <v>2007</v>
      </c>
      <c r="AS4" s="1407">
        <f t="shared" si="0"/>
        <v>2008</v>
      </c>
      <c r="AT4" s="1407">
        <f t="shared" si="0"/>
        <v>2009</v>
      </c>
      <c r="AU4" s="1407">
        <f t="shared" si="0"/>
        <v>2010</v>
      </c>
      <c r="AV4" s="1407">
        <f t="shared" si="0"/>
        <v>2011</v>
      </c>
      <c r="AW4" s="1407">
        <f t="shared" si="0"/>
        <v>2012</v>
      </c>
      <c r="AX4" s="1407">
        <f t="shared" si="0"/>
        <v>2013</v>
      </c>
      <c r="AY4" s="1407">
        <f t="shared" si="0"/>
        <v>2014</v>
      </c>
      <c r="AZ4" s="1407">
        <f t="shared" si="0"/>
        <v>2015</v>
      </c>
      <c r="BA4" s="1407">
        <f t="shared" si="0"/>
        <v>2016</v>
      </c>
      <c r="BB4" s="1407">
        <f t="shared" si="0"/>
        <v>2017</v>
      </c>
      <c r="BC4" s="1407">
        <f t="shared" si="0"/>
        <v>2018</v>
      </c>
      <c r="BD4" s="1407">
        <f t="shared" si="0"/>
        <v>2019</v>
      </c>
      <c r="BE4" s="1407">
        <f t="shared" si="0"/>
        <v>2020</v>
      </c>
      <c r="BF4" s="1407">
        <f t="shared" ref="BF4" si="1">BE4+1</f>
        <v>2021</v>
      </c>
      <c r="BG4" s="1678" t="s">
        <v>18</v>
      </c>
      <c r="BH4" s="1679" t="s">
        <v>1152</v>
      </c>
      <c r="BI4" s="1387"/>
      <c r="CG4" s="141"/>
      <c r="CH4" s="1431"/>
      <c r="CI4" s="141"/>
      <c r="CJ4" s="141"/>
    </row>
    <row r="5" spans="1:88" ht="14.25" customHeight="1">
      <c r="P5" s="788"/>
      <c r="Q5" s="443" t="s">
        <v>74</v>
      </c>
      <c r="R5" s="444"/>
      <c r="S5" s="444"/>
      <c r="T5" s="498"/>
      <c r="U5" s="523"/>
      <c r="V5" s="831" t="s">
        <v>466</v>
      </c>
      <c r="W5" s="444"/>
      <c r="X5" s="444"/>
      <c r="Y5" s="498"/>
      <c r="Z5" s="498"/>
      <c r="AA5" s="199">
        <f>SUM(AA6,AA14,AA29,AA35,AA42)</f>
        <v>1067561.898385541</v>
      </c>
      <c r="AB5" s="199">
        <f t="shared" ref="AB5:BB5" si="2">SUM(AB6,AB14,AB29,AB35,AB42)</f>
        <v>1077811.2664300413</v>
      </c>
      <c r="AC5" s="199">
        <f t="shared" si="2"/>
        <v>1085822.1188397971</v>
      </c>
      <c r="AD5" s="199">
        <f t="shared" si="2"/>
        <v>1081001.6257430208</v>
      </c>
      <c r="AE5" s="199">
        <f t="shared" si="2"/>
        <v>1130903.9129167625</v>
      </c>
      <c r="AF5" s="199">
        <f t="shared" si="2"/>
        <v>1142141.1813057228</v>
      </c>
      <c r="AG5" s="199">
        <f t="shared" si="2"/>
        <v>1153549.6329822021</v>
      </c>
      <c r="AH5" s="199">
        <f t="shared" si="2"/>
        <v>1147096.7505250375</v>
      </c>
      <c r="AI5" s="199">
        <f t="shared" si="2"/>
        <v>1113157.7684669045</v>
      </c>
      <c r="AJ5" s="199">
        <f t="shared" si="2"/>
        <v>1149478.6834938733</v>
      </c>
      <c r="AK5" s="199">
        <f t="shared" si="2"/>
        <v>1170300.1609849173</v>
      </c>
      <c r="AL5" s="199">
        <f t="shared" si="2"/>
        <v>1157360.1408356458</v>
      </c>
      <c r="AM5" s="199">
        <f t="shared" si="2"/>
        <v>1188990.8054189971</v>
      </c>
      <c r="AN5" s="199">
        <f t="shared" si="2"/>
        <v>1197298.2133972207</v>
      </c>
      <c r="AO5" s="199">
        <f t="shared" si="2"/>
        <v>1193442.4110291954</v>
      </c>
      <c r="AP5" s="199">
        <f t="shared" si="2"/>
        <v>1200521.1122516496</v>
      </c>
      <c r="AQ5" s="199">
        <f t="shared" si="2"/>
        <v>1178716.348024558</v>
      </c>
      <c r="AR5" s="199">
        <f t="shared" si="2"/>
        <v>1214489.3158623697</v>
      </c>
      <c r="AS5" s="199">
        <f t="shared" si="2"/>
        <v>1146922.1417937933</v>
      </c>
      <c r="AT5" s="199">
        <f t="shared" si="2"/>
        <v>1087131.5649887184</v>
      </c>
      <c r="AU5" s="199">
        <f t="shared" si="2"/>
        <v>1137029.6587623225</v>
      </c>
      <c r="AV5" s="199">
        <f t="shared" si="2"/>
        <v>1187985.0714465934</v>
      </c>
      <c r="AW5" s="199">
        <f t="shared" si="2"/>
        <v>1227315.453541572</v>
      </c>
      <c r="AX5" s="199">
        <f t="shared" si="2"/>
        <v>1235393.6393310542</v>
      </c>
      <c r="AY5" s="199">
        <f t="shared" si="2"/>
        <v>1185623.0555570354</v>
      </c>
      <c r="AZ5" s="199">
        <f t="shared" si="2"/>
        <v>1145912.6025612925</v>
      </c>
      <c r="BA5" s="199">
        <f t="shared" si="2"/>
        <v>1125462.0395700394</v>
      </c>
      <c r="BB5" s="199">
        <f t="shared" si="2"/>
        <v>1108832.6154584421</v>
      </c>
      <c r="BC5" s="959">
        <f>SUM(BC6,BC14,BC29,BC35,BC42)</f>
        <v>1063804.8131939429</v>
      </c>
      <c r="BD5" s="199">
        <f>SUM(BD6,BD14,BD29,BD35,BD42)</f>
        <v>1027822.5158534693</v>
      </c>
      <c r="BE5" s="199">
        <f>SUM(BE6,BE14,BE29,BE35,BE42)</f>
        <v>967435.90799729002</v>
      </c>
      <c r="BF5" s="199">
        <f>SUM(BF6,BF14,BF29,BF35,BF42)</f>
        <v>988216.1208921764</v>
      </c>
      <c r="BG5" s="345"/>
      <c r="BH5" s="28"/>
      <c r="BI5" s="1388"/>
      <c r="BJ5" s="65"/>
      <c r="BK5" s="150"/>
      <c r="BL5" s="65"/>
      <c r="BM5" s="65"/>
    </row>
    <row r="6" spans="1:88" ht="14.25" customHeight="1">
      <c r="P6" s="788"/>
      <c r="Q6" s="445"/>
      <c r="R6" s="446" t="s">
        <v>75</v>
      </c>
      <c r="S6" s="499"/>
      <c r="T6" s="524"/>
      <c r="U6" s="141"/>
      <c r="V6" s="832"/>
      <c r="W6" s="833" t="s">
        <v>849</v>
      </c>
      <c r="X6" s="841"/>
      <c r="Y6" s="842"/>
      <c r="Z6" s="842"/>
      <c r="AA6" s="198">
        <f t="shared" ref="AA6:BF6" si="3">AA7</f>
        <v>348411.79447028635</v>
      </c>
      <c r="AB6" s="198">
        <f t="shared" si="3"/>
        <v>349742.58710949577</v>
      </c>
      <c r="AC6" s="198">
        <f t="shared" si="3"/>
        <v>355126.14215324685</v>
      </c>
      <c r="AD6" s="198">
        <f t="shared" si="3"/>
        <v>338724.92179417721</v>
      </c>
      <c r="AE6" s="198">
        <f t="shared" si="3"/>
        <v>372716.52054267738</v>
      </c>
      <c r="AF6" s="198">
        <f t="shared" si="3"/>
        <v>360595.31972801586</v>
      </c>
      <c r="AG6" s="198">
        <f t="shared" si="3"/>
        <v>362469.12120510911</v>
      </c>
      <c r="AH6" s="198">
        <f t="shared" si="3"/>
        <v>357641.84247294842</v>
      </c>
      <c r="AI6" s="198">
        <f t="shared" si="3"/>
        <v>344516.84317773796</v>
      </c>
      <c r="AJ6" s="198">
        <f t="shared" si="3"/>
        <v>366226.01919401676</v>
      </c>
      <c r="AK6" s="198">
        <f t="shared" si="3"/>
        <v>374920.24083416112</v>
      </c>
      <c r="AL6" s="198">
        <f t="shared" si="3"/>
        <v>365841.75823433214</v>
      </c>
      <c r="AM6" s="198">
        <f t="shared" si="3"/>
        <v>391423.28482875729</v>
      </c>
      <c r="AN6" s="198">
        <f t="shared" si="3"/>
        <v>407746.6652632886</v>
      </c>
      <c r="AO6" s="198">
        <f t="shared" si="3"/>
        <v>403779.88285122585</v>
      </c>
      <c r="AP6" s="198">
        <f t="shared" si="3"/>
        <v>423926.84168544569</v>
      </c>
      <c r="AQ6" s="198">
        <f t="shared" si="3"/>
        <v>414870.62379360513</v>
      </c>
      <c r="AR6" s="198">
        <f t="shared" si="3"/>
        <v>467189.03156868345</v>
      </c>
      <c r="AS6" s="198">
        <f t="shared" si="3"/>
        <v>436557.15700427134</v>
      </c>
      <c r="AT6" s="198">
        <f t="shared" si="3"/>
        <v>397682.2033693656</v>
      </c>
      <c r="AU6" s="198">
        <f t="shared" si="3"/>
        <v>422047.19202207658</v>
      </c>
      <c r="AV6" s="198">
        <f t="shared" si="3"/>
        <v>479361.73875249329</v>
      </c>
      <c r="AW6" s="198">
        <f t="shared" si="3"/>
        <v>524906.88612501952</v>
      </c>
      <c r="AX6" s="198">
        <f t="shared" si="3"/>
        <v>526342.78703944432</v>
      </c>
      <c r="AY6" s="198">
        <f t="shared" si="3"/>
        <v>498946.2799872738</v>
      </c>
      <c r="AZ6" s="198">
        <f t="shared" si="3"/>
        <v>473533.65368045343</v>
      </c>
      <c r="BA6" s="198">
        <f t="shared" si="3"/>
        <v>505169.88492765592</v>
      </c>
      <c r="BB6" s="198">
        <f t="shared" si="3"/>
        <v>491748.45963269623</v>
      </c>
      <c r="BC6" s="960">
        <f t="shared" si="3"/>
        <v>454339.59228448896</v>
      </c>
      <c r="BD6" s="198">
        <f t="shared" si="3"/>
        <v>433123.30504119553</v>
      </c>
      <c r="BE6" s="198">
        <f t="shared" si="3"/>
        <v>421910.78702546644</v>
      </c>
      <c r="BF6" s="198">
        <f t="shared" si="3"/>
        <v>429682.40178151743</v>
      </c>
      <c r="BG6" s="346"/>
      <c r="BH6" s="322"/>
      <c r="BI6" s="1389"/>
      <c r="BJ6" s="65"/>
      <c r="BK6" s="150"/>
      <c r="BL6" s="65"/>
      <c r="BM6" s="65"/>
    </row>
    <row r="7" spans="1:88" ht="14.25" customHeight="1">
      <c r="P7" s="788"/>
      <c r="Q7" s="445"/>
      <c r="R7" s="447"/>
      <c r="S7" s="1329" t="s">
        <v>833</v>
      </c>
      <c r="T7" s="500"/>
      <c r="U7" s="141"/>
      <c r="V7" s="832"/>
      <c r="W7" s="834"/>
      <c r="X7" s="833" t="s">
        <v>834</v>
      </c>
      <c r="Y7" s="843"/>
      <c r="Z7" s="843"/>
      <c r="AA7" s="198">
        <f>SUM(AA8:AA12)</f>
        <v>348411.79447028635</v>
      </c>
      <c r="AB7" s="198">
        <f t="shared" ref="AB7:AX7" si="4">SUM(AB8:AB12)</f>
        <v>349742.58710949577</v>
      </c>
      <c r="AC7" s="198">
        <f t="shared" si="4"/>
        <v>355126.14215324685</v>
      </c>
      <c r="AD7" s="198">
        <f t="shared" si="4"/>
        <v>338724.92179417721</v>
      </c>
      <c r="AE7" s="198">
        <f t="shared" si="4"/>
        <v>372716.52054267738</v>
      </c>
      <c r="AF7" s="198">
        <f t="shared" si="4"/>
        <v>360595.31972801586</v>
      </c>
      <c r="AG7" s="198">
        <f t="shared" si="4"/>
        <v>362469.12120510911</v>
      </c>
      <c r="AH7" s="198">
        <f t="shared" si="4"/>
        <v>357641.84247294842</v>
      </c>
      <c r="AI7" s="198">
        <f t="shared" si="4"/>
        <v>344516.84317773796</v>
      </c>
      <c r="AJ7" s="198">
        <f t="shared" si="4"/>
        <v>366226.01919401676</v>
      </c>
      <c r="AK7" s="198">
        <f t="shared" si="4"/>
        <v>374920.24083416112</v>
      </c>
      <c r="AL7" s="198">
        <f t="shared" si="4"/>
        <v>365841.75823433214</v>
      </c>
      <c r="AM7" s="198">
        <f t="shared" si="4"/>
        <v>391423.28482875729</v>
      </c>
      <c r="AN7" s="198">
        <f t="shared" si="4"/>
        <v>407746.6652632886</v>
      </c>
      <c r="AO7" s="198">
        <f t="shared" si="4"/>
        <v>403779.88285122585</v>
      </c>
      <c r="AP7" s="198">
        <f t="shared" si="4"/>
        <v>423926.84168544569</v>
      </c>
      <c r="AQ7" s="198">
        <f t="shared" si="4"/>
        <v>414870.62379360513</v>
      </c>
      <c r="AR7" s="198">
        <f t="shared" si="4"/>
        <v>467189.03156868345</v>
      </c>
      <c r="AS7" s="198">
        <f t="shared" si="4"/>
        <v>436557.15700427134</v>
      </c>
      <c r="AT7" s="198">
        <f t="shared" si="4"/>
        <v>397682.2033693656</v>
      </c>
      <c r="AU7" s="198">
        <f t="shared" si="4"/>
        <v>422047.19202207658</v>
      </c>
      <c r="AV7" s="198">
        <f t="shared" si="4"/>
        <v>479361.73875249329</v>
      </c>
      <c r="AW7" s="198">
        <f t="shared" si="4"/>
        <v>524906.88612501952</v>
      </c>
      <c r="AX7" s="198">
        <f t="shared" si="4"/>
        <v>526342.78703944432</v>
      </c>
      <c r="AY7" s="198">
        <f t="shared" ref="AY7:BD7" si="5">SUM(AY8:AY12)</f>
        <v>498946.2799872738</v>
      </c>
      <c r="AZ7" s="198">
        <f t="shared" si="5"/>
        <v>473533.65368045343</v>
      </c>
      <c r="BA7" s="960">
        <f t="shared" si="5"/>
        <v>505169.88492765592</v>
      </c>
      <c r="BB7" s="198">
        <f t="shared" si="5"/>
        <v>491748.45963269623</v>
      </c>
      <c r="BC7" s="960">
        <f t="shared" si="5"/>
        <v>454339.59228448896</v>
      </c>
      <c r="BD7" s="198">
        <f t="shared" si="5"/>
        <v>433123.30504119553</v>
      </c>
      <c r="BE7" s="198">
        <f>SUM(BE8:BE12)</f>
        <v>421910.78702546644</v>
      </c>
      <c r="BF7" s="198">
        <f>SUM(BF8:BF12)</f>
        <v>429682.40178151743</v>
      </c>
      <c r="BG7" s="346"/>
      <c r="BH7" s="322"/>
      <c r="BI7" s="1389"/>
      <c r="BJ7" s="65"/>
      <c r="BK7" s="150"/>
      <c r="BL7" s="65"/>
      <c r="BM7" s="65"/>
    </row>
    <row r="8" spans="1:88" ht="14.25" customHeight="1">
      <c r="P8" s="788"/>
      <c r="Q8" s="445"/>
      <c r="R8" s="448"/>
      <c r="S8" s="448"/>
      <c r="T8" s="1330" t="s">
        <v>835</v>
      </c>
      <c r="U8" s="141"/>
      <c r="V8" s="445"/>
      <c r="W8" s="448"/>
      <c r="X8" s="448"/>
      <c r="Y8" s="545" t="s">
        <v>262</v>
      </c>
      <c r="Z8" s="545"/>
      <c r="AA8" s="216">
        <v>26645.503835655436</v>
      </c>
      <c r="AB8" s="216">
        <v>24687.621664727827</v>
      </c>
      <c r="AC8" s="216">
        <v>21945.928094620311</v>
      </c>
      <c r="AD8" s="216">
        <v>21852.890856683822</v>
      </c>
      <c r="AE8" s="216">
        <v>18501.328896728803</v>
      </c>
      <c r="AF8" s="216">
        <v>17707.842219890637</v>
      </c>
      <c r="AG8" s="216">
        <v>17152.052246668944</v>
      </c>
      <c r="AH8" s="216">
        <v>15992.046507927302</v>
      </c>
      <c r="AI8" s="216">
        <v>14042.606921240664</v>
      </c>
      <c r="AJ8" s="216">
        <v>15077.41624533289</v>
      </c>
      <c r="AK8" s="216">
        <v>15845.637868633738</v>
      </c>
      <c r="AL8" s="216">
        <v>15178.573250607415</v>
      </c>
      <c r="AM8" s="216">
        <v>14956.548866724255</v>
      </c>
      <c r="AN8" s="216">
        <v>14471.328787482576</v>
      </c>
      <c r="AO8" s="216">
        <v>14752.195215179016</v>
      </c>
      <c r="AP8" s="216">
        <v>17478.553720613527</v>
      </c>
      <c r="AQ8" s="216">
        <v>18057.757773827576</v>
      </c>
      <c r="AR8" s="216">
        <v>17766.795515754013</v>
      </c>
      <c r="AS8" s="216">
        <v>17366.458577757207</v>
      </c>
      <c r="AT8" s="216">
        <v>17086.264782185979</v>
      </c>
      <c r="AU8" s="216">
        <v>17701.25961467675</v>
      </c>
      <c r="AV8" s="216">
        <v>16553.914819816076</v>
      </c>
      <c r="AW8" s="216">
        <v>16000.37033928233</v>
      </c>
      <c r="AX8" s="216">
        <v>14056.709085941104</v>
      </c>
      <c r="AY8" s="216">
        <v>13911.679694781244</v>
      </c>
      <c r="AZ8" s="216">
        <v>13317.619252105585</v>
      </c>
      <c r="BA8" s="961">
        <v>13549.282922635315</v>
      </c>
      <c r="BB8" s="216">
        <v>13436.647204923574</v>
      </c>
      <c r="BC8" s="961">
        <v>14982.558296621888</v>
      </c>
      <c r="BD8" s="216">
        <v>14305.81939190919</v>
      </c>
      <c r="BE8" s="216">
        <v>12685.055850284889</v>
      </c>
      <c r="BF8" s="216">
        <v>14288.139451007653</v>
      </c>
      <c r="BG8" s="347"/>
      <c r="BH8" s="318"/>
      <c r="BI8" s="1390"/>
      <c r="BJ8" s="65"/>
      <c r="BK8" s="65"/>
      <c r="BL8" s="65"/>
      <c r="BM8" s="65"/>
    </row>
    <row r="9" spans="1:88" ht="14.25" customHeight="1">
      <c r="P9" s="788"/>
      <c r="Q9" s="445"/>
      <c r="R9" s="448"/>
      <c r="S9" s="448"/>
      <c r="T9" s="1332" t="s">
        <v>836</v>
      </c>
      <c r="U9" s="141"/>
      <c r="V9" s="445"/>
      <c r="W9" s="448"/>
      <c r="X9" s="448"/>
      <c r="Y9" s="37" t="s">
        <v>263</v>
      </c>
      <c r="Z9" s="37"/>
      <c r="AA9" s="84">
        <v>26066.865834150361</v>
      </c>
      <c r="AB9" s="84">
        <v>26467.638934192997</v>
      </c>
      <c r="AC9" s="84">
        <v>26897.49791604768</v>
      </c>
      <c r="AD9" s="84">
        <v>28491.751800174326</v>
      </c>
      <c r="AE9" s="84">
        <v>28562.947501958894</v>
      </c>
      <c r="AF9" s="84">
        <v>28870.283035241708</v>
      </c>
      <c r="AG9" s="84">
        <v>29841.239288530251</v>
      </c>
      <c r="AH9" s="84">
        <v>32972.110753653906</v>
      </c>
      <c r="AI9" s="84">
        <v>31731.23519176984</v>
      </c>
      <c r="AJ9" s="84">
        <v>32330.203252255575</v>
      </c>
      <c r="AK9" s="84">
        <v>31951.433581354882</v>
      </c>
      <c r="AL9" s="84">
        <v>31065.519006566828</v>
      </c>
      <c r="AM9" s="84">
        <v>30081.415845145239</v>
      </c>
      <c r="AN9" s="84">
        <v>30058.73651112118</v>
      </c>
      <c r="AO9" s="84">
        <v>30223.53068713631</v>
      </c>
      <c r="AP9" s="84">
        <v>31521.414023667698</v>
      </c>
      <c r="AQ9" s="84">
        <v>30989.307953926698</v>
      </c>
      <c r="AR9" s="84">
        <v>30841.484684168805</v>
      </c>
      <c r="AS9" s="84">
        <v>28757.743569541388</v>
      </c>
      <c r="AT9" s="84">
        <v>28129.368812104916</v>
      </c>
      <c r="AU9" s="84">
        <v>28860.852945520601</v>
      </c>
      <c r="AV9" s="84">
        <v>26323.635295050823</v>
      </c>
      <c r="AW9" s="84">
        <v>26143.434275172363</v>
      </c>
      <c r="AX9" s="84">
        <v>24760.211347632408</v>
      </c>
      <c r="AY9" s="84">
        <v>24303.330634747857</v>
      </c>
      <c r="AZ9" s="84">
        <v>25314.955551311054</v>
      </c>
      <c r="BA9" s="962">
        <v>22446.324778012146</v>
      </c>
      <c r="BB9" s="84">
        <v>21939.462485529453</v>
      </c>
      <c r="BC9" s="962">
        <v>22771.419728965018</v>
      </c>
      <c r="BD9" s="84">
        <v>22295.49685089619</v>
      </c>
      <c r="BE9" s="84">
        <v>16444.704710777856</v>
      </c>
      <c r="BF9" s="84">
        <v>17545.244711717278</v>
      </c>
      <c r="BG9" s="319"/>
      <c r="BH9" s="332"/>
      <c r="BI9" s="1390"/>
      <c r="BJ9" s="65"/>
      <c r="BK9" s="65"/>
      <c r="BL9" s="65"/>
      <c r="BM9" s="65"/>
    </row>
    <row r="10" spans="1:88" ht="14.25" customHeight="1">
      <c r="P10" s="788"/>
      <c r="Q10" s="445"/>
      <c r="R10" s="448"/>
      <c r="S10" s="448"/>
      <c r="T10" s="84" t="s">
        <v>126</v>
      </c>
      <c r="U10" s="141"/>
      <c r="V10" s="445"/>
      <c r="W10" s="448"/>
      <c r="X10" s="448"/>
      <c r="Y10" s="502" t="s">
        <v>264</v>
      </c>
      <c r="Z10" s="502"/>
      <c r="AA10" s="84">
        <v>1102.2867377696512</v>
      </c>
      <c r="AB10" s="84">
        <v>1102.7682576535249</v>
      </c>
      <c r="AC10" s="84">
        <v>1283.8327710617998</v>
      </c>
      <c r="AD10" s="84">
        <v>1222.3705705759169</v>
      </c>
      <c r="AE10" s="84">
        <v>945.94455930348499</v>
      </c>
      <c r="AF10" s="84">
        <v>1005.0130473018941</v>
      </c>
      <c r="AG10" s="84">
        <v>801.60536213397108</v>
      </c>
      <c r="AH10" s="84">
        <v>926.99534143362052</v>
      </c>
      <c r="AI10" s="84">
        <v>910.9868576132767</v>
      </c>
      <c r="AJ10" s="84">
        <v>946.93037570584102</v>
      </c>
      <c r="AK10" s="84">
        <v>836.7142497149265</v>
      </c>
      <c r="AL10" s="84">
        <v>813.25433894569608</v>
      </c>
      <c r="AM10" s="84">
        <v>1053.5336158291263</v>
      </c>
      <c r="AN10" s="84">
        <v>661.20852606908284</v>
      </c>
      <c r="AO10" s="84">
        <v>1192.0084360539479</v>
      </c>
      <c r="AP10" s="84">
        <v>1368.2523364321569</v>
      </c>
      <c r="AQ10" s="84">
        <v>921.56008580417154</v>
      </c>
      <c r="AR10" s="84">
        <v>2160.4071695395182</v>
      </c>
      <c r="AS10" s="84">
        <v>2245.6997759632222</v>
      </c>
      <c r="AT10" s="84">
        <v>2331.4755480382073</v>
      </c>
      <c r="AU10" s="84">
        <v>2628.0450766549043</v>
      </c>
      <c r="AV10" s="84">
        <v>2796.7050007369953</v>
      </c>
      <c r="AW10" s="84">
        <v>3783.2886287983797</v>
      </c>
      <c r="AX10" s="84">
        <v>2727.9376713920337</v>
      </c>
      <c r="AY10" s="84">
        <v>2842.3331782158493</v>
      </c>
      <c r="AZ10" s="84">
        <v>2611.1431084625528</v>
      </c>
      <c r="BA10" s="962">
        <v>3102.3528363397777</v>
      </c>
      <c r="BB10" s="84">
        <v>2235.9784651088144</v>
      </c>
      <c r="BC10" s="962">
        <v>1879.3297369806967</v>
      </c>
      <c r="BD10" s="84">
        <v>1137.8096670815758</v>
      </c>
      <c r="BE10" s="84">
        <v>1221.193383400491</v>
      </c>
      <c r="BF10" s="84">
        <v>1098.8708492273163</v>
      </c>
      <c r="BG10" s="319"/>
      <c r="BH10" s="332"/>
      <c r="BI10" s="1390"/>
      <c r="BJ10" s="65"/>
      <c r="BK10" s="65"/>
      <c r="BL10" s="65"/>
      <c r="BM10" s="65"/>
    </row>
    <row r="11" spans="1:88" ht="14.25" customHeight="1">
      <c r="P11" s="788"/>
      <c r="Q11" s="445"/>
      <c r="R11" s="448"/>
      <c r="S11" s="448"/>
      <c r="T11" s="84" t="s">
        <v>127</v>
      </c>
      <c r="U11" s="141"/>
      <c r="V11" s="445"/>
      <c r="W11" s="448"/>
      <c r="X11" s="448"/>
      <c r="Y11" s="502" t="s">
        <v>845</v>
      </c>
      <c r="Z11" s="502"/>
      <c r="AA11" s="84">
        <v>294020.1217066854</v>
      </c>
      <c r="AB11" s="84">
        <v>296919.9501125731</v>
      </c>
      <c r="AC11" s="84">
        <v>304401.28994771681</v>
      </c>
      <c r="AD11" s="84">
        <v>286511.29193478992</v>
      </c>
      <c r="AE11" s="84">
        <v>323963.85316692811</v>
      </c>
      <c r="AF11" s="84">
        <v>312259.28262277035</v>
      </c>
      <c r="AG11" s="84">
        <v>313898.41067721718</v>
      </c>
      <c r="AH11" s="84">
        <v>306945.09814163693</v>
      </c>
      <c r="AI11" s="84">
        <v>296979.4588317817</v>
      </c>
      <c r="AJ11" s="84">
        <v>316951.54654091666</v>
      </c>
      <c r="AK11" s="84">
        <v>325350.88969265932</v>
      </c>
      <c r="AL11" s="84">
        <v>317894.7499392723</v>
      </c>
      <c r="AM11" s="84">
        <v>344392.50515836873</v>
      </c>
      <c r="AN11" s="84">
        <v>361665.69950280891</v>
      </c>
      <c r="AO11" s="84">
        <v>356651.00730147166</v>
      </c>
      <c r="AP11" s="84">
        <v>372494.32576738909</v>
      </c>
      <c r="AQ11" s="84">
        <v>363915.31341729872</v>
      </c>
      <c r="AR11" s="84">
        <v>415401.22767374938</v>
      </c>
      <c r="AS11" s="84">
        <v>387256.85737286421</v>
      </c>
      <c r="AT11" s="84">
        <v>349276.52784191951</v>
      </c>
      <c r="AU11" s="84">
        <v>371925.62491275539</v>
      </c>
      <c r="AV11" s="84">
        <v>432824.83753669047</v>
      </c>
      <c r="AW11" s="84">
        <v>478143.35396575177</v>
      </c>
      <c r="AX11" s="84">
        <v>483952.01128540706</v>
      </c>
      <c r="AY11" s="84">
        <v>457111.70274725993</v>
      </c>
      <c r="AZ11" s="84">
        <v>431548.66420143005</v>
      </c>
      <c r="BA11" s="962">
        <v>465285.8812644807</v>
      </c>
      <c r="BB11" s="84">
        <v>453345.92397380661</v>
      </c>
      <c r="BC11" s="962">
        <v>413953.57591282355</v>
      </c>
      <c r="BD11" s="84">
        <v>394672.91882324108</v>
      </c>
      <c r="BE11" s="84">
        <v>390893.49319199525</v>
      </c>
      <c r="BF11" s="84">
        <v>396073.38259077905</v>
      </c>
      <c r="BG11" s="319"/>
      <c r="BH11" s="332"/>
      <c r="BI11" s="1390"/>
      <c r="BJ11" s="65"/>
      <c r="BK11" s="65"/>
      <c r="BL11" s="65"/>
      <c r="BM11" s="65"/>
    </row>
    <row r="12" spans="1:88" ht="14.25" customHeight="1">
      <c r="P12" s="788"/>
      <c r="Q12" s="445"/>
      <c r="R12" s="448"/>
      <c r="S12" s="448"/>
      <c r="T12" s="1479" t="s">
        <v>837</v>
      </c>
      <c r="U12" s="141"/>
      <c r="V12" s="445"/>
      <c r="W12" s="448"/>
      <c r="X12" s="448"/>
      <c r="Y12" s="501" t="s">
        <v>265</v>
      </c>
      <c r="Z12" s="501"/>
      <c r="AA12" s="84">
        <v>577.01635602545502</v>
      </c>
      <c r="AB12" s="84">
        <v>564.60814034833936</v>
      </c>
      <c r="AC12" s="84">
        <v>597.59342380024452</v>
      </c>
      <c r="AD12" s="84">
        <v>646.61663195323717</v>
      </c>
      <c r="AE12" s="84">
        <v>742.44641775805303</v>
      </c>
      <c r="AF12" s="84">
        <v>752.89880281128887</v>
      </c>
      <c r="AG12" s="84">
        <v>775.81363055879626</v>
      </c>
      <c r="AH12" s="84">
        <v>805.5917282966368</v>
      </c>
      <c r="AI12" s="84">
        <v>852.55537533250128</v>
      </c>
      <c r="AJ12" s="84">
        <v>919.92277980578399</v>
      </c>
      <c r="AK12" s="84">
        <v>935.56544179822617</v>
      </c>
      <c r="AL12" s="84">
        <v>889.66169893993083</v>
      </c>
      <c r="AM12" s="84">
        <v>939.28134268992528</v>
      </c>
      <c r="AN12" s="84">
        <v>889.6919358068335</v>
      </c>
      <c r="AO12" s="84">
        <v>961.14121138490884</v>
      </c>
      <c r="AP12" s="84">
        <v>1064.29583734321</v>
      </c>
      <c r="AQ12" s="84">
        <v>986.68456274795892</v>
      </c>
      <c r="AR12" s="84">
        <v>1019.116525471708</v>
      </c>
      <c r="AS12" s="84">
        <v>930.39770814529925</v>
      </c>
      <c r="AT12" s="84">
        <v>858.56638511701374</v>
      </c>
      <c r="AU12" s="84">
        <v>931.40947246893404</v>
      </c>
      <c r="AV12" s="84">
        <v>862.64610019888278</v>
      </c>
      <c r="AW12" s="84">
        <v>836.43891601467567</v>
      </c>
      <c r="AX12" s="84">
        <v>845.91764907160587</v>
      </c>
      <c r="AY12" s="84">
        <v>777.23373226891943</v>
      </c>
      <c r="AZ12" s="84">
        <v>741.2715671441764</v>
      </c>
      <c r="BA12" s="962">
        <v>786.04312618796234</v>
      </c>
      <c r="BB12" s="84">
        <v>790.44750332781518</v>
      </c>
      <c r="BC12" s="962">
        <v>752.7086090978089</v>
      </c>
      <c r="BD12" s="84">
        <v>711.26030806748201</v>
      </c>
      <c r="BE12" s="84">
        <v>666.3398890079884</v>
      </c>
      <c r="BF12" s="84">
        <v>676.76417878612995</v>
      </c>
      <c r="BG12" s="348"/>
      <c r="BH12" s="244"/>
      <c r="BI12" s="1390"/>
      <c r="BJ12" s="65"/>
      <c r="BK12" s="65"/>
      <c r="BL12" s="65"/>
      <c r="BM12" s="65"/>
    </row>
    <row r="13" spans="1:88">
      <c r="P13" s="788"/>
      <c r="Q13" s="445"/>
      <c r="R13" s="448"/>
      <c r="S13" s="1868" t="s">
        <v>467</v>
      </c>
      <c r="T13" s="1869"/>
      <c r="U13" s="141"/>
      <c r="V13" s="445"/>
      <c r="W13" s="448"/>
      <c r="X13" s="1864" t="s">
        <v>266</v>
      </c>
      <c r="Y13" s="1865"/>
      <c r="Z13" s="1181"/>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963"/>
      <c r="BB13" s="337"/>
      <c r="BC13" s="963"/>
      <c r="BD13" s="337"/>
      <c r="BE13" s="337"/>
      <c r="BF13" s="337"/>
      <c r="BG13" s="349"/>
      <c r="BH13" s="338"/>
      <c r="BI13" s="1390"/>
      <c r="BJ13" s="65"/>
      <c r="BK13" s="65"/>
      <c r="BL13" s="65"/>
      <c r="BM13" s="65"/>
    </row>
    <row r="14" spans="1:88">
      <c r="P14" s="788"/>
      <c r="Q14" s="445"/>
      <c r="R14" s="453" t="s">
        <v>76</v>
      </c>
      <c r="S14" s="503"/>
      <c r="T14" s="528"/>
      <c r="U14" s="141"/>
      <c r="V14" s="445"/>
      <c r="W14" s="453" t="s">
        <v>267</v>
      </c>
      <c r="X14" s="503"/>
      <c r="Y14" s="504"/>
      <c r="Z14" s="197"/>
      <c r="AA14" s="197">
        <f>SUM(AA15,AA19)</f>
        <v>378210.6228736983</v>
      </c>
      <c r="AB14" s="197">
        <f t="shared" ref="AB14:AZ14" si="6">SUM(AB15,AB19)</f>
        <v>375678.94432509819</v>
      </c>
      <c r="AC14" s="197">
        <f t="shared" si="6"/>
        <v>370187.73217414034</v>
      </c>
      <c r="AD14" s="197">
        <f t="shared" si="6"/>
        <v>372067.13300100621</v>
      </c>
      <c r="AE14" s="197">
        <f t="shared" si="6"/>
        <v>378905.13913332182</v>
      </c>
      <c r="AF14" s="197">
        <f t="shared" si="6"/>
        <v>386034.85994918592</v>
      </c>
      <c r="AG14" s="197">
        <f t="shared" si="6"/>
        <v>391169.23936445662</v>
      </c>
      <c r="AH14" s="197">
        <f t="shared" si="6"/>
        <v>386581.06399160682</v>
      </c>
      <c r="AI14" s="197">
        <f t="shared" si="6"/>
        <v>362729.48155312438</v>
      </c>
      <c r="AJ14" s="197">
        <f t="shared" si="6"/>
        <v>367538.89369023743</v>
      </c>
      <c r="AK14" s="197">
        <f t="shared" si="6"/>
        <v>377614.13855366292</v>
      </c>
      <c r="AL14" s="197">
        <f t="shared" si="6"/>
        <v>371750.7442924981</v>
      </c>
      <c r="AM14" s="197">
        <f t="shared" si="6"/>
        <v>376883.65375390265</v>
      </c>
      <c r="AN14" s="197">
        <f t="shared" si="6"/>
        <v>376605.93045852944</v>
      </c>
      <c r="AO14" s="197">
        <f t="shared" si="6"/>
        <v>377331.83089076495</v>
      </c>
      <c r="AP14" s="197">
        <f t="shared" si="6"/>
        <v>366550.08039215178</v>
      </c>
      <c r="AQ14" s="197">
        <f t="shared" si="6"/>
        <v>363229.39917785802</v>
      </c>
      <c r="AR14" s="197">
        <f t="shared" si="6"/>
        <v>359659.18670405331</v>
      </c>
      <c r="AS14" s="197">
        <f t="shared" si="6"/>
        <v>328889.49920127168</v>
      </c>
      <c r="AT14" s="197">
        <f t="shared" si="6"/>
        <v>315037.20450187678</v>
      </c>
      <c r="AU14" s="197">
        <f t="shared" si="6"/>
        <v>329658.35592618497</v>
      </c>
      <c r="AV14" s="197">
        <f t="shared" si="6"/>
        <v>327285.52861365833</v>
      </c>
      <c r="AW14" s="197">
        <f t="shared" si="6"/>
        <v>325397.75640138629</v>
      </c>
      <c r="AX14" s="197">
        <f t="shared" si="6"/>
        <v>330144.88150629832</v>
      </c>
      <c r="AY14" s="197">
        <f t="shared" si="6"/>
        <v>320802.46193786181</v>
      </c>
      <c r="AZ14" s="197">
        <f t="shared" si="6"/>
        <v>312314.32486548316</v>
      </c>
      <c r="BA14" s="964">
        <f t="shared" ref="BA14:BF14" si="7">SUM(BA15,BA19)</f>
        <v>298622.50169832091</v>
      </c>
      <c r="BB14" s="197">
        <f t="shared" si="7"/>
        <v>293976.8458590706</v>
      </c>
      <c r="BC14" s="964">
        <f t="shared" si="7"/>
        <v>288040.43702905165</v>
      </c>
      <c r="BD14" s="197">
        <f t="shared" si="7"/>
        <v>280465.78374293738</v>
      </c>
      <c r="BE14" s="197">
        <f>SUM(BE15,BE19)</f>
        <v>253079.06857377113</v>
      </c>
      <c r="BF14" s="197">
        <f t="shared" si="7"/>
        <v>269378.0873408253</v>
      </c>
      <c r="BG14" s="350"/>
      <c r="BH14" s="245"/>
      <c r="BI14" s="1389"/>
      <c r="BJ14" s="65"/>
      <c r="BK14" s="150"/>
      <c r="BL14" s="65"/>
      <c r="BM14" s="65"/>
    </row>
    <row r="15" spans="1:88">
      <c r="P15" s="789"/>
      <c r="Q15" s="445"/>
      <c r="R15" s="454"/>
      <c r="S15" s="1866" t="s">
        <v>77</v>
      </c>
      <c r="T15" s="1867"/>
      <c r="U15" s="141"/>
      <c r="V15" s="445"/>
      <c r="W15" s="454"/>
      <c r="X15" s="1862" t="s">
        <v>268</v>
      </c>
      <c r="Y15" s="1863"/>
      <c r="Z15" s="197"/>
      <c r="AA15" s="954">
        <v>30299.541902427336</v>
      </c>
      <c r="AB15" s="954">
        <v>30283.170526838232</v>
      </c>
      <c r="AC15" s="954">
        <v>30389.021258149856</v>
      </c>
      <c r="AD15" s="954">
        <v>30025.274884624065</v>
      </c>
      <c r="AE15" s="954">
        <v>28997.688365430007</v>
      </c>
      <c r="AF15" s="954">
        <v>28766.66366011024</v>
      </c>
      <c r="AG15" s="954">
        <v>29188.235845004605</v>
      </c>
      <c r="AH15" s="954">
        <v>28514.96673033859</v>
      </c>
      <c r="AI15" s="954">
        <v>28087.892324193617</v>
      </c>
      <c r="AJ15" s="954">
        <v>27255.91527986704</v>
      </c>
      <c r="AK15" s="954">
        <v>26747.013752928466</v>
      </c>
      <c r="AL15" s="954">
        <v>27360.851255557696</v>
      </c>
      <c r="AM15" s="954">
        <v>26227.411152839588</v>
      </c>
      <c r="AN15" s="954">
        <v>25811.910403856651</v>
      </c>
      <c r="AO15" s="954">
        <v>26049.217820566169</v>
      </c>
      <c r="AP15" s="954">
        <v>25130.054405774586</v>
      </c>
      <c r="AQ15" s="954">
        <v>23933.190455656531</v>
      </c>
      <c r="AR15" s="954">
        <v>23560.991614704177</v>
      </c>
      <c r="AS15" s="954">
        <v>19909.31886037601</v>
      </c>
      <c r="AT15" s="954">
        <v>23344.137952470868</v>
      </c>
      <c r="AU15" s="954">
        <v>22306.60223151161</v>
      </c>
      <c r="AV15" s="954">
        <v>22553.276744853432</v>
      </c>
      <c r="AW15" s="954">
        <v>22236.421197086147</v>
      </c>
      <c r="AX15" s="954">
        <v>19900.732205193173</v>
      </c>
      <c r="AY15" s="954">
        <v>19752.651103545497</v>
      </c>
      <c r="AZ15" s="954">
        <v>22025.32262528878</v>
      </c>
      <c r="BA15" s="954">
        <v>23317.578009779641</v>
      </c>
      <c r="BB15" s="954">
        <v>23603.62872423614</v>
      </c>
      <c r="BC15" s="1283">
        <v>20705.89910119406</v>
      </c>
      <c r="BD15" s="954">
        <v>21604.745082202062</v>
      </c>
      <c r="BE15" s="954">
        <v>21040.867099962463</v>
      </c>
      <c r="BF15" s="954">
        <v>21607.021597414776</v>
      </c>
      <c r="BG15" s="350"/>
      <c r="BH15" s="245"/>
      <c r="BI15" s="1389"/>
      <c r="BJ15" s="65"/>
      <c r="BK15" s="151"/>
      <c r="BL15" s="150"/>
      <c r="BM15" s="65"/>
    </row>
    <row r="16" spans="1:88">
      <c r="B16" s="141"/>
      <c r="C16" s="141"/>
      <c r="D16" s="141"/>
      <c r="E16" s="141"/>
      <c r="F16" s="141"/>
      <c r="G16" s="141"/>
      <c r="H16" s="141"/>
      <c r="I16" s="141"/>
      <c r="J16" s="141"/>
      <c r="K16" s="141"/>
      <c r="L16" s="141"/>
      <c r="M16" s="141"/>
      <c r="N16" s="141"/>
      <c r="O16" s="141"/>
      <c r="P16" s="788"/>
      <c r="Q16" s="445"/>
      <c r="R16" s="454"/>
      <c r="S16" s="454"/>
      <c r="T16" s="529" t="s">
        <v>78</v>
      </c>
      <c r="U16" s="141"/>
      <c r="V16" s="445"/>
      <c r="W16" s="454"/>
      <c r="X16" s="454"/>
      <c r="Y16" s="36" t="s">
        <v>989</v>
      </c>
      <c r="Z16" s="84"/>
      <c r="AA16" s="84">
        <v>20942.211501134116</v>
      </c>
      <c r="AB16" s="84">
        <v>21478.137269790641</v>
      </c>
      <c r="AC16" s="84">
        <v>21559.915105017892</v>
      </c>
      <c r="AD16" s="84">
        <v>21033.578917001578</v>
      </c>
      <c r="AE16" s="84">
        <v>19953.01359266954</v>
      </c>
      <c r="AF16" s="84">
        <v>19723.081686608406</v>
      </c>
      <c r="AG16" s="84">
        <v>20554.56005702716</v>
      </c>
      <c r="AH16" s="84">
        <v>20327.612128044097</v>
      </c>
      <c r="AI16" s="84">
        <v>20282.918936612878</v>
      </c>
      <c r="AJ16" s="84">
        <v>19803.924245236383</v>
      </c>
      <c r="AK16" s="84">
        <v>19852.970399471924</v>
      </c>
      <c r="AL16" s="84">
        <v>20682.672104573747</v>
      </c>
      <c r="AM16" s="84">
        <v>19941.305086319589</v>
      </c>
      <c r="AN16" s="84">
        <v>19908.059283970957</v>
      </c>
      <c r="AO16" s="84">
        <v>20237.911675092681</v>
      </c>
      <c r="AP16" s="84">
        <v>19675.705293007974</v>
      </c>
      <c r="AQ16" s="84">
        <v>18612.676711711829</v>
      </c>
      <c r="AR16" s="84">
        <v>18704.156517569976</v>
      </c>
      <c r="AS16" s="84">
        <v>16018.988565349166</v>
      </c>
      <c r="AT16" s="84">
        <v>19156.905949006967</v>
      </c>
      <c r="AU16" s="84">
        <v>17799.68932324753</v>
      </c>
      <c r="AV16" s="84">
        <v>16505.256705706703</v>
      </c>
      <c r="AW16" s="84">
        <v>16186.417459524506</v>
      </c>
      <c r="AX16" s="84">
        <v>14777.149694477403</v>
      </c>
      <c r="AY16" s="84">
        <v>14730.305729936043</v>
      </c>
      <c r="AZ16" s="216">
        <v>16720.010576800945</v>
      </c>
      <c r="BA16" s="962">
        <v>17904.702552363786</v>
      </c>
      <c r="BB16" s="84">
        <v>18057.573606843504</v>
      </c>
      <c r="BC16" s="962">
        <v>15280.402784214055</v>
      </c>
      <c r="BD16" s="84">
        <v>16668.664031634278</v>
      </c>
      <c r="BE16" s="84">
        <v>15556.192980586549</v>
      </c>
      <c r="BF16" s="84">
        <v>15709.893573902224</v>
      </c>
      <c r="BG16" s="348"/>
      <c r="BH16" s="244"/>
      <c r="BI16" s="1390"/>
      <c r="BJ16" s="65"/>
      <c r="BK16" s="65"/>
      <c r="BL16" s="65"/>
      <c r="BM16" s="65"/>
    </row>
    <row r="17" spans="2:65">
      <c r="B17" s="141"/>
      <c r="C17" s="141"/>
      <c r="D17" s="141"/>
      <c r="E17" s="141"/>
      <c r="F17" s="141"/>
      <c r="G17" s="141"/>
      <c r="H17" s="141"/>
      <c r="I17" s="141"/>
      <c r="J17" s="141"/>
      <c r="K17" s="141"/>
      <c r="L17" s="141"/>
      <c r="M17" s="141"/>
      <c r="N17" s="141"/>
      <c r="O17" s="141"/>
      <c r="P17" s="788"/>
      <c r="Q17" s="445"/>
      <c r="R17" s="454"/>
      <c r="S17" s="454"/>
      <c r="T17" s="526" t="s">
        <v>79</v>
      </c>
      <c r="U17" s="141"/>
      <c r="V17" s="445"/>
      <c r="W17" s="454"/>
      <c r="X17" s="454"/>
      <c r="Y17" s="37" t="s">
        <v>990</v>
      </c>
      <c r="Z17" s="84"/>
      <c r="AA17" s="84">
        <v>3648.2596950794346</v>
      </c>
      <c r="AB17" s="84">
        <v>3257.5198739582679</v>
      </c>
      <c r="AC17" s="84">
        <v>3152.7315471518077</v>
      </c>
      <c r="AD17" s="84">
        <v>3069.6788503280764</v>
      </c>
      <c r="AE17" s="84">
        <v>2999.0619751392583</v>
      </c>
      <c r="AF17" s="84">
        <v>2816.6091007960158</v>
      </c>
      <c r="AG17" s="84">
        <v>2714.939833521325</v>
      </c>
      <c r="AH17" s="84">
        <v>2571.8027689220644</v>
      </c>
      <c r="AI17" s="84">
        <v>2430.8442259976146</v>
      </c>
      <c r="AJ17" s="84">
        <v>2291.1941916113597</v>
      </c>
      <c r="AK17" s="84">
        <v>2132.6817210556019</v>
      </c>
      <c r="AL17" s="84">
        <v>2033.2035290738393</v>
      </c>
      <c r="AM17" s="84">
        <v>1900.0547928814644</v>
      </c>
      <c r="AN17" s="84">
        <v>1776.219745430401</v>
      </c>
      <c r="AO17" s="84">
        <v>1765.9492625347279</v>
      </c>
      <c r="AP17" s="84">
        <v>1652.2637585108328</v>
      </c>
      <c r="AQ17" s="84">
        <v>1479.4880287803117</v>
      </c>
      <c r="AR17" s="84">
        <v>1226.2543289491298</v>
      </c>
      <c r="AS17" s="84">
        <v>1071.259196994449</v>
      </c>
      <c r="AT17" s="84">
        <v>1122.3691795567697</v>
      </c>
      <c r="AU17" s="84">
        <v>1117.276248050722</v>
      </c>
      <c r="AV17" s="84">
        <v>1272.01520251482</v>
      </c>
      <c r="AW17" s="84">
        <v>1255.3721987324786</v>
      </c>
      <c r="AX17" s="84">
        <v>1059.5288586478484</v>
      </c>
      <c r="AY17" s="84">
        <v>1040.5270957496807</v>
      </c>
      <c r="AZ17" s="84">
        <v>960.2592446851562</v>
      </c>
      <c r="BA17" s="962">
        <v>887.20389448902392</v>
      </c>
      <c r="BB17" s="84">
        <v>848.83711824336797</v>
      </c>
      <c r="BC17" s="962">
        <v>836.60441596099565</v>
      </c>
      <c r="BD17" s="84">
        <v>843.24845149382406</v>
      </c>
      <c r="BE17" s="84">
        <v>838.76908727583589</v>
      </c>
      <c r="BF17" s="84">
        <v>799.52169398758645</v>
      </c>
      <c r="BG17" s="348"/>
      <c r="BH17" s="244"/>
      <c r="BI17" s="1390"/>
      <c r="BJ17" s="65"/>
      <c r="BK17" s="65"/>
      <c r="BL17" s="65"/>
      <c r="BM17" s="65"/>
    </row>
    <row r="18" spans="2:65">
      <c r="B18" s="141"/>
      <c r="C18" s="141"/>
      <c r="D18" s="141"/>
      <c r="E18" s="141"/>
      <c r="F18" s="141"/>
      <c r="G18" s="141"/>
      <c r="H18" s="141"/>
      <c r="I18" s="141"/>
      <c r="J18" s="141"/>
      <c r="K18" s="141"/>
      <c r="L18" s="141"/>
      <c r="M18" s="141"/>
      <c r="N18" s="141"/>
      <c r="O18" s="141"/>
      <c r="P18" s="788"/>
      <c r="Q18" s="445"/>
      <c r="R18" s="454"/>
      <c r="S18" s="454"/>
      <c r="T18" s="530" t="s">
        <v>468</v>
      </c>
      <c r="U18" s="141"/>
      <c r="V18" s="445"/>
      <c r="W18" s="454"/>
      <c r="X18" s="454"/>
      <c r="Y18" s="505" t="s">
        <v>991</v>
      </c>
      <c r="Z18" s="84"/>
      <c r="AA18" s="84">
        <v>5709.0707062137908</v>
      </c>
      <c r="AB18" s="84">
        <v>5547.5133830893237</v>
      </c>
      <c r="AC18" s="84">
        <v>5676.374605980156</v>
      </c>
      <c r="AD18" s="84">
        <v>5922.0171172944165</v>
      </c>
      <c r="AE18" s="84">
        <v>6045.6127976212156</v>
      </c>
      <c r="AF18" s="84">
        <v>6226.9728727058255</v>
      </c>
      <c r="AG18" s="84">
        <v>5918.7359544561241</v>
      </c>
      <c r="AH18" s="84">
        <v>5615.551833372424</v>
      </c>
      <c r="AI18" s="84">
        <v>5374.1291615831242</v>
      </c>
      <c r="AJ18" s="84">
        <v>5160.7968430193032</v>
      </c>
      <c r="AK18" s="84">
        <v>4761.3616324009354</v>
      </c>
      <c r="AL18" s="84">
        <v>4644.9756219101155</v>
      </c>
      <c r="AM18" s="84">
        <v>4386.0512736385372</v>
      </c>
      <c r="AN18" s="84">
        <v>4127.6313744552981</v>
      </c>
      <c r="AO18" s="84">
        <v>4045.3568829387623</v>
      </c>
      <c r="AP18" s="84">
        <v>3802.0853542557734</v>
      </c>
      <c r="AQ18" s="84">
        <v>3841.0257151643932</v>
      </c>
      <c r="AR18" s="84">
        <v>3630.5807681850742</v>
      </c>
      <c r="AS18" s="84">
        <v>2819.0710980323956</v>
      </c>
      <c r="AT18" s="84">
        <v>3064.8628239071318</v>
      </c>
      <c r="AU18" s="84">
        <v>3389.6366602133544</v>
      </c>
      <c r="AV18" s="84">
        <v>4776.004836631907</v>
      </c>
      <c r="AW18" s="84">
        <v>4794.6315388291641</v>
      </c>
      <c r="AX18" s="84">
        <v>4064.0536520679161</v>
      </c>
      <c r="AY18" s="84">
        <v>3981.8182778597752</v>
      </c>
      <c r="AZ18" s="84">
        <v>4345.0528038026687</v>
      </c>
      <c r="BA18" s="962">
        <v>4525.6715629268356</v>
      </c>
      <c r="BB18" s="84">
        <v>4697.2179991492712</v>
      </c>
      <c r="BC18" s="962">
        <v>4588.8919010190093</v>
      </c>
      <c r="BD18" s="84">
        <v>4092.8325990739554</v>
      </c>
      <c r="BE18" s="84">
        <v>4645.9050321000768</v>
      </c>
      <c r="BF18" s="84">
        <v>5097.6063295249633</v>
      </c>
      <c r="BG18" s="348"/>
      <c r="BH18" s="244"/>
      <c r="BI18" s="1390"/>
      <c r="BJ18" s="65"/>
      <c r="BK18" s="65"/>
      <c r="BL18" s="65"/>
      <c r="BM18" s="65"/>
    </row>
    <row r="19" spans="2:65">
      <c r="P19" s="789"/>
      <c r="Q19" s="445"/>
      <c r="R19" s="454"/>
      <c r="S19" s="1866" t="s">
        <v>81</v>
      </c>
      <c r="T19" s="1867"/>
      <c r="U19" s="141"/>
      <c r="V19" s="445"/>
      <c r="W19" s="454"/>
      <c r="X19" s="453" t="s">
        <v>269</v>
      </c>
      <c r="Y19" s="855"/>
      <c r="Z19" s="855"/>
      <c r="AA19" s="197">
        <f>SUM(AA20:AA28)</f>
        <v>347911.08097127097</v>
      </c>
      <c r="AB19" s="197">
        <f t="shared" ref="AB19:AZ19" si="8">SUM(AB20:AB28)</f>
        <v>345395.77379825996</v>
      </c>
      <c r="AC19" s="197">
        <f t="shared" si="8"/>
        <v>339798.71091599046</v>
      </c>
      <c r="AD19" s="197">
        <f t="shared" si="8"/>
        <v>342041.85811638215</v>
      </c>
      <c r="AE19" s="197">
        <f t="shared" si="8"/>
        <v>349907.45076789183</v>
      </c>
      <c r="AF19" s="197">
        <f t="shared" si="8"/>
        <v>357268.19628907565</v>
      </c>
      <c r="AG19" s="197">
        <f t="shared" si="8"/>
        <v>361981.003519452</v>
      </c>
      <c r="AH19" s="197">
        <f t="shared" si="8"/>
        <v>358066.09726126824</v>
      </c>
      <c r="AI19" s="197">
        <f t="shared" si="8"/>
        <v>334641.58922893077</v>
      </c>
      <c r="AJ19" s="197">
        <f t="shared" si="8"/>
        <v>340282.97841037042</v>
      </c>
      <c r="AK19" s="197">
        <f t="shared" si="8"/>
        <v>350867.12480073445</v>
      </c>
      <c r="AL19" s="197">
        <f t="shared" si="8"/>
        <v>344389.89303694043</v>
      </c>
      <c r="AM19" s="197">
        <f t="shared" si="8"/>
        <v>350656.24260106304</v>
      </c>
      <c r="AN19" s="197">
        <f t="shared" si="8"/>
        <v>350794.02005467279</v>
      </c>
      <c r="AO19" s="197">
        <f t="shared" si="8"/>
        <v>351282.6130701988</v>
      </c>
      <c r="AP19" s="197">
        <f t="shared" si="8"/>
        <v>341420.02598637721</v>
      </c>
      <c r="AQ19" s="197">
        <f t="shared" si="8"/>
        <v>339296.20872220147</v>
      </c>
      <c r="AR19" s="197">
        <f t="shared" si="8"/>
        <v>336098.19508934912</v>
      </c>
      <c r="AS19" s="197">
        <f t="shared" si="8"/>
        <v>308980.18034089566</v>
      </c>
      <c r="AT19" s="197">
        <f t="shared" si="8"/>
        <v>291693.06654940592</v>
      </c>
      <c r="AU19" s="197">
        <f t="shared" si="8"/>
        <v>307351.75369467336</v>
      </c>
      <c r="AV19" s="197">
        <f t="shared" si="8"/>
        <v>304732.25186880492</v>
      </c>
      <c r="AW19" s="197">
        <f t="shared" si="8"/>
        <v>303161.33520430012</v>
      </c>
      <c r="AX19" s="197">
        <f t="shared" si="8"/>
        <v>310244.14930110512</v>
      </c>
      <c r="AY19" s="197">
        <f t="shared" si="8"/>
        <v>301049.8108343163</v>
      </c>
      <c r="AZ19" s="197">
        <f t="shared" si="8"/>
        <v>290289.00224019436</v>
      </c>
      <c r="BA19" s="964">
        <f t="shared" ref="BA19:BF19" si="9">SUM(BA20:BA28)</f>
        <v>275304.92368854128</v>
      </c>
      <c r="BB19" s="197">
        <f t="shared" si="9"/>
        <v>270373.21713483444</v>
      </c>
      <c r="BC19" s="964">
        <f t="shared" si="9"/>
        <v>267334.5379278576</v>
      </c>
      <c r="BD19" s="197">
        <f t="shared" si="9"/>
        <v>258861.0386607353</v>
      </c>
      <c r="BE19" s="197">
        <f t="shared" si="9"/>
        <v>232038.20147380867</v>
      </c>
      <c r="BF19" s="197">
        <f t="shared" si="9"/>
        <v>247771.06574341052</v>
      </c>
      <c r="BG19" s="350"/>
      <c r="BH19" s="245"/>
      <c r="BI19" s="1389"/>
      <c r="BJ19" s="65"/>
      <c r="BK19" s="65"/>
      <c r="BL19" s="65"/>
      <c r="BM19" s="65"/>
    </row>
    <row r="20" spans="2:65">
      <c r="P20" s="788"/>
      <c r="Q20" s="445"/>
      <c r="R20" s="454"/>
      <c r="S20" s="531"/>
      <c r="T20" s="1477" t="s">
        <v>988</v>
      </c>
      <c r="U20" s="141"/>
      <c r="V20" s="445"/>
      <c r="W20" s="454"/>
      <c r="X20" s="454"/>
      <c r="Y20" s="527" t="s">
        <v>270</v>
      </c>
      <c r="Z20" s="456"/>
      <c r="AA20" s="216">
        <v>7649.463950571133</v>
      </c>
      <c r="AB20" s="216">
        <v>8081.9147429120358</v>
      </c>
      <c r="AC20" s="216">
        <v>8580.2053924281554</v>
      </c>
      <c r="AD20" s="216">
        <v>9077.3937114178007</v>
      </c>
      <c r="AE20" s="216">
        <v>9300.0156434634664</v>
      </c>
      <c r="AF20" s="216">
        <v>10133.338639092754</v>
      </c>
      <c r="AG20" s="216">
        <v>9958.0676115532879</v>
      </c>
      <c r="AH20" s="216">
        <v>10343.983597480576</v>
      </c>
      <c r="AI20" s="216">
        <v>11096.618290111208</v>
      </c>
      <c r="AJ20" s="216">
        <v>11557.46158346586</v>
      </c>
      <c r="AK20" s="216">
        <v>11468.170877825398</v>
      </c>
      <c r="AL20" s="216">
        <v>11881.373938242064</v>
      </c>
      <c r="AM20" s="216">
        <v>12342.889451474906</v>
      </c>
      <c r="AN20" s="216">
        <v>11996.987759677024</v>
      </c>
      <c r="AO20" s="216">
        <v>12413.950485520076</v>
      </c>
      <c r="AP20" s="216">
        <v>12169.084183944615</v>
      </c>
      <c r="AQ20" s="216">
        <v>11852.967899093621</v>
      </c>
      <c r="AR20" s="216">
        <v>10810.633057937208</v>
      </c>
      <c r="AS20" s="216">
        <v>10004.55581383995</v>
      </c>
      <c r="AT20" s="216">
        <v>9847.9817510722096</v>
      </c>
      <c r="AU20" s="216">
        <v>9829.8479309335835</v>
      </c>
      <c r="AV20" s="216">
        <v>10784.986040772157</v>
      </c>
      <c r="AW20" s="216">
        <v>10535.148412313931</v>
      </c>
      <c r="AX20" s="216">
        <v>9810.5343097026453</v>
      </c>
      <c r="AY20" s="216">
        <v>9520.7838425321934</v>
      </c>
      <c r="AZ20" s="216">
        <v>8470.9896450808592</v>
      </c>
      <c r="BA20" s="961">
        <v>8413.7665952720599</v>
      </c>
      <c r="BB20" s="216">
        <v>7761.5909771134866</v>
      </c>
      <c r="BC20" s="961">
        <v>8737.628741849072</v>
      </c>
      <c r="BD20" s="216">
        <v>7688.9732122182995</v>
      </c>
      <c r="BE20" s="216">
        <v>8189.3198031544935</v>
      </c>
      <c r="BF20" s="216">
        <v>7988.1922366959243</v>
      </c>
      <c r="BG20" s="347"/>
      <c r="BH20" s="318"/>
      <c r="BI20" s="1390"/>
      <c r="BJ20" s="65"/>
      <c r="BK20" s="65"/>
      <c r="BL20" s="65"/>
      <c r="BM20" s="65"/>
    </row>
    <row r="21" spans="2:65">
      <c r="P21" s="788"/>
      <c r="Q21" s="445"/>
      <c r="R21" s="454"/>
      <c r="S21" s="454"/>
      <c r="T21" s="530" t="s">
        <v>469</v>
      </c>
      <c r="U21" s="141"/>
      <c r="V21" s="445"/>
      <c r="W21" s="454"/>
      <c r="X21" s="454"/>
      <c r="Y21" s="530" t="s">
        <v>271</v>
      </c>
      <c r="Z21" s="530"/>
      <c r="AA21" s="84">
        <v>15932.291789626499</v>
      </c>
      <c r="AB21" s="84">
        <v>15236.882991023911</v>
      </c>
      <c r="AC21" s="84">
        <v>15154.928640617709</v>
      </c>
      <c r="AD21" s="84">
        <v>14836.361919218094</v>
      </c>
      <c r="AE21" s="84">
        <v>14755.418666305937</v>
      </c>
      <c r="AF21" s="84">
        <v>14730.788654002838</v>
      </c>
      <c r="AG21" s="84">
        <v>14387.834805153745</v>
      </c>
      <c r="AH21" s="84">
        <v>14504.796050234654</v>
      </c>
      <c r="AI21" s="84">
        <v>14635.59727464708</v>
      </c>
      <c r="AJ21" s="84">
        <v>13853.959567766829</v>
      </c>
      <c r="AK21" s="84">
        <v>12947.42216136455</v>
      </c>
      <c r="AL21" s="84">
        <v>12665.566454609841</v>
      </c>
      <c r="AM21" s="84">
        <v>12490.092132799418</v>
      </c>
      <c r="AN21" s="84">
        <v>12328.553613478714</v>
      </c>
      <c r="AO21" s="84">
        <v>11626.269358340895</v>
      </c>
      <c r="AP21" s="84">
        <v>9661.5943031869538</v>
      </c>
      <c r="AQ21" s="84">
        <v>8848.4852737879191</v>
      </c>
      <c r="AR21" s="84">
        <v>7909.5974387304123</v>
      </c>
      <c r="AS21" s="84">
        <v>6778.9522054429799</v>
      </c>
      <c r="AT21" s="84">
        <v>6432.3616880636491</v>
      </c>
      <c r="AU21" s="84">
        <v>6994.3762315588519</v>
      </c>
      <c r="AV21" s="84">
        <v>6438.150510701953</v>
      </c>
      <c r="AW21" s="84">
        <v>5937.0222434674251</v>
      </c>
      <c r="AX21" s="84">
        <v>6745.4487898853495</v>
      </c>
      <c r="AY21" s="84">
        <v>6525.4455807303002</v>
      </c>
      <c r="AZ21" s="84">
        <v>6685.7170540978441</v>
      </c>
      <c r="BA21" s="962">
        <v>5974.8786644775646</v>
      </c>
      <c r="BB21" s="84">
        <v>5851.5177120381777</v>
      </c>
      <c r="BC21" s="962">
        <v>5595.382703113718</v>
      </c>
      <c r="BD21" s="84">
        <v>5256.4320326701209</v>
      </c>
      <c r="BE21" s="84">
        <v>5004.2674174719505</v>
      </c>
      <c r="BF21" s="84">
        <v>5515.4077386524859</v>
      </c>
      <c r="BG21" s="348"/>
      <c r="BH21" s="244"/>
      <c r="BI21" s="1390"/>
      <c r="BJ21" s="65"/>
      <c r="BK21" s="65"/>
      <c r="BL21" s="65"/>
      <c r="BM21" s="65"/>
    </row>
    <row r="22" spans="2:65">
      <c r="P22" s="788"/>
      <c r="Q22" s="445"/>
      <c r="R22" s="454"/>
      <c r="S22" s="454"/>
      <c r="T22" s="530" t="s">
        <v>987</v>
      </c>
      <c r="U22" s="141"/>
      <c r="V22" s="445"/>
      <c r="W22" s="454"/>
      <c r="X22" s="454"/>
      <c r="Y22" s="530" t="s">
        <v>272</v>
      </c>
      <c r="Z22" s="530"/>
      <c r="AA22" s="84">
        <v>26495.608815196632</v>
      </c>
      <c r="AB22" s="84">
        <v>26887.561959374907</v>
      </c>
      <c r="AC22" s="84">
        <v>26691.351660746917</v>
      </c>
      <c r="AD22" s="84">
        <v>27497.380461556204</v>
      </c>
      <c r="AE22" s="84">
        <v>28748.737352909309</v>
      </c>
      <c r="AF22" s="84">
        <v>30613.755246896086</v>
      </c>
      <c r="AG22" s="84">
        <v>30606.896533381689</v>
      </c>
      <c r="AH22" s="84">
        <v>30487.509296276745</v>
      </c>
      <c r="AI22" s="84">
        <v>29571.096801559932</v>
      </c>
      <c r="AJ22" s="84">
        <v>30024.124402598194</v>
      </c>
      <c r="AK22" s="84">
        <v>30763.81528108599</v>
      </c>
      <c r="AL22" s="84">
        <v>30226.849166078471</v>
      </c>
      <c r="AM22" s="84">
        <v>29832.238725555173</v>
      </c>
      <c r="AN22" s="84">
        <v>29428.555220619037</v>
      </c>
      <c r="AO22" s="84">
        <v>29409.337891677475</v>
      </c>
      <c r="AP22" s="84">
        <v>27932.838204885269</v>
      </c>
      <c r="AQ22" s="84">
        <v>25981.588243703904</v>
      </c>
      <c r="AR22" s="84">
        <v>24615.822332185802</v>
      </c>
      <c r="AS22" s="84">
        <v>22738.953370851887</v>
      </c>
      <c r="AT22" s="84">
        <v>21191.980145393223</v>
      </c>
      <c r="AU22" s="84">
        <v>20278.725823677138</v>
      </c>
      <c r="AV22" s="84">
        <v>20782.873881502848</v>
      </c>
      <c r="AW22" s="84">
        <v>21298.767763805736</v>
      </c>
      <c r="AX22" s="84">
        <v>21256.453153240342</v>
      </c>
      <c r="AY22" s="84">
        <v>20246.829930287553</v>
      </c>
      <c r="AZ22" s="84">
        <v>20719.696637731682</v>
      </c>
      <c r="BA22" s="962">
        <v>18248.703078399198</v>
      </c>
      <c r="BB22" s="84">
        <v>17876.003751690783</v>
      </c>
      <c r="BC22" s="962">
        <v>17572.048619424055</v>
      </c>
      <c r="BD22" s="84">
        <v>16417.666932026008</v>
      </c>
      <c r="BE22" s="84">
        <v>15275.097789624026</v>
      </c>
      <c r="BF22" s="84">
        <v>15070.099606225434</v>
      </c>
      <c r="BG22" s="348"/>
      <c r="BH22" s="244"/>
      <c r="BI22" s="1390"/>
      <c r="BJ22" s="65"/>
      <c r="BK22" s="65"/>
      <c r="BL22" s="65"/>
      <c r="BM22" s="65"/>
    </row>
    <row r="23" spans="2:65">
      <c r="P23" s="788"/>
      <c r="Q23" s="445"/>
      <c r="R23" s="454"/>
      <c r="S23" s="454"/>
      <c r="T23" s="1282" t="s">
        <v>1126</v>
      </c>
      <c r="U23" s="141"/>
      <c r="V23" s="445"/>
      <c r="W23" s="454"/>
      <c r="X23" s="454"/>
      <c r="Y23" s="526" t="s">
        <v>982</v>
      </c>
      <c r="Z23" s="530"/>
      <c r="AA23" s="84">
        <v>69685.639599186223</v>
      </c>
      <c r="AB23" s="84">
        <v>71124.095959887622</v>
      </c>
      <c r="AC23" s="84">
        <v>71656.728697603161</v>
      </c>
      <c r="AD23" s="84">
        <v>73176.180573869875</v>
      </c>
      <c r="AE23" s="84">
        <v>76176.225327533437</v>
      </c>
      <c r="AF23" s="84">
        <v>78008.305101715116</v>
      </c>
      <c r="AG23" s="84">
        <v>80946.23295073284</v>
      </c>
      <c r="AH23" s="84">
        <v>79768.863571096386</v>
      </c>
      <c r="AI23" s="84">
        <v>70576.568628050198</v>
      </c>
      <c r="AJ23" s="84">
        <v>71909.367268010479</v>
      </c>
      <c r="AK23" s="84">
        <v>76155.126225213724</v>
      </c>
      <c r="AL23" s="84">
        <v>74135.406919500878</v>
      </c>
      <c r="AM23" s="84">
        <v>74346.383587093093</v>
      </c>
      <c r="AN23" s="84">
        <v>74981.661982586433</v>
      </c>
      <c r="AO23" s="84">
        <v>77166.123972106827</v>
      </c>
      <c r="AP23" s="84">
        <v>75884.998236136467</v>
      </c>
      <c r="AQ23" s="84">
        <v>75440.518724350768</v>
      </c>
      <c r="AR23" s="84">
        <v>74808.295789965137</v>
      </c>
      <c r="AS23" s="84">
        <v>70977.856631547766</v>
      </c>
      <c r="AT23" s="84">
        <v>69995.459708210561</v>
      </c>
      <c r="AU23" s="84">
        <v>70209.337680344004</v>
      </c>
      <c r="AV23" s="84">
        <v>69341.574600731226</v>
      </c>
      <c r="AW23" s="84">
        <v>66180.147728961849</v>
      </c>
      <c r="AX23" s="84">
        <v>68247.25950350966</v>
      </c>
      <c r="AY23" s="84">
        <v>64941.845683059197</v>
      </c>
      <c r="AZ23" s="84">
        <v>63024.29984518663</v>
      </c>
      <c r="BA23" s="962">
        <v>58615.765807197327</v>
      </c>
      <c r="BB23" s="84">
        <v>58852.1904987054</v>
      </c>
      <c r="BC23" s="962">
        <v>58025.850044464329</v>
      </c>
      <c r="BD23" s="84">
        <v>56631.249047859092</v>
      </c>
      <c r="BE23" s="84">
        <v>53607.733615207195</v>
      </c>
      <c r="BF23" s="84">
        <v>57196.777280472816</v>
      </c>
      <c r="BG23" s="348"/>
      <c r="BH23" s="244"/>
      <c r="BI23" s="1390"/>
      <c r="BJ23" s="65"/>
      <c r="BK23" s="65"/>
      <c r="BL23" s="65"/>
      <c r="BM23" s="65"/>
    </row>
    <row r="24" spans="2:65">
      <c r="P24" s="788"/>
      <c r="Q24" s="445"/>
      <c r="R24" s="454"/>
      <c r="S24" s="454"/>
      <c r="T24" s="1282" t="s">
        <v>838</v>
      </c>
      <c r="U24" s="141"/>
      <c r="V24" s="445"/>
      <c r="W24" s="454"/>
      <c r="X24" s="454"/>
      <c r="Y24" s="526" t="s">
        <v>1128</v>
      </c>
      <c r="Z24" s="530"/>
      <c r="AA24" s="84">
        <v>43437.322469349725</v>
      </c>
      <c r="AB24" s="84">
        <v>43972.692092922043</v>
      </c>
      <c r="AC24" s="84">
        <v>44401.004427939282</v>
      </c>
      <c r="AD24" s="84">
        <v>44916.768571918794</v>
      </c>
      <c r="AE24" s="84">
        <v>45587.84346578749</v>
      </c>
      <c r="AF24" s="84">
        <v>45968.860114434952</v>
      </c>
      <c r="AG24" s="84">
        <v>45853.18447549596</v>
      </c>
      <c r="AH24" s="84">
        <v>44836.718540327158</v>
      </c>
      <c r="AI24" s="84">
        <v>40014.350211220633</v>
      </c>
      <c r="AJ24" s="84">
        <v>39573.905959596079</v>
      </c>
      <c r="AK24" s="84">
        <v>39221.042786830716</v>
      </c>
      <c r="AL24" s="84">
        <v>37932.148639986852</v>
      </c>
      <c r="AM24" s="84">
        <v>37493.945734582543</v>
      </c>
      <c r="AN24" s="84">
        <v>37379.930647582551</v>
      </c>
      <c r="AO24" s="84">
        <v>35408.66117096768</v>
      </c>
      <c r="AP24" s="84">
        <v>34354.834620757472</v>
      </c>
      <c r="AQ24" s="84">
        <v>34347.848305175212</v>
      </c>
      <c r="AR24" s="84">
        <v>33173.289250109934</v>
      </c>
      <c r="AS24" s="84">
        <v>31427.793345085582</v>
      </c>
      <c r="AT24" s="84">
        <v>27858.707591965587</v>
      </c>
      <c r="AU24" s="84">
        <v>27391.672522975754</v>
      </c>
      <c r="AV24" s="84">
        <v>27269.820919695441</v>
      </c>
      <c r="AW24" s="84">
        <v>27481.18545808001</v>
      </c>
      <c r="AX24" s="84">
        <v>28350.832698807979</v>
      </c>
      <c r="AY24" s="84">
        <v>27352.527245515168</v>
      </c>
      <c r="AZ24" s="84">
        <v>26468.957140971153</v>
      </c>
      <c r="BA24" s="962">
        <v>25385.340350650356</v>
      </c>
      <c r="BB24" s="84">
        <v>25100.656835330741</v>
      </c>
      <c r="BC24" s="962">
        <v>25030.885003686901</v>
      </c>
      <c r="BD24" s="84">
        <v>23793.813642247274</v>
      </c>
      <c r="BE24" s="84">
        <v>23113.417112478637</v>
      </c>
      <c r="BF24" s="84">
        <v>22774.142475438821</v>
      </c>
      <c r="BG24" s="348"/>
      <c r="BH24" s="244"/>
      <c r="BI24" s="1390"/>
      <c r="BJ24" s="65"/>
      <c r="BK24" s="65"/>
      <c r="BL24" s="65"/>
      <c r="BM24" s="65"/>
    </row>
    <row r="25" spans="2:65">
      <c r="P25" s="788"/>
      <c r="Q25" s="445"/>
      <c r="R25" s="454"/>
      <c r="S25" s="454"/>
      <c r="T25" s="530" t="s">
        <v>82</v>
      </c>
      <c r="U25" s="141"/>
      <c r="V25" s="445"/>
      <c r="W25" s="454"/>
      <c r="X25" s="454"/>
      <c r="Y25" s="530" t="s">
        <v>273</v>
      </c>
      <c r="Z25" s="530"/>
      <c r="AA25" s="84">
        <v>150690.94784260771</v>
      </c>
      <c r="AB25" s="84">
        <v>146223.47741802403</v>
      </c>
      <c r="AC25" s="84">
        <v>139451.38130245489</v>
      </c>
      <c r="AD25" s="84">
        <v>139320.03964087437</v>
      </c>
      <c r="AE25" s="84">
        <v>141560.60854721768</v>
      </c>
      <c r="AF25" s="84">
        <v>143097.21435748952</v>
      </c>
      <c r="AG25" s="84">
        <v>145624.48241152987</v>
      </c>
      <c r="AH25" s="84">
        <v>147971.34959980418</v>
      </c>
      <c r="AI25" s="84">
        <v>140104.80192133476</v>
      </c>
      <c r="AJ25" s="84">
        <v>144097.80913785391</v>
      </c>
      <c r="AK25" s="84">
        <v>151794.27444781724</v>
      </c>
      <c r="AL25" s="84">
        <v>149040.40002461313</v>
      </c>
      <c r="AM25" s="84">
        <v>154899.55747070641</v>
      </c>
      <c r="AN25" s="84">
        <v>156230.80175869749</v>
      </c>
      <c r="AO25" s="84">
        <v>156924.58488741206</v>
      </c>
      <c r="AP25" s="84">
        <v>153529.00447483739</v>
      </c>
      <c r="AQ25" s="84">
        <v>155620.31288327026</v>
      </c>
      <c r="AR25" s="84">
        <v>159817.89780791345</v>
      </c>
      <c r="AS25" s="84">
        <v>144374.95867673689</v>
      </c>
      <c r="AT25" s="84">
        <v>135187.15558686812</v>
      </c>
      <c r="AU25" s="84">
        <v>152605.56507810132</v>
      </c>
      <c r="AV25" s="84">
        <v>148390.51782962878</v>
      </c>
      <c r="AW25" s="84">
        <v>150748.30392335891</v>
      </c>
      <c r="AX25" s="84">
        <v>157075.32105049287</v>
      </c>
      <c r="AY25" s="84">
        <v>154520.96904028146</v>
      </c>
      <c r="AZ25" s="84">
        <v>148316.02478394756</v>
      </c>
      <c r="BA25" s="962">
        <v>142166.52411546774</v>
      </c>
      <c r="BB25" s="84">
        <v>139125.51386601172</v>
      </c>
      <c r="BC25" s="962">
        <v>135647.71529626468</v>
      </c>
      <c r="BD25" s="84">
        <v>133569.29167247307</v>
      </c>
      <c r="BE25" s="84">
        <v>111583.38220883036</v>
      </c>
      <c r="BF25" s="84">
        <v>124298.73613396066</v>
      </c>
      <c r="BG25" s="348"/>
      <c r="BH25" s="244"/>
      <c r="BI25" s="1390"/>
      <c r="BJ25" s="65"/>
      <c r="BK25" s="65"/>
      <c r="BL25" s="65"/>
      <c r="BM25" s="65"/>
    </row>
    <row r="26" spans="2:65">
      <c r="P26" s="788"/>
      <c r="Q26" s="445"/>
      <c r="R26" s="454"/>
      <c r="S26" s="454"/>
      <c r="T26" s="1282" t="s">
        <v>839</v>
      </c>
      <c r="U26" s="141"/>
      <c r="V26" s="445"/>
      <c r="W26" s="454"/>
      <c r="X26" s="454"/>
      <c r="Y26" s="530" t="s">
        <v>274</v>
      </c>
      <c r="Z26" s="530"/>
      <c r="AA26" s="84">
        <v>8309.9000223837829</v>
      </c>
      <c r="AB26" s="84">
        <v>8175.2840260091325</v>
      </c>
      <c r="AC26" s="84">
        <v>8207.4493479542507</v>
      </c>
      <c r="AD26" s="84">
        <v>7878.1789447530782</v>
      </c>
      <c r="AE26" s="84">
        <v>7673.3030382854286</v>
      </c>
      <c r="AF26" s="84">
        <v>7317.6141720774367</v>
      </c>
      <c r="AG26" s="84">
        <v>6617.926167058371</v>
      </c>
      <c r="AH26" s="84">
        <v>6794.6685486830083</v>
      </c>
      <c r="AI26" s="84">
        <v>6629.1614833008616</v>
      </c>
      <c r="AJ26" s="84">
        <v>6550.9138348599608</v>
      </c>
      <c r="AK26" s="84">
        <v>6259.9726188975737</v>
      </c>
      <c r="AL26" s="84">
        <v>6278.3888104347507</v>
      </c>
      <c r="AM26" s="84">
        <v>6221.1007330638804</v>
      </c>
      <c r="AN26" s="84">
        <v>6240.3043569709844</v>
      </c>
      <c r="AO26" s="84">
        <v>6142.2826317757426</v>
      </c>
      <c r="AP26" s="84">
        <v>5669.6753857889889</v>
      </c>
      <c r="AQ26" s="84">
        <v>5612.2483661493525</v>
      </c>
      <c r="AR26" s="84">
        <v>5006.7338167752841</v>
      </c>
      <c r="AS26" s="84">
        <v>4770.965555021603</v>
      </c>
      <c r="AT26" s="84">
        <v>4043.998590155697</v>
      </c>
      <c r="AU26" s="84">
        <v>3962.4084847726681</v>
      </c>
      <c r="AV26" s="84">
        <v>3832.5823765187833</v>
      </c>
      <c r="AW26" s="84">
        <v>3993.541154236394</v>
      </c>
      <c r="AX26" s="84">
        <v>3743.002718150859</v>
      </c>
      <c r="AY26" s="84">
        <v>3635.3274281165986</v>
      </c>
      <c r="AZ26" s="84">
        <v>3242.015271876337</v>
      </c>
      <c r="BA26" s="962">
        <v>3498.6889044576701</v>
      </c>
      <c r="BB26" s="84">
        <v>3119.5403753108471</v>
      </c>
      <c r="BC26" s="962">
        <v>3283.1334863572074</v>
      </c>
      <c r="BD26" s="84">
        <v>2869.4040003417272</v>
      </c>
      <c r="BE26" s="84">
        <v>2778.4999645369362</v>
      </c>
      <c r="BF26" s="84">
        <v>3016.3800600531299</v>
      </c>
      <c r="BG26" s="348"/>
      <c r="BH26" s="244"/>
      <c r="BI26" s="1390"/>
      <c r="BJ26" s="65"/>
      <c r="BK26" s="65"/>
      <c r="BL26" s="65"/>
      <c r="BM26" s="65"/>
    </row>
    <row r="27" spans="2:65">
      <c r="P27" s="788"/>
      <c r="Q27" s="445"/>
      <c r="R27" s="454"/>
      <c r="S27" s="454"/>
      <c r="T27" s="530" t="s">
        <v>83</v>
      </c>
      <c r="U27" s="141"/>
      <c r="V27" s="445"/>
      <c r="W27" s="454"/>
      <c r="X27" s="454"/>
      <c r="Y27" s="530" t="s">
        <v>275</v>
      </c>
      <c r="Z27" s="530"/>
      <c r="AA27" s="84">
        <v>20928.797646162482</v>
      </c>
      <c r="AB27" s="84">
        <v>20877.444429382911</v>
      </c>
      <c r="AC27" s="84">
        <v>20781.207809385578</v>
      </c>
      <c r="AD27" s="84">
        <v>20460.966981443329</v>
      </c>
      <c r="AE27" s="84">
        <v>21155.890896515197</v>
      </c>
      <c r="AF27" s="84">
        <v>22249.362939748105</v>
      </c>
      <c r="AG27" s="84">
        <v>22936.075140488778</v>
      </c>
      <c r="AH27" s="84">
        <v>18046.238751296692</v>
      </c>
      <c r="AI27" s="84">
        <v>16353.84733301981</v>
      </c>
      <c r="AJ27" s="84">
        <v>16892.230579452727</v>
      </c>
      <c r="AK27" s="84">
        <v>16591.110429133892</v>
      </c>
      <c r="AL27" s="84">
        <v>16395.326231140214</v>
      </c>
      <c r="AM27" s="84">
        <v>16980.148109539521</v>
      </c>
      <c r="AN27" s="84">
        <v>16288.966456689446</v>
      </c>
      <c r="AO27" s="84">
        <v>16166.52120220878</v>
      </c>
      <c r="AP27" s="84">
        <v>16413.840263431179</v>
      </c>
      <c r="AQ27" s="84">
        <v>16414.242697434034</v>
      </c>
      <c r="AR27" s="84">
        <v>15546.074142417816</v>
      </c>
      <c r="AS27" s="84">
        <v>13549.700896173512</v>
      </c>
      <c r="AT27" s="84">
        <v>13013.181690603837</v>
      </c>
      <c r="AU27" s="84">
        <v>12292.72204783939</v>
      </c>
      <c r="AV27" s="84">
        <v>13649.605747968135</v>
      </c>
      <c r="AW27" s="84">
        <v>13038.531855681471</v>
      </c>
      <c r="AX27" s="84">
        <v>11257.00174325769</v>
      </c>
      <c r="AY27" s="84">
        <v>10505.324935768687</v>
      </c>
      <c r="AZ27" s="84">
        <v>9802.4002396532796</v>
      </c>
      <c r="BA27" s="962">
        <v>9615.8246223975093</v>
      </c>
      <c r="BB27" s="84">
        <v>9596.0870645475406</v>
      </c>
      <c r="BC27" s="962">
        <v>10241.821563069501</v>
      </c>
      <c r="BD27" s="84">
        <v>9416.7387205987507</v>
      </c>
      <c r="BE27" s="84">
        <v>9281.6850332618287</v>
      </c>
      <c r="BF27" s="84">
        <v>8980.9796234575915</v>
      </c>
      <c r="BG27" s="348"/>
      <c r="BH27" s="244"/>
      <c r="BI27" s="1390"/>
      <c r="BJ27" s="65"/>
      <c r="BK27" s="65"/>
      <c r="BL27" s="65"/>
      <c r="BM27" s="65"/>
    </row>
    <row r="28" spans="2:65">
      <c r="P28" s="788"/>
      <c r="Q28" s="445"/>
      <c r="R28" s="454"/>
      <c r="S28" s="454"/>
      <c r="T28" s="1138" t="s">
        <v>868</v>
      </c>
      <c r="U28" s="141"/>
      <c r="V28" s="445"/>
      <c r="W28" s="454"/>
      <c r="X28" s="454"/>
      <c r="Y28" s="505" t="s">
        <v>462</v>
      </c>
      <c r="Z28" s="530"/>
      <c r="AA28" s="84">
        <v>4781.1088361867405</v>
      </c>
      <c r="AB28" s="84">
        <v>4816.4201787233551</v>
      </c>
      <c r="AC28" s="84">
        <v>4874.4536368605668</v>
      </c>
      <c r="AD28" s="84">
        <v>4878.5873113306152</v>
      </c>
      <c r="AE28" s="84">
        <v>4949.4078298738832</v>
      </c>
      <c r="AF28" s="84">
        <v>5148.9570636188955</v>
      </c>
      <c r="AG28" s="84">
        <v>5050.3034240574952</v>
      </c>
      <c r="AH28" s="84">
        <v>5311.9693060688351</v>
      </c>
      <c r="AI28" s="84">
        <v>5659.5472856862198</v>
      </c>
      <c r="AJ28" s="84">
        <v>5823.2060767663452</v>
      </c>
      <c r="AK28" s="84">
        <v>5666.189972565382</v>
      </c>
      <c r="AL28" s="84">
        <v>5834.4328523342274</v>
      </c>
      <c r="AM28" s="84">
        <v>6049.8866562480835</v>
      </c>
      <c r="AN28" s="84">
        <v>5918.2582583711055</v>
      </c>
      <c r="AO28" s="84">
        <v>6024.8814701892588</v>
      </c>
      <c r="AP28" s="84">
        <v>5804.1563134088319</v>
      </c>
      <c r="AQ28" s="84">
        <v>5177.9963292363618</v>
      </c>
      <c r="AR28" s="84">
        <v>4409.8514533140606</v>
      </c>
      <c r="AS28" s="84">
        <v>4356.4438461954796</v>
      </c>
      <c r="AT28" s="84">
        <v>4122.2397970730317</v>
      </c>
      <c r="AU28" s="84">
        <v>3787.0978944706521</v>
      </c>
      <c r="AV28" s="84">
        <v>4242.1399612855548</v>
      </c>
      <c r="AW28" s="84">
        <v>3948.6866643944063</v>
      </c>
      <c r="AX28" s="84">
        <v>3758.2953340577842</v>
      </c>
      <c r="AY28" s="84">
        <v>3800.7571480251509</v>
      </c>
      <c r="AZ28" s="84">
        <v>3558.9016216489676</v>
      </c>
      <c r="BA28" s="962">
        <v>3385.4315502218542</v>
      </c>
      <c r="BB28" s="84">
        <v>3090.1160540857099</v>
      </c>
      <c r="BC28" s="962">
        <v>3200.072469628114</v>
      </c>
      <c r="BD28" s="84">
        <v>3217.4694003009731</v>
      </c>
      <c r="BE28" s="84">
        <v>3204.7985292432786</v>
      </c>
      <c r="BF28" s="84">
        <v>2930.3505884536453</v>
      </c>
      <c r="BG28" s="348"/>
      <c r="BH28" s="244"/>
      <c r="BI28" s="1390"/>
      <c r="BJ28" s="1041"/>
      <c r="BK28" s="65"/>
      <c r="BL28" s="65"/>
      <c r="BM28" s="65"/>
    </row>
    <row r="29" spans="2:65">
      <c r="P29" s="789"/>
      <c r="Q29" s="445"/>
      <c r="R29" s="460" t="s">
        <v>155</v>
      </c>
      <c r="S29" s="506"/>
      <c r="T29" s="533"/>
      <c r="U29" s="141"/>
      <c r="V29" s="445"/>
      <c r="W29" s="460" t="s">
        <v>276</v>
      </c>
      <c r="X29" s="506"/>
      <c r="Y29" s="533"/>
      <c r="Z29" s="221"/>
      <c r="AA29" s="955">
        <v>81021.562303552215</v>
      </c>
      <c r="AB29" s="955">
        <v>79570.688309552017</v>
      </c>
      <c r="AC29" s="955">
        <v>78217.640727621489</v>
      </c>
      <c r="AD29" s="955">
        <v>80718.973413412052</v>
      </c>
      <c r="AE29" s="955">
        <v>82380.703237059759</v>
      </c>
      <c r="AF29" s="955">
        <v>85639.754918111445</v>
      </c>
      <c r="AG29" s="955">
        <v>80925.93348030551</v>
      </c>
      <c r="AH29" s="955">
        <v>85352.162466595415</v>
      </c>
      <c r="AI29" s="955">
        <v>90241.013313465868</v>
      </c>
      <c r="AJ29" s="955">
        <v>94131.013872844065</v>
      </c>
      <c r="AK29" s="955">
        <v>92967.192954715385</v>
      </c>
      <c r="AL29" s="955">
        <v>94500.930743491015</v>
      </c>
      <c r="AM29" s="955">
        <v>96273.495253799818</v>
      </c>
      <c r="AN29" s="955">
        <v>95958.619933713577</v>
      </c>
      <c r="AO29" s="955">
        <v>101189.62706223171</v>
      </c>
      <c r="AP29" s="955">
        <v>102037.72325188325</v>
      </c>
      <c r="AQ29" s="955">
        <v>99592.440142517022</v>
      </c>
      <c r="AR29" s="955">
        <v>90113.729210921694</v>
      </c>
      <c r="AS29" s="955">
        <v>95289.036705164661</v>
      </c>
      <c r="AT29" s="955">
        <v>91865.77194150076</v>
      </c>
      <c r="AU29" s="955">
        <v>99477.537623764729</v>
      </c>
      <c r="AV29" s="955">
        <v>101954.12222047406</v>
      </c>
      <c r="AW29" s="955">
        <v>96647.687905877596</v>
      </c>
      <c r="AX29" s="955">
        <v>103738.78297810366</v>
      </c>
      <c r="AY29" s="955">
        <v>97963.427366346761</v>
      </c>
      <c r="AZ29" s="955">
        <v>96035.988214780155</v>
      </c>
      <c r="BA29" s="965">
        <v>59109.169392782795</v>
      </c>
      <c r="BB29" s="955">
        <v>58806.384294222822</v>
      </c>
      <c r="BC29" s="965">
        <v>66488.76579149859</v>
      </c>
      <c r="BD29" s="955">
        <v>62082.587369027053</v>
      </c>
      <c r="BE29" s="955">
        <v>60280.890841907254</v>
      </c>
      <c r="BF29" s="955">
        <v>59865.119338103003</v>
      </c>
      <c r="BG29" s="351"/>
      <c r="BH29" s="254"/>
      <c r="BI29" s="1389"/>
      <c r="BJ29" s="65"/>
      <c r="BK29" s="65"/>
      <c r="BL29" s="65"/>
      <c r="BM29" s="65"/>
    </row>
    <row r="30" spans="2:65" ht="29.25" customHeight="1">
      <c r="B30" s="141"/>
      <c r="C30" s="141"/>
      <c r="D30" s="141"/>
      <c r="E30" s="141"/>
      <c r="F30" s="141"/>
      <c r="G30" s="141"/>
      <c r="H30" s="141"/>
      <c r="I30" s="141"/>
      <c r="J30" s="141"/>
      <c r="K30" s="141"/>
      <c r="L30" s="141"/>
      <c r="M30" s="141"/>
      <c r="N30" s="141"/>
      <c r="O30" s="141"/>
      <c r="P30" s="788"/>
      <c r="Q30" s="445"/>
      <c r="R30" s="461"/>
      <c r="S30" s="1876" t="s">
        <v>1129</v>
      </c>
      <c r="T30" s="1877"/>
      <c r="U30" s="141"/>
      <c r="V30" s="445"/>
      <c r="W30" s="461"/>
      <c r="X30" s="1884" t="s">
        <v>992</v>
      </c>
      <c r="Y30" s="1877"/>
      <c r="Z30" s="856"/>
      <c r="AA30" s="216">
        <v>11809.744968205188</v>
      </c>
      <c r="AB30" s="216">
        <v>10904.669087780178</v>
      </c>
      <c r="AC30" s="216">
        <v>10191.25443908445</v>
      </c>
      <c r="AD30" s="216">
        <v>8519.1512442701878</v>
      </c>
      <c r="AE30" s="216">
        <v>8861.7524218036961</v>
      </c>
      <c r="AF30" s="216">
        <v>8010.9481663936676</v>
      </c>
      <c r="AG30" s="216">
        <v>7785.7125468606346</v>
      </c>
      <c r="AH30" s="216">
        <v>8400.3755809223985</v>
      </c>
      <c r="AI30" s="216">
        <v>8468.0764992318545</v>
      </c>
      <c r="AJ30" s="216">
        <v>7966.2023726101515</v>
      </c>
      <c r="AK30" s="216">
        <v>6968.0998355675965</v>
      </c>
      <c r="AL30" s="216">
        <v>7471.6008506842154</v>
      </c>
      <c r="AM30" s="216">
        <v>8043.2102800521152</v>
      </c>
      <c r="AN30" s="216">
        <v>8335.5019473919783</v>
      </c>
      <c r="AO30" s="216">
        <v>8453.5433015966591</v>
      </c>
      <c r="AP30" s="216">
        <v>7760.6884856624692</v>
      </c>
      <c r="AQ30" s="216">
        <v>7402.0203926539962</v>
      </c>
      <c r="AR30" s="216">
        <v>6239.2549044179923</v>
      </c>
      <c r="AS30" s="216">
        <v>18467.490241290961</v>
      </c>
      <c r="AT30" s="216">
        <v>27233.410785007494</v>
      </c>
      <c r="AU30" s="216">
        <v>35654.814010737231</v>
      </c>
      <c r="AV30" s="216">
        <v>40186.002419040175</v>
      </c>
      <c r="AW30" s="216">
        <v>42223.3132387683</v>
      </c>
      <c r="AX30" s="216">
        <v>41852.685907823608</v>
      </c>
      <c r="AY30" s="216">
        <v>40216.57013408115</v>
      </c>
      <c r="AZ30" s="216">
        <v>40738.749464256078</v>
      </c>
      <c r="BA30" s="961">
        <v>8329.1201237555433</v>
      </c>
      <c r="BB30" s="216">
        <v>7462.883150985308</v>
      </c>
      <c r="BC30" s="961">
        <v>13172.806237313311</v>
      </c>
      <c r="BD30" s="216">
        <v>11416.599763766015</v>
      </c>
      <c r="BE30" s="216">
        <v>10959.458850487154</v>
      </c>
      <c r="BF30" s="216">
        <v>11819.493633513614</v>
      </c>
      <c r="BG30" s="347"/>
      <c r="BH30" s="318"/>
      <c r="BI30" s="1390"/>
      <c r="BJ30" s="65"/>
      <c r="BK30" s="65"/>
      <c r="BL30" s="65"/>
      <c r="BM30" s="65"/>
    </row>
    <row r="31" spans="2:65" ht="29.25" customHeight="1">
      <c r="B31" s="141"/>
      <c r="C31" s="141"/>
      <c r="D31" s="141"/>
      <c r="E31" s="141"/>
      <c r="F31" s="141"/>
      <c r="G31" s="141"/>
      <c r="H31" s="141"/>
      <c r="I31" s="141"/>
      <c r="J31" s="141"/>
      <c r="K31" s="141"/>
      <c r="L31" s="141"/>
      <c r="M31" s="141"/>
      <c r="N31" s="141"/>
      <c r="O31" s="141"/>
      <c r="P31" s="788"/>
      <c r="Q31" s="445"/>
      <c r="R31" s="461"/>
      <c r="S31" s="1882" t="s">
        <v>84</v>
      </c>
      <c r="T31" s="1883"/>
      <c r="U31" s="141"/>
      <c r="V31" s="445"/>
      <c r="W31" s="461"/>
      <c r="X31" s="1885" t="s">
        <v>993</v>
      </c>
      <c r="Y31" s="1881"/>
      <c r="Z31" s="857"/>
      <c r="AA31" s="84">
        <v>5501.6227895059201</v>
      </c>
      <c r="AB31" s="84">
        <v>5512.2999618650147</v>
      </c>
      <c r="AC31" s="84">
        <v>5501.3784303984012</v>
      </c>
      <c r="AD31" s="84">
        <v>5615.6854042155555</v>
      </c>
      <c r="AE31" s="84">
        <v>5458.5391068509434</v>
      </c>
      <c r="AF31" s="84">
        <v>5797.0388621982593</v>
      </c>
      <c r="AG31" s="84">
        <v>5693.4141918685182</v>
      </c>
      <c r="AH31" s="84">
        <v>5750.133215624156</v>
      </c>
      <c r="AI31" s="84">
        <v>5988.216021156888</v>
      </c>
      <c r="AJ31" s="84">
        <v>6224.5484567250978</v>
      </c>
      <c r="AK31" s="84">
        <v>6054.9620950377503</v>
      </c>
      <c r="AL31" s="84">
        <v>6364.1082301263286</v>
      </c>
      <c r="AM31" s="84">
        <v>6697.4397309457345</v>
      </c>
      <c r="AN31" s="84">
        <v>6605.3532592008505</v>
      </c>
      <c r="AO31" s="84">
        <v>6732.7087755892635</v>
      </c>
      <c r="AP31" s="84">
        <v>6703.306266167293</v>
      </c>
      <c r="AQ31" s="84">
        <v>7006.9518608174239</v>
      </c>
      <c r="AR31" s="84">
        <v>6645.8115457974855</v>
      </c>
      <c r="AS31" s="84">
        <v>5690.7332607604731</v>
      </c>
      <c r="AT31" s="84">
        <v>5844.4311321339264</v>
      </c>
      <c r="AU31" s="84">
        <v>6588.9308215697693</v>
      </c>
      <c r="AV31" s="84">
        <v>6574.1325918596349</v>
      </c>
      <c r="AW31" s="84">
        <v>5985.5790914490244</v>
      </c>
      <c r="AX31" s="84">
        <v>5674.1071469534936</v>
      </c>
      <c r="AY31" s="84">
        <v>5970.1316993794462</v>
      </c>
      <c r="AZ31" s="84">
        <v>5060.3006860943215</v>
      </c>
      <c r="BA31" s="962">
        <v>5383.6506977102208</v>
      </c>
      <c r="BB31" s="84">
        <v>4859.1799975428512</v>
      </c>
      <c r="BC31" s="962">
        <v>5565.7526462705373</v>
      </c>
      <c r="BD31" s="84">
        <v>5051.185630009868</v>
      </c>
      <c r="BE31" s="84">
        <v>5219.0109216314204</v>
      </c>
      <c r="BF31" s="84">
        <v>5363.6247791009391</v>
      </c>
      <c r="BG31" s="348"/>
      <c r="BH31" s="244"/>
      <c r="BI31" s="1390"/>
      <c r="BJ31" s="65"/>
      <c r="BK31" s="65"/>
      <c r="BL31" s="65"/>
      <c r="BM31" s="65"/>
    </row>
    <row r="32" spans="2:65" ht="29.25" customHeight="1">
      <c r="B32" s="141"/>
      <c r="C32" s="141"/>
      <c r="D32" s="141"/>
      <c r="E32" s="141"/>
      <c r="F32" s="141"/>
      <c r="G32" s="141"/>
      <c r="H32" s="141"/>
      <c r="I32" s="141"/>
      <c r="J32" s="141"/>
      <c r="K32" s="141"/>
      <c r="L32" s="141"/>
      <c r="M32" s="141"/>
      <c r="N32" s="141"/>
      <c r="O32" s="141"/>
      <c r="P32" s="788"/>
      <c r="Q32" s="445"/>
      <c r="R32" s="461"/>
      <c r="S32" s="1882" t="s">
        <v>85</v>
      </c>
      <c r="T32" s="1883"/>
      <c r="U32" s="141"/>
      <c r="V32" s="445"/>
      <c r="W32" s="461"/>
      <c r="X32" s="1885" t="s">
        <v>994</v>
      </c>
      <c r="Y32" s="1881"/>
      <c r="Z32" s="857"/>
      <c r="AA32" s="84">
        <v>13660.36339396131</v>
      </c>
      <c r="AB32" s="84">
        <v>14314.775683981818</v>
      </c>
      <c r="AC32" s="84">
        <v>15491.233500869221</v>
      </c>
      <c r="AD32" s="84">
        <v>16872.384544065244</v>
      </c>
      <c r="AE32" s="84">
        <v>16837.930657625904</v>
      </c>
      <c r="AF32" s="84">
        <v>18925.238216916041</v>
      </c>
      <c r="AG32" s="84">
        <v>18829.109664645497</v>
      </c>
      <c r="AH32" s="84">
        <v>19765.120945337774</v>
      </c>
      <c r="AI32" s="84">
        <v>21391.673574012981</v>
      </c>
      <c r="AJ32" s="84">
        <v>22662.749985239428</v>
      </c>
      <c r="AK32" s="84">
        <v>22545.484984693881</v>
      </c>
      <c r="AL32" s="84">
        <v>23360.933544480969</v>
      </c>
      <c r="AM32" s="84">
        <v>24234.722848061272</v>
      </c>
      <c r="AN32" s="84">
        <v>23231.651253932636</v>
      </c>
      <c r="AO32" s="84">
        <v>23565.772508740123</v>
      </c>
      <c r="AP32" s="84">
        <v>23045.450857053038</v>
      </c>
      <c r="AQ32" s="84">
        <v>23279.142001928249</v>
      </c>
      <c r="AR32" s="84">
        <v>20923.786132642439</v>
      </c>
      <c r="AS32" s="84">
        <v>20915.290252708204</v>
      </c>
      <c r="AT32" s="84">
        <v>18323.524866740761</v>
      </c>
      <c r="AU32" s="84">
        <v>17716.976200940244</v>
      </c>
      <c r="AV32" s="84">
        <v>19040.583162513427</v>
      </c>
      <c r="AW32" s="84">
        <v>18591.160988864078</v>
      </c>
      <c r="AX32" s="84">
        <v>17231.186510642099</v>
      </c>
      <c r="AY32" s="84">
        <v>16726.610928266826</v>
      </c>
      <c r="AZ32" s="84">
        <v>16594.816141568233</v>
      </c>
      <c r="BA32" s="962">
        <v>14549.176221883194</v>
      </c>
      <c r="BB32" s="84">
        <v>14198.594445444485</v>
      </c>
      <c r="BC32" s="962">
        <v>16222.04403633694</v>
      </c>
      <c r="BD32" s="84">
        <v>13498.375078720755</v>
      </c>
      <c r="BE32" s="84">
        <v>13340.923429808841</v>
      </c>
      <c r="BF32" s="84">
        <v>15224.467939461916</v>
      </c>
      <c r="BG32" s="348"/>
      <c r="BH32" s="244"/>
      <c r="BI32" s="1390"/>
      <c r="BJ32" s="65"/>
      <c r="BK32" s="151"/>
      <c r="BL32" s="150"/>
      <c r="BM32" s="65"/>
    </row>
    <row r="33" spans="2:65" ht="29.25" customHeight="1">
      <c r="B33" s="141"/>
      <c r="C33" s="141"/>
      <c r="D33" s="141"/>
      <c r="E33" s="141"/>
      <c r="F33" s="141"/>
      <c r="G33" s="141"/>
      <c r="H33" s="141"/>
      <c r="I33" s="141"/>
      <c r="J33" s="141"/>
      <c r="K33" s="141"/>
      <c r="L33" s="141"/>
      <c r="M33" s="141"/>
      <c r="N33" s="141"/>
      <c r="O33" s="141"/>
      <c r="P33" s="788"/>
      <c r="Q33" s="445"/>
      <c r="R33" s="461"/>
      <c r="S33" s="1880" t="s">
        <v>995</v>
      </c>
      <c r="T33" s="1881"/>
      <c r="U33" s="141"/>
      <c r="V33" s="445"/>
      <c r="W33" s="461"/>
      <c r="X33" s="1885" t="s">
        <v>996</v>
      </c>
      <c r="Y33" s="1881"/>
      <c r="Z33" s="857"/>
      <c r="AA33" s="84">
        <v>12704.282722360735</v>
      </c>
      <c r="AB33" s="84">
        <v>13345.795729847052</v>
      </c>
      <c r="AC33" s="84">
        <v>14019.753138941673</v>
      </c>
      <c r="AD33" s="84">
        <v>14871.691103419185</v>
      </c>
      <c r="AE33" s="84">
        <v>15096.148844654694</v>
      </c>
      <c r="AF33" s="84">
        <v>16504.930703230755</v>
      </c>
      <c r="AG33" s="84">
        <v>16856.177459842158</v>
      </c>
      <c r="AH33" s="84">
        <v>17800.207688015766</v>
      </c>
      <c r="AI33" s="84">
        <v>19477.507649467232</v>
      </c>
      <c r="AJ33" s="84">
        <v>20973.067243439767</v>
      </c>
      <c r="AK33" s="84">
        <v>21365.607489682268</v>
      </c>
      <c r="AL33" s="84">
        <v>21638.439099174695</v>
      </c>
      <c r="AM33" s="84">
        <v>22018.721557860183</v>
      </c>
      <c r="AN33" s="84">
        <v>21179.274952864311</v>
      </c>
      <c r="AO33" s="84">
        <v>21086.583918388416</v>
      </c>
      <c r="AP33" s="84">
        <v>20355.697982555997</v>
      </c>
      <c r="AQ33" s="84">
        <v>19230.422029091096</v>
      </c>
      <c r="AR33" s="84">
        <v>17748.191234011396</v>
      </c>
      <c r="AS33" s="84">
        <v>15717.659169590641</v>
      </c>
      <c r="AT33" s="84">
        <v>15286.783652988972</v>
      </c>
      <c r="AU33" s="84">
        <v>15511.904047370248</v>
      </c>
      <c r="AV33" s="84">
        <v>16886.048049507277</v>
      </c>
      <c r="AW33" s="84">
        <v>16008.70381935246</v>
      </c>
      <c r="AX33" s="84">
        <v>17802.934123543342</v>
      </c>
      <c r="AY33" s="84">
        <v>17229.050229455082</v>
      </c>
      <c r="AZ33" s="84">
        <v>18144.079708628622</v>
      </c>
      <c r="BA33" s="962">
        <v>18540.107287940591</v>
      </c>
      <c r="BB33" s="84">
        <v>16228.998422759685</v>
      </c>
      <c r="BC33" s="962">
        <v>16893.106472397682</v>
      </c>
      <c r="BD33" s="84">
        <v>15629.585805683559</v>
      </c>
      <c r="BE33" s="84">
        <v>17075.695086108171</v>
      </c>
      <c r="BF33" s="84">
        <v>16776.076958181864</v>
      </c>
      <c r="BG33" s="348"/>
      <c r="BH33" s="244"/>
      <c r="BI33" s="1390"/>
      <c r="BJ33" s="65"/>
      <c r="BK33" s="65"/>
      <c r="BL33" s="65"/>
      <c r="BM33" s="65"/>
    </row>
    <row r="34" spans="2:65">
      <c r="B34" s="141"/>
      <c r="C34" s="141"/>
      <c r="D34" s="141"/>
      <c r="E34" s="141"/>
      <c r="F34" s="141"/>
      <c r="G34" s="141"/>
      <c r="H34" s="141"/>
      <c r="I34" s="141"/>
      <c r="J34" s="141"/>
      <c r="K34" s="141"/>
      <c r="L34" s="141"/>
      <c r="M34" s="141"/>
      <c r="N34" s="141"/>
      <c r="O34" s="141"/>
      <c r="P34" s="788"/>
      <c r="Q34" s="445"/>
      <c r="R34" s="461"/>
      <c r="S34" s="1878" t="s">
        <v>87</v>
      </c>
      <c r="T34" s="1879"/>
      <c r="U34" s="141"/>
      <c r="V34" s="445"/>
      <c r="W34" s="461"/>
      <c r="X34" s="1878" t="s">
        <v>277</v>
      </c>
      <c r="Y34" s="1879"/>
      <c r="Z34" s="857"/>
      <c r="AA34" s="84">
        <v>37345.548429519076</v>
      </c>
      <c r="AB34" s="84">
        <v>35493.147846077969</v>
      </c>
      <c r="AC34" s="84">
        <v>33014.02121832774</v>
      </c>
      <c r="AD34" s="84">
        <v>34840.06111744191</v>
      </c>
      <c r="AE34" s="84">
        <v>36126.332206124513</v>
      </c>
      <c r="AF34" s="84">
        <v>36401.598969372724</v>
      </c>
      <c r="AG34" s="84">
        <v>31761.519617088703</v>
      </c>
      <c r="AH34" s="84">
        <v>33636.325036695293</v>
      </c>
      <c r="AI34" s="84">
        <v>34915.539569596884</v>
      </c>
      <c r="AJ34" s="84">
        <v>36304.445814829618</v>
      </c>
      <c r="AK34" s="84">
        <v>36033.038549733894</v>
      </c>
      <c r="AL34" s="84">
        <v>35665.849019024805</v>
      </c>
      <c r="AM34" s="84">
        <v>35279.400836880537</v>
      </c>
      <c r="AN34" s="84">
        <v>36606.838520323799</v>
      </c>
      <c r="AO34" s="84">
        <v>41351.018557917247</v>
      </c>
      <c r="AP34" s="84">
        <v>44172.579660444469</v>
      </c>
      <c r="AQ34" s="84">
        <v>42673.903858026242</v>
      </c>
      <c r="AR34" s="84">
        <v>38556.685394052387</v>
      </c>
      <c r="AS34" s="84">
        <v>34497.863780814361</v>
      </c>
      <c r="AT34" s="84">
        <v>25177.621504629609</v>
      </c>
      <c r="AU34" s="84">
        <v>24004.912543147231</v>
      </c>
      <c r="AV34" s="84">
        <v>19267.355997553528</v>
      </c>
      <c r="AW34" s="84">
        <v>13838.930767443726</v>
      </c>
      <c r="AX34" s="84">
        <v>21177.869289141116</v>
      </c>
      <c r="AY34" s="84">
        <v>17821.06437516422</v>
      </c>
      <c r="AZ34" s="84">
        <v>15498.042214232917</v>
      </c>
      <c r="BA34" s="962">
        <v>12307.115061493234</v>
      </c>
      <c r="BB34" s="84">
        <v>16056.728277490496</v>
      </c>
      <c r="BC34" s="962">
        <v>14635.056399180121</v>
      </c>
      <c r="BD34" s="84">
        <v>16486.841090846858</v>
      </c>
      <c r="BE34" s="84">
        <v>13685.802553871668</v>
      </c>
      <c r="BF34" s="84">
        <v>10681.456027844673</v>
      </c>
      <c r="BG34" s="348"/>
      <c r="BH34" s="244"/>
      <c r="BI34" s="1390"/>
      <c r="BJ34" s="65"/>
      <c r="BK34" s="65"/>
      <c r="BL34" s="65"/>
      <c r="BM34" s="65"/>
    </row>
    <row r="35" spans="2:65">
      <c r="P35" s="790"/>
      <c r="Q35" s="445"/>
      <c r="R35" s="463" t="s">
        <v>88</v>
      </c>
      <c r="S35" s="508"/>
      <c r="T35" s="534"/>
      <c r="U35" s="141"/>
      <c r="V35" s="445"/>
      <c r="W35" s="463" t="s">
        <v>278</v>
      </c>
      <c r="X35" s="508"/>
      <c r="Y35" s="509"/>
      <c r="Z35" s="509"/>
      <c r="AA35" s="200">
        <f>SUM(AA36,AA39)</f>
        <v>201750.75122950022</v>
      </c>
      <c r="AB35" s="200">
        <f t="shared" ref="AB35:BA35" si="10">SUM(AB36,AB39)</f>
        <v>213517.71428380648</v>
      </c>
      <c r="AC35" s="200">
        <f t="shared" si="10"/>
        <v>220072.55047809496</v>
      </c>
      <c r="AD35" s="200">
        <f t="shared" si="10"/>
        <v>223847.34779942888</v>
      </c>
      <c r="AE35" s="200">
        <f t="shared" si="10"/>
        <v>233068.13668133548</v>
      </c>
      <c r="AF35" s="200">
        <f t="shared" si="10"/>
        <v>242394.01897470775</v>
      </c>
      <c r="AG35" s="200">
        <f t="shared" si="10"/>
        <v>249104.971974502</v>
      </c>
      <c r="AH35" s="200">
        <f t="shared" si="10"/>
        <v>250791.47647310357</v>
      </c>
      <c r="AI35" s="200">
        <f t="shared" si="10"/>
        <v>248895.16616030876</v>
      </c>
      <c r="AJ35" s="200">
        <f t="shared" si="10"/>
        <v>252993.92199342317</v>
      </c>
      <c r="AK35" s="200">
        <f t="shared" si="10"/>
        <v>252572.34663611645</v>
      </c>
      <c r="AL35" s="200">
        <f t="shared" si="10"/>
        <v>256713.57182647695</v>
      </c>
      <c r="AM35" s="200">
        <f t="shared" si="10"/>
        <v>253075.47839250034</v>
      </c>
      <c r="AN35" s="200">
        <f t="shared" si="10"/>
        <v>249072.13560618076</v>
      </c>
      <c r="AO35" s="200">
        <f t="shared" si="10"/>
        <v>243134.66039097507</v>
      </c>
      <c r="AP35" s="200">
        <f t="shared" si="10"/>
        <v>237610.98837208439</v>
      </c>
      <c r="AQ35" s="200">
        <f t="shared" si="10"/>
        <v>234900.81465119985</v>
      </c>
      <c r="AR35" s="200">
        <f t="shared" si="10"/>
        <v>232123.4663520733</v>
      </c>
      <c r="AS35" s="200">
        <f t="shared" si="10"/>
        <v>224482.31637104554</v>
      </c>
      <c r="AT35" s="200">
        <f t="shared" si="10"/>
        <v>221195.48797517453</v>
      </c>
      <c r="AU35" s="200">
        <f t="shared" si="10"/>
        <v>221629.63127802304</v>
      </c>
      <c r="AV35" s="200">
        <f t="shared" si="10"/>
        <v>216842.75329127169</v>
      </c>
      <c r="AW35" s="200">
        <f t="shared" si="10"/>
        <v>217736.68489174946</v>
      </c>
      <c r="AX35" s="200">
        <f t="shared" si="10"/>
        <v>214847.91333662378</v>
      </c>
      <c r="AY35" s="200">
        <f t="shared" si="10"/>
        <v>209897.1307327103</v>
      </c>
      <c r="AZ35" s="200">
        <f t="shared" si="10"/>
        <v>208637.12677399468</v>
      </c>
      <c r="BA35" s="966">
        <f t="shared" si="10"/>
        <v>206848.74279200303</v>
      </c>
      <c r="BB35" s="200">
        <f>SUM(BB36,BB39)</f>
        <v>205040.97771791267</v>
      </c>
      <c r="BC35" s="966">
        <f>SUM(BC36,BC39)</f>
        <v>202779.71301699401</v>
      </c>
      <c r="BD35" s="200">
        <f>SUM(BD36,BD39)</f>
        <v>198790.11589027772</v>
      </c>
      <c r="BE35" s="200">
        <f>SUM(BE36,BE39)</f>
        <v>176358.13492886513</v>
      </c>
      <c r="BF35" s="200">
        <f>SUM(BF36,BF39)</f>
        <v>177717.53089442541</v>
      </c>
      <c r="BG35" s="352"/>
      <c r="BH35" s="246"/>
      <c r="BI35" s="1389"/>
      <c r="BJ35" s="65"/>
      <c r="BK35" s="65"/>
      <c r="BL35" s="65"/>
      <c r="BM35" s="65"/>
    </row>
    <row r="36" spans="2:65">
      <c r="P36" s="790"/>
      <c r="Q36" s="445"/>
      <c r="R36" s="510"/>
      <c r="S36" s="492" t="s">
        <v>1033</v>
      </c>
      <c r="T36" s="742"/>
      <c r="U36" s="141"/>
      <c r="V36" s="445"/>
      <c r="W36" s="510"/>
      <c r="X36" s="463" t="s">
        <v>279</v>
      </c>
      <c r="Y36" s="509"/>
      <c r="Z36" s="509"/>
      <c r="AA36" s="200">
        <v>99665.527599680863</v>
      </c>
      <c r="AB36" s="200">
        <v>107358.54126801949</v>
      </c>
      <c r="AC36" s="200">
        <v>113632.0284417424</v>
      </c>
      <c r="AD36" s="200">
        <v>117262.28579892662</v>
      </c>
      <c r="AE36" s="200">
        <v>122505.76789528901</v>
      </c>
      <c r="AF36" s="200">
        <v>129633.35242839661</v>
      </c>
      <c r="AG36" s="200">
        <v>135449.82669707565</v>
      </c>
      <c r="AH36" s="200">
        <v>139954.1724274763</v>
      </c>
      <c r="AI36" s="200">
        <v>140631.47741508059</v>
      </c>
      <c r="AJ36" s="200">
        <v>145225.85021859937</v>
      </c>
      <c r="AK36" s="200">
        <v>145488.6692544687</v>
      </c>
      <c r="AL36" s="200">
        <v>149995.32140321881</v>
      </c>
      <c r="AM36" s="200">
        <v>149981.28671044065</v>
      </c>
      <c r="AN36" s="200">
        <v>147816.95201431791</v>
      </c>
      <c r="AO36" s="200">
        <v>142497.07735762527</v>
      </c>
      <c r="AP36" s="200">
        <v>137873.35632666794</v>
      </c>
      <c r="AQ36" s="200">
        <v>134578.098055957</v>
      </c>
      <c r="AR36" s="200">
        <v>133563.40393960243</v>
      </c>
      <c r="AS36" s="200">
        <v>128949.84755635534</v>
      </c>
      <c r="AT36" s="200">
        <v>130265.2193213111</v>
      </c>
      <c r="AU36" s="200">
        <v>129515.41903738468</v>
      </c>
      <c r="AV36" s="200">
        <v>127970.71151702412</v>
      </c>
      <c r="AW36" s="200">
        <v>128931.46257874864</v>
      </c>
      <c r="AX36" s="200">
        <v>125810.29785351595</v>
      </c>
      <c r="AY36" s="200">
        <v>120894.36701874442</v>
      </c>
      <c r="AZ36" s="200">
        <v>120279.68640876078</v>
      </c>
      <c r="BA36" s="966">
        <v>119853.80755913677</v>
      </c>
      <c r="BB36" s="200">
        <v>118947.12868639108</v>
      </c>
      <c r="BC36" s="966">
        <v>117448.19399577564</v>
      </c>
      <c r="BD36" s="200">
        <v>114697.61266023475</v>
      </c>
      <c r="BE36" s="200">
        <v>97121.066423559809</v>
      </c>
      <c r="BF36" s="200">
        <v>96123.170782479836</v>
      </c>
      <c r="BG36" s="352"/>
      <c r="BH36" s="246"/>
      <c r="BI36" s="1389"/>
      <c r="BJ36" s="65"/>
      <c r="BK36" s="65"/>
      <c r="BL36" s="65"/>
      <c r="BM36" s="65"/>
    </row>
    <row r="37" spans="2:65">
      <c r="P37" s="788"/>
      <c r="Q37" s="445"/>
      <c r="R37" s="464"/>
      <c r="S37" s="464"/>
      <c r="T37" s="1425" t="s">
        <v>986</v>
      </c>
      <c r="U37" s="141"/>
      <c r="V37" s="445"/>
      <c r="W37" s="464"/>
      <c r="X37" s="464"/>
      <c r="Y37" s="502" t="s">
        <v>280</v>
      </c>
      <c r="Z37" s="501"/>
      <c r="AA37" s="216">
        <v>88359.778126812336</v>
      </c>
      <c r="AB37" s="216">
        <v>95035.155832889577</v>
      </c>
      <c r="AC37" s="216">
        <v>100949.08465468255</v>
      </c>
      <c r="AD37" s="216">
        <v>104075.88077019436</v>
      </c>
      <c r="AE37" s="216">
        <v>108981.3881084032</v>
      </c>
      <c r="AF37" s="216">
        <v>114888.60930146443</v>
      </c>
      <c r="AG37" s="216">
        <v>120371.92550301366</v>
      </c>
      <c r="AH37" s="216">
        <v>123130.87591296475</v>
      </c>
      <c r="AI37" s="216">
        <v>125308.02933943717</v>
      </c>
      <c r="AJ37" s="216">
        <v>130270.43472756316</v>
      </c>
      <c r="AK37" s="216">
        <v>130438.87835082336</v>
      </c>
      <c r="AL37" s="216">
        <v>135387.82281358543</v>
      </c>
      <c r="AM37" s="216">
        <v>134613.50960600338</v>
      </c>
      <c r="AN37" s="216">
        <v>132418.02947084006</v>
      </c>
      <c r="AO37" s="216">
        <v>128033.3202300675</v>
      </c>
      <c r="AP37" s="216">
        <v>123290.18727250867</v>
      </c>
      <c r="AQ37" s="216">
        <v>120030.51235096497</v>
      </c>
      <c r="AR37" s="216">
        <v>119618.05189668186</v>
      </c>
      <c r="AS37" s="216">
        <v>115869.73723877057</v>
      </c>
      <c r="AT37" s="216">
        <v>117858.75451516897</v>
      </c>
      <c r="AU37" s="216">
        <v>117798.80347951667</v>
      </c>
      <c r="AV37" s="216">
        <v>116462.05135964062</v>
      </c>
      <c r="AW37" s="216">
        <v>116788.13413313215</v>
      </c>
      <c r="AX37" s="216">
        <v>113146.3795020479</v>
      </c>
      <c r="AY37" s="216">
        <v>108270.53848774522</v>
      </c>
      <c r="AZ37" s="216">
        <v>107816.72766086303</v>
      </c>
      <c r="BA37" s="961">
        <v>107252.08470923196</v>
      </c>
      <c r="BB37" s="216">
        <v>106087.59679184624</v>
      </c>
      <c r="BC37" s="961">
        <v>104438.11168825428</v>
      </c>
      <c r="BD37" s="216">
        <v>101743.58196254389</v>
      </c>
      <c r="BE37" s="216">
        <v>89347.327716885557</v>
      </c>
      <c r="BF37" s="216">
        <v>86784.586727535716</v>
      </c>
      <c r="BG37" s="347"/>
      <c r="BH37" s="318"/>
      <c r="BI37" s="1390"/>
      <c r="BJ37" s="65"/>
      <c r="BK37" s="65"/>
      <c r="BL37" s="65"/>
      <c r="BM37" s="65"/>
    </row>
    <row r="38" spans="2:65">
      <c r="P38" s="788"/>
      <c r="Q38" s="445"/>
      <c r="R38" s="466"/>
      <c r="S38" s="464"/>
      <c r="T38" s="1424" t="s">
        <v>1000</v>
      </c>
      <c r="U38" s="141"/>
      <c r="V38" s="445"/>
      <c r="W38" s="466"/>
      <c r="X38" s="466"/>
      <c r="Y38" s="37" t="s">
        <v>998</v>
      </c>
      <c r="Z38" s="505"/>
      <c r="AA38" s="84">
        <v>11305.749472868525</v>
      </c>
      <c r="AB38" s="84">
        <v>12323.385435129912</v>
      </c>
      <c r="AC38" s="84">
        <v>12682.943787059881</v>
      </c>
      <c r="AD38" s="84">
        <v>13186.405028732253</v>
      </c>
      <c r="AE38" s="84">
        <v>13524.379786885813</v>
      </c>
      <c r="AF38" s="84">
        <v>14744.743126932204</v>
      </c>
      <c r="AG38" s="84">
        <v>15077.90119406196</v>
      </c>
      <c r="AH38" s="84">
        <v>16823.296514511523</v>
      </c>
      <c r="AI38" s="84">
        <v>15323.448075643395</v>
      </c>
      <c r="AJ38" s="84">
        <v>14955.415491036223</v>
      </c>
      <c r="AK38" s="84">
        <v>15049.790903645342</v>
      </c>
      <c r="AL38" s="84">
        <v>14607.498589633393</v>
      </c>
      <c r="AM38" s="84">
        <v>15367.777104437184</v>
      </c>
      <c r="AN38" s="84">
        <v>15398.922543477856</v>
      </c>
      <c r="AO38" s="84">
        <v>14463.757127557776</v>
      </c>
      <c r="AP38" s="84">
        <v>14583.169054159242</v>
      </c>
      <c r="AQ38" s="84">
        <v>14547.585704992056</v>
      </c>
      <c r="AR38" s="84">
        <v>13945.352042920604</v>
      </c>
      <c r="AS38" s="84">
        <v>13080.110317584807</v>
      </c>
      <c r="AT38" s="84">
        <v>12406.464806142118</v>
      </c>
      <c r="AU38" s="84">
        <v>11716.615557868005</v>
      </c>
      <c r="AV38" s="84">
        <v>11508.66015738348</v>
      </c>
      <c r="AW38" s="84">
        <v>12143.328445616495</v>
      </c>
      <c r="AX38" s="84">
        <v>12663.91835146803</v>
      </c>
      <c r="AY38" s="84">
        <v>12623.828530999182</v>
      </c>
      <c r="AZ38" s="84">
        <v>12462.958747897716</v>
      </c>
      <c r="BA38" s="962">
        <v>12601.7228499048</v>
      </c>
      <c r="BB38" s="84">
        <v>12859.531894544823</v>
      </c>
      <c r="BC38" s="962">
        <v>13010.082307521363</v>
      </c>
      <c r="BD38" s="84">
        <v>12954.030697690832</v>
      </c>
      <c r="BE38" s="84">
        <v>7773.738706674254</v>
      </c>
      <c r="BF38" s="84">
        <v>9338.5840549441091</v>
      </c>
      <c r="BG38" s="348"/>
      <c r="BH38" s="244"/>
      <c r="BI38" s="1390"/>
      <c r="BJ38" s="65"/>
      <c r="BK38" s="65"/>
      <c r="BL38" s="65"/>
      <c r="BM38" s="65"/>
    </row>
    <row r="39" spans="2:65">
      <c r="B39" s="141"/>
      <c r="C39" s="141"/>
      <c r="D39" s="141"/>
      <c r="E39" s="141"/>
      <c r="F39" s="141"/>
      <c r="G39" s="141"/>
      <c r="H39" s="141"/>
      <c r="I39" s="141"/>
      <c r="J39" s="141"/>
      <c r="K39" s="141"/>
      <c r="L39" s="141"/>
      <c r="M39" s="141"/>
      <c r="N39" s="141"/>
      <c r="O39" s="141"/>
      <c r="P39" s="788"/>
      <c r="Q39" s="445"/>
      <c r="R39" s="466"/>
      <c r="S39" s="492" t="s">
        <v>1034</v>
      </c>
      <c r="T39" s="742"/>
      <c r="U39" s="141"/>
      <c r="V39" s="445"/>
      <c r="W39" s="466"/>
      <c r="X39" s="463" t="s">
        <v>281</v>
      </c>
      <c r="Y39" s="509"/>
      <c r="Z39" s="509"/>
      <c r="AA39" s="200">
        <v>102085.22362981936</v>
      </c>
      <c r="AB39" s="200">
        <v>106159.17301578699</v>
      </c>
      <c r="AC39" s="200">
        <v>106440.52203635256</v>
      </c>
      <c r="AD39" s="200">
        <v>106585.06200050226</v>
      </c>
      <c r="AE39" s="200">
        <v>110562.36878604647</v>
      </c>
      <c r="AF39" s="200">
        <v>112760.66654631113</v>
      </c>
      <c r="AG39" s="200">
        <v>113655.14527742635</v>
      </c>
      <c r="AH39" s="200">
        <v>110837.30404562729</v>
      </c>
      <c r="AI39" s="200">
        <v>108263.68874522817</v>
      </c>
      <c r="AJ39" s="200">
        <v>107768.07177482379</v>
      </c>
      <c r="AK39" s="200">
        <v>107083.67738164774</v>
      </c>
      <c r="AL39" s="200">
        <v>106718.25042325813</v>
      </c>
      <c r="AM39" s="200">
        <v>103094.1916820597</v>
      </c>
      <c r="AN39" s="200">
        <v>101255.18359186286</v>
      </c>
      <c r="AO39" s="200">
        <v>100637.58303334979</v>
      </c>
      <c r="AP39" s="200">
        <v>99737.632045416438</v>
      </c>
      <c r="AQ39" s="200">
        <v>100322.71659524285</v>
      </c>
      <c r="AR39" s="200">
        <v>98560.062412470885</v>
      </c>
      <c r="AS39" s="200">
        <v>95532.46881469019</v>
      </c>
      <c r="AT39" s="200">
        <v>90930.26865386343</v>
      </c>
      <c r="AU39" s="200">
        <v>92114.212240638357</v>
      </c>
      <c r="AV39" s="200">
        <v>88872.041774247555</v>
      </c>
      <c r="AW39" s="200">
        <v>88805.222313000821</v>
      </c>
      <c r="AX39" s="200">
        <v>89037.615483107831</v>
      </c>
      <c r="AY39" s="200">
        <v>89002.763713965891</v>
      </c>
      <c r="AZ39" s="200">
        <v>88357.440365233895</v>
      </c>
      <c r="BA39" s="966">
        <v>86994.93523286625</v>
      </c>
      <c r="BB39" s="200">
        <v>86093.849031521589</v>
      </c>
      <c r="BC39" s="966">
        <v>85331.519021218366</v>
      </c>
      <c r="BD39" s="200">
        <v>84092.503230042974</v>
      </c>
      <c r="BE39" s="200">
        <v>79237.068505305302</v>
      </c>
      <c r="BF39" s="200">
        <v>81594.360111945556</v>
      </c>
      <c r="BG39" s="352"/>
      <c r="BH39" s="246"/>
      <c r="BI39" s="1389"/>
      <c r="BJ39" s="65"/>
      <c r="BK39" s="65"/>
      <c r="BL39" s="65"/>
      <c r="BM39" s="65"/>
    </row>
    <row r="40" spans="2:65">
      <c r="P40" s="788"/>
      <c r="Q40" s="445"/>
      <c r="R40" s="466"/>
      <c r="S40" s="464"/>
      <c r="T40" s="1425" t="s">
        <v>1149</v>
      </c>
      <c r="U40" s="141"/>
      <c r="V40" s="445"/>
      <c r="W40" s="466"/>
      <c r="X40" s="466"/>
      <c r="Y40" s="502" t="s">
        <v>280</v>
      </c>
      <c r="Z40" s="501"/>
      <c r="AA40" s="216">
        <v>91993.070356667304</v>
      </c>
      <c r="AB40" s="216">
        <v>95910.624182551765</v>
      </c>
      <c r="AC40" s="216">
        <v>96292.077299183948</v>
      </c>
      <c r="AD40" s="216">
        <v>96732.245868523227</v>
      </c>
      <c r="AE40" s="216">
        <v>100294.99568601296</v>
      </c>
      <c r="AF40" s="216">
        <v>102123.74696112778</v>
      </c>
      <c r="AG40" s="216">
        <v>102708.28757681258</v>
      </c>
      <c r="AH40" s="216">
        <v>99997.96317336327</v>
      </c>
      <c r="AI40" s="216">
        <v>97768.722492731467</v>
      </c>
      <c r="AJ40" s="216">
        <v>97203.825792928707</v>
      </c>
      <c r="AK40" s="216">
        <v>96236.561887250631</v>
      </c>
      <c r="AL40" s="216">
        <v>95866.964617315927</v>
      </c>
      <c r="AM40" s="216">
        <v>92653.279800669232</v>
      </c>
      <c r="AN40" s="216">
        <v>91172.121438354618</v>
      </c>
      <c r="AO40" s="216">
        <v>91199.785266410894</v>
      </c>
      <c r="AP40" s="216">
        <v>90301.249384804221</v>
      </c>
      <c r="AQ40" s="216">
        <v>90753.868454446812</v>
      </c>
      <c r="AR40" s="216">
        <v>89215.49209383165</v>
      </c>
      <c r="AS40" s="216">
        <v>86791.706943719779</v>
      </c>
      <c r="AT40" s="216">
        <v>82854.548339475106</v>
      </c>
      <c r="AU40" s="216">
        <v>83645.689123865508</v>
      </c>
      <c r="AV40" s="216">
        <v>80673.914752525438</v>
      </c>
      <c r="AW40" s="216">
        <v>80358.931707347903</v>
      </c>
      <c r="AX40" s="216">
        <v>80279.584400275868</v>
      </c>
      <c r="AY40" s="216">
        <v>80257.80040607923</v>
      </c>
      <c r="AZ40" s="216">
        <v>79813.854853806391</v>
      </c>
      <c r="BA40" s="961">
        <v>78459.730144925707</v>
      </c>
      <c r="BB40" s="216">
        <v>77705.396029925862</v>
      </c>
      <c r="BC40" s="961">
        <v>77001.497981869368</v>
      </c>
      <c r="BD40" s="216">
        <v>75873.581345222963</v>
      </c>
      <c r="BE40" s="216">
        <v>71549.070510854959</v>
      </c>
      <c r="BF40" s="216">
        <v>73550.448058768918</v>
      </c>
      <c r="BG40" s="347"/>
      <c r="BH40" s="318"/>
      <c r="BI40" s="1390"/>
      <c r="BJ40" s="65"/>
      <c r="BK40" s="65"/>
      <c r="BL40" s="65"/>
      <c r="BM40" s="65"/>
    </row>
    <row r="41" spans="2:65">
      <c r="P41" s="788"/>
      <c r="Q41" s="445"/>
      <c r="R41" s="466"/>
      <c r="S41" s="464"/>
      <c r="T41" s="1424" t="s">
        <v>1046</v>
      </c>
      <c r="U41" s="141"/>
      <c r="V41" s="445"/>
      <c r="W41" s="466"/>
      <c r="X41" s="466"/>
      <c r="Y41" s="37" t="s">
        <v>998</v>
      </c>
      <c r="Z41" s="505"/>
      <c r="AA41" s="84">
        <v>10092.153273152067</v>
      </c>
      <c r="AB41" s="84">
        <v>10248.548833235218</v>
      </c>
      <c r="AC41" s="84">
        <v>10148.444737168616</v>
      </c>
      <c r="AD41" s="84">
        <v>9852.8161319790652</v>
      </c>
      <c r="AE41" s="84">
        <v>10267.373100033508</v>
      </c>
      <c r="AF41" s="84">
        <v>10636.919585183359</v>
      </c>
      <c r="AG41" s="84">
        <v>10946.857700613769</v>
      </c>
      <c r="AH41" s="84">
        <v>10839.340872264036</v>
      </c>
      <c r="AI41" s="84">
        <v>10494.966252496692</v>
      </c>
      <c r="AJ41" s="84">
        <v>10564.245981895097</v>
      </c>
      <c r="AK41" s="84">
        <v>10847.115494397101</v>
      </c>
      <c r="AL41" s="84">
        <v>10851.285805942178</v>
      </c>
      <c r="AM41" s="84">
        <v>10440.911881390461</v>
      </c>
      <c r="AN41" s="84">
        <v>10083.062153508268</v>
      </c>
      <c r="AO41" s="84">
        <v>9437.7977669388947</v>
      </c>
      <c r="AP41" s="84">
        <v>9436.3826606122348</v>
      </c>
      <c r="AQ41" s="84">
        <v>9568.8481407960298</v>
      </c>
      <c r="AR41" s="84">
        <v>9344.5703186392493</v>
      </c>
      <c r="AS41" s="84">
        <v>8740.7618709704202</v>
      </c>
      <c r="AT41" s="84">
        <v>8075.7203143883162</v>
      </c>
      <c r="AU41" s="84">
        <v>8468.5231167728598</v>
      </c>
      <c r="AV41" s="84">
        <v>8198.1270217221172</v>
      </c>
      <c r="AW41" s="84">
        <v>8446.2906056529064</v>
      </c>
      <c r="AX41" s="84">
        <v>8758.0310828319616</v>
      </c>
      <c r="AY41" s="84">
        <v>8744.9633078866573</v>
      </c>
      <c r="AZ41" s="84">
        <v>8543.5855114275037</v>
      </c>
      <c r="BA41" s="962">
        <v>8535.2050879405469</v>
      </c>
      <c r="BB41" s="84">
        <v>8388.4530015957207</v>
      </c>
      <c r="BC41" s="962">
        <v>8330.021039349007</v>
      </c>
      <c r="BD41" s="84">
        <v>8218.9218848200035</v>
      </c>
      <c r="BE41" s="84">
        <v>7687.9979944503448</v>
      </c>
      <c r="BF41" s="84">
        <v>8043.9120531766503</v>
      </c>
      <c r="BG41" s="348"/>
      <c r="BH41" s="244"/>
      <c r="BI41" s="1390"/>
      <c r="BJ41" s="65"/>
      <c r="BK41" s="65"/>
      <c r="BL41" s="65"/>
      <c r="BM41" s="65"/>
    </row>
    <row r="42" spans="2:65" ht="15" thickBot="1">
      <c r="P42" s="788"/>
      <c r="Q42" s="445"/>
      <c r="R42" s="468" t="s">
        <v>89</v>
      </c>
      <c r="S42" s="511"/>
      <c r="T42" s="1054"/>
      <c r="U42" s="141"/>
      <c r="V42" s="445"/>
      <c r="W42" s="468" t="s">
        <v>282</v>
      </c>
      <c r="X42" s="511"/>
      <c r="Y42" s="1051"/>
      <c r="Z42" s="1051"/>
      <c r="AA42" s="1052">
        <v>58167.167508504077</v>
      </c>
      <c r="AB42" s="1052">
        <v>59301.332402088716</v>
      </c>
      <c r="AC42" s="1052">
        <v>62218.053306693371</v>
      </c>
      <c r="AD42" s="1052">
        <v>65643.249734996381</v>
      </c>
      <c r="AE42" s="1052">
        <v>63833.413322368237</v>
      </c>
      <c r="AF42" s="1052">
        <v>67477.227735701614</v>
      </c>
      <c r="AG42" s="1052">
        <v>69880.366957828868</v>
      </c>
      <c r="AH42" s="1052">
        <v>66730.205120783328</v>
      </c>
      <c r="AI42" s="1052">
        <v>66775.264262267563</v>
      </c>
      <c r="AJ42" s="1052">
        <v>68588.834743351952</v>
      </c>
      <c r="AK42" s="1052">
        <v>72226.24200626128</v>
      </c>
      <c r="AL42" s="1052">
        <v>68553.135738847646</v>
      </c>
      <c r="AM42" s="1052">
        <v>71334.893190037037</v>
      </c>
      <c r="AN42" s="1052">
        <v>67914.862135508374</v>
      </c>
      <c r="AO42" s="1052">
        <v>68006.409833997866</v>
      </c>
      <c r="AP42" s="1052">
        <v>70395.478550084488</v>
      </c>
      <c r="AQ42" s="1052">
        <v>66123.070259378132</v>
      </c>
      <c r="AR42" s="1052">
        <v>65403.902026637894</v>
      </c>
      <c r="AS42" s="1052">
        <v>61704.132512039876</v>
      </c>
      <c r="AT42" s="1052">
        <v>61350.897200800668</v>
      </c>
      <c r="AU42" s="1052">
        <v>64216.941912273163</v>
      </c>
      <c r="AV42" s="1052">
        <v>62540.92856869613</v>
      </c>
      <c r="AW42" s="1052">
        <v>62626.438217539071</v>
      </c>
      <c r="AX42" s="1052">
        <v>60319.27447058422</v>
      </c>
      <c r="AY42" s="1052">
        <v>58013.755532842835</v>
      </c>
      <c r="AZ42" s="1052">
        <v>55391.50902658113</v>
      </c>
      <c r="BA42" s="1053">
        <v>55711.740759276734</v>
      </c>
      <c r="BB42" s="1052">
        <v>59259.947954539712</v>
      </c>
      <c r="BC42" s="967">
        <v>52156.305071909723</v>
      </c>
      <c r="BD42" s="201">
        <v>53360.723810031515</v>
      </c>
      <c r="BE42" s="201">
        <v>55807.026627280058</v>
      </c>
      <c r="BF42" s="201">
        <v>51572.981537305226</v>
      </c>
      <c r="BG42" s="353"/>
      <c r="BH42" s="323"/>
      <c r="BI42" s="1389"/>
      <c r="BJ42" s="65"/>
      <c r="BK42" s="65"/>
      <c r="BL42" s="65"/>
      <c r="BM42" s="65"/>
    </row>
    <row r="43" spans="2:65" ht="18.75">
      <c r="P43" s="788"/>
      <c r="Q43" s="1182" t="s">
        <v>670</v>
      </c>
      <c r="R43" s="1057"/>
      <c r="S43" s="1057"/>
      <c r="T43" s="1058"/>
      <c r="U43" s="141"/>
      <c r="V43" s="1357" t="s">
        <v>859</v>
      </c>
      <c r="W43" s="1057"/>
      <c r="X43" s="1057"/>
      <c r="Y43" s="1087"/>
      <c r="Z43" s="1087"/>
      <c r="AA43" s="1088">
        <f>AA44+AA56+AA60</f>
        <v>95115.210606310487</v>
      </c>
      <c r="AB43" s="1088">
        <f t="shared" ref="AB43:BA43" si="11">AB44+AB56+AB60</f>
        <v>96387.577832557159</v>
      </c>
      <c r="AC43" s="1088">
        <f t="shared" si="11"/>
        <v>97877.247673151054</v>
      </c>
      <c r="AD43" s="1088">
        <f t="shared" si="11"/>
        <v>95476.396954999393</v>
      </c>
      <c r="AE43" s="1088">
        <f t="shared" si="11"/>
        <v>100580.17653052793</v>
      </c>
      <c r="AF43" s="1088">
        <f t="shared" si="11"/>
        <v>101590.31180218326</v>
      </c>
      <c r="AG43" s="1088">
        <f t="shared" si="11"/>
        <v>102713.95678181281</v>
      </c>
      <c r="AH43" s="1088">
        <f t="shared" si="11"/>
        <v>101700.97666141427</v>
      </c>
      <c r="AI43" s="1088">
        <f t="shared" si="11"/>
        <v>95411.633743068</v>
      </c>
      <c r="AJ43" s="1088">
        <f t="shared" si="11"/>
        <v>95719.492437790177</v>
      </c>
      <c r="AK43" s="1088">
        <f t="shared" si="11"/>
        <v>97687.391008710198</v>
      </c>
      <c r="AL43" s="1088">
        <f t="shared" si="11"/>
        <v>95596.349980735322</v>
      </c>
      <c r="AM43" s="1088">
        <f t="shared" si="11"/>
        <v>93348.89004158671</v>
      </c>
      <c r="AN43" s="1088">
        <f t="shared" si="11"/>
        <v>93406.608758920207</v>
      </c>
      <c r="AO43" s="1088">
        <f t="shared" si="11"/>
        <v>92579.459559083538</v>
      </c>
      <c r="AP43" s="1088">
        <f t="shared" si="11"/>
        <v>92863.539991650614</v>
      </c>
      <c r="AQ43" s="1088">
        <f t="shared" si="11"/>
        <v>91563.631559912697</v>
      </c>
      <c r="AR43" s="1088">
        <f t="shared" si="11"/>
        <v>91356.635948636249</v>
      </c>
      <c r="AS43" s="1088">
        <f t="shared" si="11"/>
        <v>87803.003629933228</v>
      </c>
      <c r="AT43" s="1088">
        <f t="shared" si="11"/>
        <v>78426.97591989307</v>
      </c>
      <c r="AU43" s="1088">
        <f t="shared" si="11"/>
        <v>80107.916337036411</v>
      </c>
      <c r="AV43" s="1088">
        <f t="shared" si="11"/>
        <v>78988.83562459251</v>
      </c>
      <c r="AW43" s="1088">
        <f t="shared" si="11"/>
        <v>80840.41173959765</v>
      </c>
      <c r="AX43" s="1088">
        <f t="shared" si="11"/>
        <v>82077.431072264837</v>
      </c>
      <c r="AY43" s="1088">
        <f t="shared" si="11"/>
        <v>80656.867423758347</v>
      </c>
      <c r="AZ43" s="1088">
        <f t="shared" si="11"/>
        <v>79441.198058755661</v>
      </c>
      <c r="BA43" s="1088">
        <f t="shared" si="11"/>
        <v>79139.76194961014</v>
      </c>
      <c r="BB43" s="1088">
        <f>BB44+BB56+BB60</f>
        <v>80080.984543816958</v>
      </c>
      <c r="BC43" s="1284">
        <f>BC44+BC56+BC60</f>
        <v>79927.179525630476</v>
      </c>
      <c r="BD43" s="1088">
        <f>BD44+BD56+BD60</f>
        <v>78723.64741017668</v>
      </c>
      <c r="BE43" s="1088">
        <f>BE44+BE56+BE60</f>
        <v>74226.671662088978</v>
      </c>
      <c r="BF43" s="1088">
        <f>BF44+BF56+BF60</f>
        <v>75784.783040358714</v>
      </c>
      <c r="BG43" s="1088"/>
      <c r="BH43" s="1089"/>
      <c r="BI43" s="1389"/>
      <c r="BJ43" s="65"/>
      <c r="BK43" s="65"/>
      <c r="BL43" s="65"/>
      <c r="BM43" s="65"/>
    </row>
    <row r="44" spans="2:65">
      <c r="P44" s="790"/>
      <c r="Q44" s="1105"/>
      <c r="R44" s="1100" t="s">
        <v>651</v>
      </c>
      <c r="S44" s="1055"/>
      <c r="T44" s="1056"/>
      <c r="U44" s="141"/>
      <c r="V44" s="1097"/>
      <c r="W44" s="1090" t="s">
        <v>727</v>
      </c>
      <c r="X44" s="1055"/>
      <c r="Y44" s="1083"/>
      <c r="Z44" s="1083"/>
      <c r="AA44" s="1084">
        <v>64586.4301957309</v>
      </c>
      <c r="AB44" s="1084">
        <v>65879.14511326408</v>
      </c>
      <c r="AC44" s="1084">
        <v>65838.964131392422</v>
      </c>
      <c r="AD44" s="1084">
        <v>64559.325065492056</v>
      </c>
      <c r="AE44" s="1084">
        <v>66238.622985958908</v>
      </c>
      <c r="AF44" s="1084">
        <v>66536.485934140452</v>
      </c>
      <c r="AG44" s="1084">
        <v>67098.564949597596</v>
      </c>
      <c r="AH44" s="1084">
        <v>64534.251484688459</v>
      </c>
      <c r="AI44" s="1084">
        <v>58508.907150785672</v>
      </c>
      <c r="AJ44" s="1084">
        <v>58901.657163758384</v>
      </c>
      <c r="AK44" s="1084">
        <v>59416.310095449946</v>
      </c>
      <c r="AL44" s="1084">
        <v>58121.059040844426</v>
      </c>
      <c r="AM44" s="1084">
        <v>55790.678584331035</v>
      </c>
      <c r="AN44" s="1084">
        <v>55151.709804744089</v>
      </c>
      <c r="AO44" s="1084">
        <v>55146.530783155409</v>
      </c>
      <c r="AP44" s="1084">
        <v>56175.32293587811</v>
      </c>
      <c r="AQ44" s="1084">
        <v>56482.386409614774</v>
      </c>
      <c r="AR44" s="1084">
        <v>55665.285431644341</v>
      </c>
      <c r="AS44" s="1084">
        <v>51341.551967056999</v>
      </c>
      <c r="AT44" s="1084">
        <v>45917.571100262991</v>
      </c>
      <c r="AU44" s="1084">
        <v>46966.787342752585</v>
      </c>
      <c r="AV44" s="1084">
        <v>46726.420539065373</v>
      </c>
      <c r="AW44" s="1084">
        <v>46878.691416485657</v>
      </c>
      <c r="AX44" s="1084">
        <v>48588.11862373005</v>
      </c>
      <c r="AY44" s="1084">
        <v>48010.045483454567</v>
      </c>
      <c r="AZ44" s="1084">
        <v>46515.254488674582</v>
      </c>
      <c r="BA44" s="1085">
        <v>46104.330032549507</v>
      </c>
      <c r="BB44" s="1084">
        <v>46833.879579685185</v>
      </c>
      <c r="BC44" s="1085">
        <v>46030.801873025914</v>
      </c>
      <c r="BD44" s="1084">
        <v>44388.833968588566</v>
      </c>
      <c r="BE44" s="1084">
        <v>41509.930956563578</v>
      </c>
      <c r="BF44" s="1084">
        <v>43041.918234738339</v>
      </c>
      <c r="BG44" s="1084"/>
      <c r="BH44" s="1086"/>
      <c r="BI44" s="1389"/>
      <c r="BJ44" s="65"/>
      <c r="BK44" s="65"/>
      <c r="BL44" s="65"/>
      <c r="BM44" s="65"/>
    </row>
    <row r="45" spans="2:65">
      <c r="B45" s="141"/>
      <c r="C45" s="141"/>
      <c r="D45" s="141"/>
      <c r="E45" s="141"/>
      <c r="F45" s="141"/>
      <c r="G45" s="141"/>
      <c r="H45" s="141"/>
      <c r="I45" s="141"/>
      <c r="J45" s="141"/>
      <c r="K45" s="141"/>
      <c r="L45" s="141"/>
      <c r="M45" s="141"/>
      <c r="N45" s="141"/>
      <c r="O45" s="141"/>
      <c r="P45" s="788"/>
      <c r="Q45" s="1098"/>
      <c r="R45" s="1101"/>
      <c r="S45" s="446" t="s">
        <v>90</v>
      </c>
      <c r="T45" s="535"/>
      <c r="U45" s="141"/>
      <c r="V45" s="1098"/>
      <c r="W45" s="1091"/>
      <c r="X45" s="499" t="s">
        <v>660</v>
      </c>
      <c r="Y45" s="845"/>
      <c r="Z45" s="339"/>
      <c r="AA45" s="339">
        <f>SUM(AA46:AA49)</f>
        <v>48713.799951557143</v>
      </c>
      <c r="AB45" s="339">
        <f>SUM(AB46:AB49)</f>
        <v>50055.727509006254</v>
      </c>
      <c r="AC45" s="339">
        <f t="shared" ref="AC45:AZ45" si="12">SUM(AC46:AC49)</f>
        <v>50515.742177053216</v>
      </c>
      <c r="AD45" s="339">
        <f t="shared" si="12"/>
        <v>49824.560488012197</v>
      </c>
      <c r="AE45" s="339">
        <f t="shared" si="12"/>
        <v>50822.750362904619</v>
      </c>
      <c r="AF45" s="339">
        <f t="shared" si="12"/>
        <v>50688.531077973988</v>
      </c>
      <c r="AG45" s="339">
        <f t="shared" si="12"/>
        <v>51044.127701300742</v>
      </c>
      <c r="AH45" s="339">
        <f t="shared" si="12"/>
        <v>48409.229513127852</v>
      </c>
      <c r="AI45" s="339">
        <f t="shared" si="12"/>
        <v>43437.701232996616</v>
      </c>
      <c r="AJ45" s="339">
        <f t="shared" si="12"/>
        <v>43162.221354085559</v>
      </c>
      <c r="AK45" s="339">
        <f t="shared" si="12"/>
        <v>43487.276922285935</v>
      </c>
      <c r="AL45" s="339">
        <f t="shared" si="12"/>
        <v>42501.923029075173</v>
      </c>
      <c r="AM45" s="339">
        <f t="shared" si="12"/>
        <v>40225.138974983514</v>
      </c>
      <c r="AN45" s="339">
        <f t="shared" si="12"/>
        <v>40022.706637526935</v>
      </c>
      <c r="AO45" s="339">
        <f t="shared" si="12"/>
        <v>39745.124832842463</v>
      </c>
      <c r="AP45" s="339">
        <f t="shared" si="12"/>
        <v>41111.508723424922</v>
      </c>
      <c r="AQ45" s="339">
        <f t="shared" si="12"/>
        <v>41069.217387605189</v>
      </c>
      <c r="AR45" s="339">
        <f t="shared" si="12"/>
        <v>40094.300578232018</v>
      </c>
      <c r="AS45" s="339">
        <f t="shared" si="12"/>
        <v>37327.809573850856</v>
      </c>
      <c r="AT45" s="339">
        <f t="shared" si="12"/>
        <v>32651.320523922066</v>
      </c>
      <c r="AU45" s="339">
        <f t="shared" si="12"/>
        <v>32676.031698858231</v>
      </c>
      <c r="AV45" s="339">
        <f t="shared" si="12"/>
        <v>32983.411629760099</v>
      </c>
      <c r="AW45" s="339">
        <f t="shared" si="12"/>
        <v>33594.961899891277</v>
      </c>
      <c r="AX45" s="339">
        <f t="shared" si="12"/>
        <v>34930.311560817281</v>
      </c>
      <c r="AY45" s="339">
        <f t="shared" si="12"/>
        <v>34678.091525374628</v>
      </c>
      <c r="AZ45" s="339">
        <f t="shared" si="12"/>
        <v>33525.535694038939</v>
      </c>
      <c r="BA45" s="968">
        <f t="shared" ref="BA45:BF45" si="13">SUM(BA46:BA49)</f>
        <v>33421.166717103173</v>
      </c>
      <c r="BB45" s="339">
        <f t="shared" si="13"/>
        <v>33940.112768815561</v>
      </c>
      <c r="BC45" s="968">
        <f t="shared" si="13"/>
        <v>33565.012665797505</v>
      </c>
      <c r="BD45" s="339">
        <f t="shared" si="13"/>
        <v>32232.041261313967</v>
      </c>
      <c r="BE45" s="339">
        <f t="shared" si="13"/>
        <v>30702.649743029768</v>
      </c>
      <c r="BF45" s="339">
        <f t="shared" si="13"/>
        <v>31136.828728063505</v>
      </c>
      <c r="BG45" s="737"/>
      <c r="BH45" s="249"/>
      <c r="BI45" s="1391"/>
      <c r="BJ45" s="65"/>
      <c r="BK45" s="65"/>
      <c r="BL45" s="65"/>
      <c r="BM45" s="65"/>
    </row>
    <row r="46" spans="2:65" ht="15" customHeight="1">
      <c r="B46" s="141"/>
      <c r="C46" s="141"/>
      <c r="D46" s="141"/>
      <c r="E46" s="141"/>
      <c r="F46" s="141"/>
      <c r="G46" s="141"/>
      <c r="H46" s="141"/>
      <c r="I46" s="141"/>
      <c r="J46" s="141"/>
      <c r="K46" s="141"/>
      <c r="L46" s="141"/>
      <c r="M46" s="141"/>
      <c r="N46" s="141"/>
      <c r="O46" s="141"/>
      <c r="P46" s="1419"/>
      <c r="Q46" s="1098"/>
      <c r="R46" s="1101"/>
      <c r="S46" s="449"/>
      <c r="T46" s="1136" t="s">
        <v>703</v>
      </c>
      <c r="U46" s="141"/>
      <c r="V46" s="1098"/>
      <c r="W46" s="1091"/>
      <c r="X46" s="449"/>
      <c r="Y46" s="1047" t="s">
        <v>656</v>
      </c>
      <c r="Z46" s="90"/>
      <c r="AA46" s="1060">
        <v>38701.103416042592</v>
      </c>
      <c r="AB46" s="1060">
        <v>40346.744742035473</v>
      </c>
      <c r="AC46" s="1060">
        <v>41665.79114506545</v>
      </c>
      <c r="AD46" s="1060">
        <v>41224.494256585334</v>
      </c>
      <c r="AE46" s="1060">
        <v>42297.116417365723</v>
      </c>
      <c r="AF46" s="1060">
        <v>42142.02726535382</v>
      </c>
      <c r="AG46" s="1060">
        <v>42559.539804125336</v>
      </c>
      <c r="AH46" s="1060">
        <v>39926.083389390726</v>
      </c>
      <c r="AI46" s="1060">
        <v>35362.599382577479</v>
      </c>
      <c r="AJ46" s="1060">
        <v>35010.124942594921</v>
      </c>
      <c r="AK46" s="1060">
        <v>35085.742906855594</v>
      </c>
      <c r="AL46" s="1060">
        <v>34374.185269382258</v>
      </c>
      <c r="AM46" s="1060">
        <v>32417.253435765444</v>
      </c>
      <c r="AN46" s="1060">
        <v>31935.273453308597</v>
      </c>
      <c r="AO46" s="1060">
        <v>31276.189983420805</v>
      </c>
      <c r="AP46" s="1060">
        <v>32279.645554026018</v>
      </c>
      <c r="AQ46" s="1060">
        <v>31990.873871774482</v>
      </c>
      <c r="AR46" s="1060">
        <v>30658.349937916188</v>
      </c>
      <c r="AS46" s="1060">
        <v>28552.561480293498</v>
      </c>
      <c r="AT46" s="1060">
        <v>25308.481718967807</v>
      </c>
      <c r="AU46" s="1060">
        <v>24321.270937421363</v>
      </c>
      <c r="AV46" s="1060">
        <v>24982.895526650263</v>
      </c>
      <c r="AW46" s="1060">
        <v>25624.79533860795</v>
      </c>
      <c r="AX46" s="1060">
        <v>26805.206128279013</v>
      </c>
      <c r="AY46" s="1060">
        <v>26557.37523672733</v>
      </c>
      <c r="AZ46" s="1060">
        <v>25936.139788924989</v>
      </c>
      <c r="BA46" s="1061">
        <v>25969.470794926132</v>
      </c>
      <c r="BB46" s="1060">
        <v>26428.778063772283</v>
      </c>
      <c r="BC46" s="1061">
        <v>26182.943719015086</v>
      </c>
      <c r="BD46" s="1060">
        <v>25328.005761907836</v>
      </c>
      <c r="BE46" s="1060">
        <v>24490.267324230699</v>
      </c>
      <c r="BF46" s="1060">
        <v>24395.605542970698</v>
      </c>
      <c r="BG46" s="1338"/>
      <c r="BH46" s="1339"/>
      <c r="BI46" s="1391"/>
      <c r="BJ46" s="65"/>
      <c r="BK46" s="65"/>
      <c r="BL46" s="65"/>
      <c r="BM46" s="65"/>
    </row>
    <row r="47" spans="2:65" ht="15" customHeight="1">
      <c r="B47" s="141"/>
      <c r="C47" s="141"/>
      <c r="D47" s="141"/>
      <c r="E47" s="141"/>
      <c r="F47" s="141"/>
      <c r="G47" s="141"/>
      <c r="H47" s="141"/>
      <c r="I47" s="141"/>
      <c r="J47" s="141"/>
      <c r="K47" s="141"/>
      <c r="L47" s="141"/>
      <c r="M47" s="141"/>
      <c r="N47" s="141"/>
      <c r="O47" s="141"/>
      <c r="P47" s="1419"/>
      <c r="Q47" s="1098"/>
      <c r="R47" s="1101"/>
      <c r="S47" s="449"/>
      <c r="T47" s="1137" t="s">
        <v>704</v>
      </c>
      <c r="U47" s="141"/>
      <c r="V47" s="1098"/>
      <c r="W47" s="1091"/>
      <c r="X47" s="449"/>
      <c r="Y47" s="1048" t="s">
        <v>657</v>
      </c>
      <c r="Z47" s="91"/>
      <c r="AA47" s="320">
        <v>6674.4490046098008</v>
      </c>
      <c r="AB47" s="320">
        <v>6524.5328569297899</v>
      </c>
      <c r="AC47" s="320">
        <v>5945.8339540571296</v>
      </c>
      <c r="AD47" s="320">
        <v>5842.3534676861218</v>
      </c>
      <c r="AE47" s="320">
        <v>5740.0247792311475</v>
      </c>
      <c r="AF47" s="320">
        <v>5795.1316308500936</v>
      </c>
      <c r="AG47" s="320">
        <v>5789.0719316293607</v>
      </c>
      <c r="AH47" s="320">
        <v>5903.8352801359188</v>
      </c>
      <c r="AI47" s="320">
        <v>5638.1994106625216</v>
      </c>
      <c r="AJ47" s="320">
        <v>5703.2053582387398</v>
      </c>
      <c r="AK47" s="320">
        <v>5899.9845210859867</v>
      </c>
      <c r="AL47" s="320">
        <v>5594.9262706926856</v>
      </c>
      <c r="AM47" s="320">
        <v>5607.0023060629446</v>
      </c>
      <c r="AN47" s="320">
        <v>6016.2632307025469</v>
      </c>
      <c r="AO47" s="320">
        <v>6398.6869967575658</v>
      </c>
      <c r="AP47" s="320">
        <v>6645.7105523034488</v>
      </c>
      <c r="AQ47" s="320">
        <v>6788.1886315874171</v>
      </c>
      <c r="AR47" s="320">
        <v>7012.0890129308336</v>
      </c>
      <c r="AS47" s="320">
        <v>6591.81832614634</v>
      </c>
      <c r="AT47" s="320">
        <v>5364.6005099960848</v>
      </c>
      <c r="AU47" s="320">
        <v>6284.7190568659116</v>
      </c>
      <c r="AV47" s="320">
        <v>5895.7907835699853</v>
      </c>
      <c r="AW47" s="320">
        <v>5679.3251402286451</v>
      </c>
      <c r="AX47" s="320">
        <v>5766.6750900500374</v>
      </c>
      <c r="AY47" s="320">
        <v>5811.9451381047556</v>
      </c>
      <c r="AZ47" s="320">
        <v>5477.0464397639898</v>
      </c>
      <c r="BA47" s="987">
        <v>5504.0022085956616</v>
      </c>
      <c r="BB47" s="320">
        <v>5583.2353800745541</v>
      </c>
      <c r="BC47" s="987">
        <v>5615.0174032474988</v>
      </c>
      <c r="BD47" s="320">
        <v>5200.0262366432871</v>
      </c>
      <c r="BE47" s="320">
        <v>4504.2505011024523</v>
      </c>
      <c r="BF47" s="320">
        <v>4970.7603174966343</v>
      </c>
      <c r="BG47" s="1340"/>
      <c r="BH47" s="333"/>
      <c r="BI47" s="1391"/>
      <c r="BJ47" s="65"/>
      <c r="BK47" s="65"/>
      <c r="BL47" s="65"/>
      <c r="BM47" s="65"/>
    </row>
    <row r="48" spans="2:65" ht="15" customHeight="1">
      <c r="B48" s="141"/>
      <c r="C48" s="141"/>
      <c r="D48" s="141"/>
      <c r="E48" s="141"/>
      <c r="F48" s="141"/>
      <c r="G48" s="141"/>
      <c r="H48" s="141"/>
      <c r="I48" s="141"/>
      <c r="J48" s="141"/>
      <c r="K48" s="141"/>
      <c r="L48" s="141"/>
      <c r="M48" s="141"/>
      <c r="N48" s="141"/>
      <c r="O48" s="141"/>
      <c r="P48" s="1419"/>
      <c r="Q48" s="1098"/>
      <c r="R48" s="1101"/>
      <c r="S48" s="449"/>
      <c r="T48" s="1137" t="s">
        <v>705</v>
      </c>
      <c r="U48" s="141"/>
      <c r="V48" s="1098"/>
      <c r="W48" s="1091"/>
      <c r="X48" s="449"/>
      <c r="Y48" s="1049" t="s">
        <v>658</v>
      </c>
      <c r="Z48" s="91"/>
      <c r="AA48" s="320">
        <v>312.93265823101166</v>
      </c>
      <c r="AB48" s="320">
        <v>307.97107789698435</v>
      </c>
      <c r="AC48" s="320">
        <v>295.29687962532637</v>
      </c>
      <c r="AD48" s="320">
        <v>290.63467317525141</v>
      </c>
      <c r="AE48" s="320">
        <v>290.02818822876941</v>
      </c>
      <c r="AF48" s="320">
        <v>283.40724792134881</v>
      </c>
      <c r="AG48" s="320">
        <v>282.81616108587957</v>
      </c>
      <c r="AH48" s="320">
        <v>270.4505316939792</v>
      </c>
      <c r="AI48" s="320">
        <v>231.01486186880268</v>
      </c>
      <c r="AJ48" s="320">
        <v>236.17622947190605</v>
      </c>
      <c r="AK48" s="320">
        <v>232.77059403447643</v>
      </c>
      <c r="AL48" s="320">
        <v>223.34615935223468</v>
      </c>
      <c r="AM48" s="320">
        <v>216.97067555275785</v>
      </c>
      <c r="AN48" s="320">
        <v>253.04917488817512</v>
      </c>
      <c r="AO48" s="320">
        <v>259.84110151123582</v>
      </c>
      <c r="AP48" s="320">
        <v>243.96514344126908</v>
      </c>
      <c r="AQ48" s="320">
        <v>231.92793937005607</v>
      </c>
      <c r="AR48" s="320">
        <v>216.15611100140237</v>
      </c>
      <c r="AS48" s="320">
        <v>183.2383982729593</v>
      </c>
      <c r="AT48" s="320">
        <v>164.79831510666327</v>
      </c>
      <c r="AU48" s="320">
        <v>188.02623863878793</v>
      </c>
      <c r="AV48" s="320">
        <v>188.07840694740474</v>
      </c>
      <c r="AW48" s="320">
        <v>199.57086177654855</v>
      </c>
      <c r="AX48" s="320">
        <v>212.11792199407731</v>
      </c>
      <c r="AY48" s="320">
        <v>209.39134529972279</v>
      </c>
      <c r="AZ48" s="320">
        <v>210.50366839149265</v>
      </c>
      <c r="BA48" s="987">
        <v>206.20457113393425</v>
      </c>
      <c r="BB48" s="320">
        <v>213.00806049427757</v>
      </c>
      <c r="BC48" s="987">
        <v>217.2544088476491</v>
      </c>
      <c r="BD48" s="320">
        <v>197.83983652610891</v>
      </c>
      <c r="BE48" s="320">
        <v>163.5904862519815</v>
      </c>
      <c r="BF48" s="320">
        <v>174.31031148173486</v>
      </c>
      <c r="BG48" s="1340"/>
      <c r="BH48" s="333"/>
      <c r="BI48" s="1391"/>
      <c r="BJ48" s="65"/>
      <c r="BK48" s="65"/>
      <c r="BL48" s="65"/>
      <c r="BM48" s="65"/>
    </row>
    <row r="49" spans="2:65" ht="15" customHeight="1">
      <c r="B49" s="141"/>
      <c r="C49" s="141"/>
      <c r="D49" s="141"/>
      <c r="E49" s="141"/>
      <c r="F49" s="141"/>
      <c r="G49" s="141"/>
      <c r="H49" s="141"/>
      <c r="I49" s="141"/>
      <c r="J49" s="141"/>
      <c r="K49" s="141"/>
      <c r="L49" s="141"/>
      <c r="M49" s="141"/>
      <c r="N49" s="141"/>
      <c r="O49" s="141"/>
      <c r="P49" s="1419"/>
      <c r="Q49" s="1098"/>
      <c r="R49" s="1101"/>
      <c r="S49" s="450"/>
      <c r="T49" s="1138" t="s">
        <v>708</v>
      </c>
      <c r="U49" s="141"/>
      <c r="V49" s="1098"/>
      <c r="W49" s="1091"/>
      <c r="X49" s="449"/>
      <c r="Y49" s="1050" t="s">
        <v>659</v>
      </c>
      <c r="Z49" s="92"/>
      <c r="AA49" s="988">
        <v>3025.3148726737413</v>
      </c>
      <c r="AB49" s="988">
        <v>2876.4788321440037</v>
      </c>
      <c r="AC49" s="988">
        <v>2608.8201983053082</v>
      </c>
      <c r="AD49" s="988">
        <v>2467.0780905654915</v>
      </c>
      <c r="AE49" s="988">
        <v>2495.5809780789796</v>
      </c>
      <c r="AF49" s="988">
        <v>2467.9649338487307</v>
      </c>
      <c r="AG49" s="988">
        <v>2412.6998044601655</v>
      </c>
      <c r="AH49" s="988">
        <v>2308.86031190723</v>
      </c>
      <c r="AI49" s="988">
        <v>2205.887577887816</v>
      </c>
      <c r="AJ49" s="988">
        <v>2212.7148237799938</v>
      </c>
      <c r="AK49" s="988">
        <v>2268.7789003098792</v>
      </c>
      <c r="AL49" s="988">
        <v>2309.4653296479942</v>
      </c>
      <c r="AM49" s="988">
        <v>1983.9125576023625</v>
      </c>
      <c r="AN49" s="988">
        <v>1818.1207786276111</v>
      </c>
      <c r="AO49" s="988">
        <v>1810.4067511528565</v>
      </c>
      <c r="AP49" s="988">
        <v>1942.187473654189</v>
      </c>
      <c r="AQ49" s="988">
        <v>2058.2269448732345</v>
      </c>
      <c r="AR49" s="988">
        <v>2207.7055163835989</v>
      </c>
      <c r="AS49" s="988">
        <v>2000.1913691380626</v>
      </c>
      <c r="AT49" s="988">
        <v>1813.4399798515126</v>
      </c>
      <c r="AU49" s="988">
        <v>1882.0154659321704</v>
      </c>
      <c r="AV49" s="988">
        <v>1916.6469125924464</v>
      </c>
      <c r="AW49" s="988">
        <v>2091.2705592781335</v>
      </c>
      <c r="AX49" s="988">
        <v>2146.3124204941573</v>
      </c>
      <c r="AY49" s="988">
        <v>2099.3798052428242</v>
      </c>
      <c r="AZ49" s="988">
        <v>1901.845796958469</v>
      </c>
      <c r="BA49" s="988">
        <v>1741.4891424474445</v>
      </c>
      <c r="BB49" s="321">
        <v>1715.0912644744483</v>
      </c>
      <c r="BC49" s="988">
        <v>1549.7971346872716</v>
      </c>
      <c r="BD49" s="321">
        <v>1506.1694262367337</v>
      </c>
      <c r="BE49" s="321">
        <v>1544.5414314446355</v>
      </c>
      <c r="BF49" s="321">
        <v>1596.1525561144367</v>
      </c>
      <c r="BG49" s="1341"/>
      <c r="BH49" s="334"/>
      <c r="BI49" s="1391"/>
      <c r="BJ49" s="288"/>
      <c r="BK49" s="150"/>
      <c r="BL49" s="65"/>
      <c r="BM49" s="65"/>
    </row>
    <row r="50" spans="2:65">
      <c r="B50" s="141"/>
      <c r="C50" s="141"/>
      <c r="D50" s="141"/>
      <c r="E50" s="141"/>
      <c r="F50" s="141"/>
      <c r="G50" s="141"/>
      <c r="H50" s="141"/>
      <c r="I50" s="141"/>
      <c r="J50" s="141"/>
      <c r="K50" s="141"/>
      <c r="L50" s="141"/>
      <c r="M50" s="141"/>
      <c r="N50" s="141"/>
      <c r="O50" s="141"/>
      <c r="P50" s="788"/>
      <c r="Q50" s="1098"/>
      <c r="R50" s="1101"/>
      <c r="S50" s="479" t="s">
        <v>91</v>
      </c>
      <c r="T50" s="536"/>
      <c r="U50" s="141"/>
      <c r="V50" s="1098"/>
      <c r="W50" s="1091"/>
      <c r="X50" s="1482" t="s">
        <v>663</v>
      </c>
      <c r="Y50" s="513"/>
      <c r="Z50" s="340"/>
      <c r="AA50" s="969">
        <v>6502.5198481393982</v>
      </c>
      <c r="AB50" s="969">
        <v>6501.6178785101847</v>
      </c>
      <c r="AC50" s="969">
        <v>6320.2747353516334</v>
      </c>
      <c r="AD50" s="969">
        <v>5888.5293879709279</v>
      </c>
      <c r="AE50" s="969">
        <v>6317.3432371260969</v>
      </c>
      <c r="AF50" s="969">
        <v>6494.4740937862225</v>
      </c>
      <c r="AG50" s="969">
        <v>6509.5288592091256</v>
      </c>
      <c r="AH50" s="969">
        <v>6508.8192807061223</v>
      </c>
      <c r="AI50" s="969">
        <v>5907.0717378638092</v>
      </c>
      <c r="AJ50" s="969">
        <v>6474.5463462429234</v>
      </c>
      <c r="AK50" s="969">
        <v>6342.7964797778213</v>
      </c>
      <c r="AL50" s="969">
        <v>5935.0809321820925</v>
      </c>
      <c r="AM50" s="969">
        <v>5892.4609813854495</v>
      </c>
      <c r="AN50" s="969">
        <v>5749.0411017484939</v>
      </c>
      <c r="AO50" s="969">
        <v>5820.7483086713428</v>
      </c>
      <c r="AP50" s="969">
        <v>5471.1839692556241</v>
      </c>
      <c r="AQ50" s="969">
        <v>5546.5956960091644</v>
      </c>
      <c r="AR50" s="969">
        <v>5636.6682685339183</v>
      </c>
      <c r="AS50" s="969">
        <v>4778.0158189128606</v>
      </c>
      <c r="AT50" s="969">
        <v>4603.8288413838163</v>
      </c>
      <c r="AU50" s="969">
        <v>5141.8660936803253</v>
      </c>
      <c r="AV50" s="969">
        <v>4820.5216020551525</v>
      </c>
      <c r="AW50" s="969">
        <v>4399.7095059634594</v>
      </c>
      <c r="AX50" s="969">
        <v>4523.703265993493</v>
      </c>
      <c r="AY50" s="969">
        <v>4442.5408139795572</v>
      </c>
      <c r="AZ50" s="969">
        <v>4340.9213554076468</v>
      </c>
      <c r="BA50" s="969">
        <v>3994.5427922793624</v>
      </c>
      <c r="BB50" s="340">
        <v>4179.4178848250904</v>
      </c>
      <c r="BC50" s="969">
        <v>3914.5602455256685</v>
      </c>
      <c r="BD50" s="340">
        <v>4042.2183708956936</v>
      </c>
      <c r="BE50" s="340">
        <v>3365.5347539857376</v>
      </c>
      <c r="BF50" s="340">
        <v>4072.1077387302385</v>
      </c>
      <c r="BG50" s="738"/>
      <c r="BH50" s="324"/>
      <c r="BI50" s="1391"/>
      <c r="BJ50" s="288"/>
      <c r="BK50" s="150"/>
      <c r="BL50" s="65"/>
      <c r="BM50" s="65"/>
    </row>
    <row r="51" spans="2:65" ht="15" customHeight="1">
      <c r="B51" s="141"/>
      <c r="C51" s="141"/>
      <c r="D51" s="141"/>
      <c r="E51" s="141"/>
      <c r="F51" s="141"/>
      <c r="G51" s="141"/>
      <c r="H51" s="141"/>
      <c r="I51" s="141"/>
      <c r="J51" s="141"/>
      <c r="K51" s="141"/>
      <c r="L51" s="141"/>
      <c r="M51" s="141"/>
      <c r="N51" s="141"/>
      <c r="O51" s="141"/>
      <c r="P51" s="1419"/>
      <c r="Q51" s="1098"/>
      <c r="R51" s="1101"/>
      <c r="S51" s="480"/>
      <c r="T51" s="1136" t="s">
        <v>706</v>
      </c>
      <c r="U51" s="141"/>
      <c r="V51" s="1098"/>
      <c r="W51" s="1091"/>
      <c r="X51" s="480"/>
      <c r="Y51" s="1047" t="s">
        <v>661</v>
      </c>
      <c r="Z51" s="90"/>
      <c r="AA51" s="1061">
        <v>2879.456980449987</v>
      </c>
      <c r="AB51" s="1061">
        <v>2856.3732248527194</v>
      </c>
      <c r="AC51" s="1061">
        <v>2885.9592075283686</v>
      </c>
      <c r="AD51" s="1061">
        <v>2717.4128315005769</v>
      </c>
      <c r="AE51" s="1061">
        <v>2933.6161440786377</v>
      </c>
      <c r="AF51" s="1061">
        <v>2937.334645634221</v>
      </c>
      <c r="AG51" s="1061">
        <v>2923.5350389104387</v>
      </c>
      <c r="AH51" s="1061">
        <v>2839.7146471649644</v>
      </c>
      <c r="AI51" s="1061">
        <v>2494.8947553714825</v>
      </c>
      <c r="AJ51" s="1061">
        <v>2842.4882677465935</v>
      </c>
      <c r="AK51" s="1061">
        <v>2716.0559912674262</v>
      </c>
      <c r="AL51" s="1061">
        <v>2556.484249995342</v>
      </c>
      <c r="AM51" s="1061">
        <v>2381.0427467509862</v>
      </c>
      <c r="AN51" s="1061">
        <v>2157.4236112997933</v>
      </c>
      <c r="AO51" s="1061">
        <v>2156.4098613910915</v>
      </c>
      <c r="AP51" s="1061">
        <v>1843.8515128396782</v>
      </c>
      <c r="AQ51" s="1061">
        <v>1872.1762990332647</v>
      </c>
      <c r="AR51" s="1061">
        <v>1930.263957647956</v>
      </c>
      <c r="AS51" s="1061">
        <v>1678.163142604868</v>
      </c>
      <c r="AT51" s="1061">
        <v>1654.9475232545478</v>
      </c>
      <c r="AU51" s="1061">
        <v>1837.7283883938844</v>
      </c>
      <c r="AV51" s="1061">
        <v>1725.3987355485162</v>
      </c>
      <c r="AW51" s="1061">
        <v>1602.9973224438443</v>
      </c>
      <c r="AX51" s="1061">
        <v>1669.1200822289197</v>
      </c>
      <c r="AY51" s="1061">
        <v>1649.0858767351895</v>
      </c>
      <c r="AZ51" s="1061">
        <v>1697.1820075338835</v>
      </c>
      <c r="BA51" s="1061">
        <v>1352.5556096301498</v>
      </c>
      <c r="BB51" s="1060">
        <v>1420.0659804269048</v>
      </c>
      <c r="BC51" s="1061">
        <v>1152.3889069811462</v>
      </c>
      <c r="BD51" s="1060">
        <v>1398.9085917748262</v>
      </c>
      <c r="BE51" s="1060">
        <v>1103.9711301427574</v>
      </c>
      <c r="BF51" s="1060">
        <v>1457.65494844158</v>
      </c>
      <c r="BG51" s="1060"/>
      <c r="BH51" s="1339"/>
      <c r="BI51" s="1391"/>
      <c r="BJ51" s="65"/>
      <c r="BK51" s="65"/>
      <c r="BL51" s="65"/>
      <c r="BM51" s="65"/>
    </row>
    <row r="52" spans="2:65" ht="15" customHeight="1">
      <c r="B52" s="141"/>
      <c r="C52" s="141"/>
      <c r="D52" s="141"/>
      <c r="E52" s="141"/>
      <c r="F52" s="141"/>
      <c r="G52" s="141"/>
      <c r="H52" s="141"/>
      <c r="I52" s="141"/>
      <c r="J52" s="141"/>
      <c r="K52" s="141"/>
      <c r="L52" s="141"/>
      <c r="M52" s="141"/>
      <c r="N52" s="141"/>
      <c r="O52" s="141"/>
      <c r="P52" s="1419"/>
      <c r="Q52" s="1098"/>
      <c r="R52" s="1101"/>
      <c r="S52" s="481"/>
      <c r="T52" s="1138" t="s">
        <v>707</v>
      </c>
      <c r="U52" s="141"/>
      <c r="V52" s="1098"/>
      <c r="W52" s="1091"/>
      <c r="X52" s="480"/>
      <c r="Y52" s="1050" t="s">
        <v>662</v>
      </c>
      <c r="Z52" s="92"/>
      <c r="AA52" s="321">
        <f>AA50-AA51</f>
        <v>3623.0628676894112</v>
      </c>
      <c r="AB52" s="321">
        <f>AB50-AB51</f>
        <v>3645.2446536574653</v>
      </c>
      <c r="AC52" s="321">
        <f t="shared" ref="AC52:BA52" si="14">AC50-AC51</f>
        <v>3434.3155278232648</v>
      </c>
      <c r="AD52" s="321">
        <f t="shared" si="14"/>
        <v>3171.116556470351</v>
      </c>
      <c r="AE52" s="321">
        <f t="shared" si="14"/>
        <v>3383.7270930474592</v>
      </c>
      <c r="AF52" s="321">
        <f t="shared" si="14"/>
        <v>3557.1394481520015</v>
      </c>
      <c r="AG52" s="321">
        <f t="shared" si="14"/>
        <v>3585.9938202986868</v>
      </c>
      <c r="AH52" s="321">
        <f t="shared" si="14"/>
        <v>3669.1046335411579</v>
      </c>
      <c r="AI52" s="321">
        <f t="shared" si="14"/>
        <v>3412.1769824923267</v>
      </c>
      <c r="AJ52" s="321">
        <f t="shared" si="14"/>
        <v>3632.0580784963299</v>
      </c>
      <c r="AK52" s="321">
        <f t="shared" si="14"/>
        <v>3626.7404885103952</v>
      </c>
      <c r="AL52" s="321">
        <f t="shared" si="14"/>
        <v>3378.5966821867505</v>
      </c>
      <c r="AM52" s="321">
        <f t="shared" si="14"/>
        <v>3511.4182346344633</v>
      </c>
      <c r="AN52" s="321">
        <f t="shared" si="14"/>
        <v>3591.6174904487007</v>
      </c>
      <c r="AO52" s="321">
        <f t="shared" si="14"/>
        <v>3664.3384472802513</v>
      </c>
      <c r="AP52" s="321">
        <f t="shared" si="14"/>
        <v>3627.3324564159457</v>
      </c>
      <c r="AQ52" s="321">
        <f t="shared" si="14"/>
        <v>3674.4193969758999</v>
      </c>
      <c r="AR52" s="321">
        <f t="shared" si="14"/>
        <v>3706.4043108859623</v>
      </c>
      <c r="AS52" s="321">
        <f t="shared" si="14"/>
        <v>3099.8526763079926</v>
      </c>
      <c r="AT52" s="321">
        <f t="shared" si="14"/>
        <v>2948.8813181292685</v>
      </c>
      <c r="AU52" s="321">
        <f t="shared" si="14"/>
        <v>3304.1377052864409</v>
      </c>
      <c r="AV52" s="321">
        <f t="shared" si="14"/>
        <v>3095.1228665066365</v>
      </c>
      <c r="AW52" s="321">
        <f t="shared" si="14"/>
        <v>2796.7121835196149</v>
      </c>
      <c r="AX52" s="321">
        <f t="shared" si="14"/>
        <v>2854.5831837645733</v>
      </c>
      <c r="AY52" s="321">
        <f t="shared" si="14"/>
        <v>2793.454937244368</v>
      </c>
      <c r="AZ52" s="321">
        <f t="shared" si="14"/>
        <v>2643.7393478737631</v>
      </c>
      <c r="BA52" s="988">
        <f t="shared" si="14"/>
        <v>2641.9871826492126</v>
      </c>
      <c r="BB52" s="321">
        <f>BB50-BB51</f>
        <v>2759.3519043981855</v>
      </c>
      <c r="BC52" s="988">
        <f>BC50-BC51</f>
        <v>2762.1713385445223</v>
      </c>
      <c r="BD52" s="321">
        <f>BD50-BD51</f>
        <v>2643.3097791208675</v>
      </c>
      <c r="BE52" s="321">
        <f>BE50-BE51</f>
        <v>2261.5636238429802</v>
      </c>
      <c r="BF52" s="321">
        <f>BF50-BF51</f>
        <v>2614.4527902886584</v>
      </c>
      <c r="BG52" s="321"/>
      <c r="BH52" s="334"/>
      <c r="BI52" s="1391"/>
      <c r="BJ52" s="65"/>
      <c r="BK52" s="65"/>
      <c r="BL52" s="65"/>
      <c r="BM52" s="65"/>
    </row>
    <row r="53" spans="2:65">
      <c r="B53" s="141"/>
      <c r="C53" s="141"/>
      <c r="D53" s="141"/>
      <c r="E53" s="141"/>
      <c r="F53" s="141"/>
      <c r="G53" s="141"/>
      <c r="H53" s="141"/>
      <c r="I53" s="141"/>
      <c r="J53" s="141"/>
      <c r="K53" s="141"/>
      <c r="L53" s="141"/>
      <c r="M53" s="141"/>
      <c r="N53" s="141"/>
      <c r="O53" s="141"/>
      <c r="P53" s="1419"/>
      <c r="Q53" s="1098"/>
      <c r="R53" s="1101"/>
      <c r="S53" s="1135" t="s">
        <v>1203</v>
      </c>
      <c r="T53" s="483"/>
      <c r="U53" s="141"/>
      <c r="V53" s="1098"/>
      <c r="W53" s="1091"/>
      <c r="X53" s="839" t="s">
        <v>1147</v>
      </c>
      <c r="Y53" s="847"/>
      <c r="Z53" s="847"/>
      <c r="AA53" s="970">
        <v>7265.6764416128917</v>
      </c>
      <c r="AB53" s="970">
        <v>7119.0705979612903</v>
      </c>
      <c r="AC53" s="970">
        <v>6828.8850506820208</v>
      </c>
      <c r="AD53" s="970">
        <v>6692.8373653858389</v>
      </c>
      <c r="AE53" s="970">
        <v>6705.4638858638518</v>
      </c>
      <c r="AF53" s="970">
        <v>6905.0859560106701</v>
      </c>
      <c r="AG53" s="970">
        <v>6931.4455186566211</v>
      </c>
      <c r="AH53" s="970">
        <v>6903.8648621962639</v>
      </c>
      <c r="AI53" s="970">
        <v>6617.7807434145861</v>
      </c>
      <c r="AJ53" s="970">
        <v>6551.4152527651322</v>
      </c>
      <c r="AK53" s="970">
        <v>6840.8661650238328</v>
      </c>
      <c r="AL53" s="970">
        <v>6877.9758421539673</v>
      </c>
      <c r="AM53" s="970">
        <v>6742.8882611310128</v>
      </c>
      <c r="AN53" s="970">
        <v>6513.5964242283071</v>
      </c>
      <c r="AO53" s="970">
        <v>6619.7856382496866</v>
      </c>
      <c r="AP53" s="970">
        <v>6637.4469579996312</v>
      </c>
      <c r="AQ53" s="970">
        <v>6699.901852146746</v>
      </c>
      <c r="AR53" s="970">
        <v>6799.9921340388973</v>
      </c>
      <c r="AS53" s="970">
        <v>6384.30708252563</v>
      </c>
      <c r="AT53" s="970">
        <v>5724.6168736399641</v>
      </c>
      <c r="AU53" s="970">
        <v>6322.0526860737255</v>
      </c>
      <c r="AV53" s="970">
        <v>6131.1908414647669</v>
      </c>
      <c r="AW53" s="970">
        <v>6230.1417174465823</v>
      </c>
      <c r="AX53" s="970">
        <v>6351.3721372495511</v>
      </c>
      <c r="AY53" s="970">
        <v>6266.7220079273284</v>
      </c>
      <c r="AZ53" s="970">
        <v>6059.0358368798315</v>
      </c>
      <c r="BA53" s="970">
        <v>5990.4027188220143</v>
      </c>
      <c r="BB53" s="341">
        <v>5903.9734789856611</v>
      </c>
      <c r="BC53" s="970">
        <v>5775.9692477122317</v>
      </c>
      <c r="BD53" s="341">
        <v>5449.7681339006485</v>
      </c>
      <c r="BE53" s="341">
        <v>5022.9303085370111</v>
      </c>
      <c r="BF53" s="341">
        <v>5458.7260884472034</v>
      </c>
      <c r="BG53" s="739"/>
      <c r="BH53" s="250"/>
      <c r="BI53" s="1391"/>
      <c r="BJ53" s="65"/>
      <c r="BK53" s="65"/>
      <c r="BL53" s="65"/>
      <c r="BM53" s="65"/>
    </row>
    <row r="54" spans="2:65">
      <c r="B54" s="141"/>
      <c r="C54" s="141"/>
      <c r="D54" s="141"/>
      <c r="E54" s="141"/>
      <c r="F54" s="141"/>
      <c r="G54" s="141"/>
      <c r="H54" s="141"/>
      <c r="I54" s="141"/>
      <c r="J54" s="141"/>
      <c r="K54" s="141"/>
      <c r="L54" s="141"/>
      <c r="M54" s="141"/>
      <c r="N54" s="141"/>
      <c r="O54" s="141"/>
      <c r="P54" s="1419"/>
      <c r="Q54" s="1098"/>
      <c r="R54" s="1101"/>
      <c r="S54" s="1886" t="s">
        <v>709</v>
      </c>
      <c r="T54" s="1887"/>
      <c r="U54" s="141"/>
      <c r="V54" s="1098"/>
      <c r="W54" s="1091"/>
      <c r="X54" s="1870" t="s">
        <v>664</v>
      </c>
      <c r="Y54" s="1871"/>
      <c r="Z54" s="848"/>
      <c r="AA54" s="343">
        <v>2039.8207474214641</v>
      </c>
      <c r="AB54" s="343">
        <v>2135.9254287863546</v>
      </c>
      <c r="AC54" s="343">
        <v>2108.693688305545</v>
      </c>
      <c r="AD54" s="343">
        <v>2093.7183811230925</v>
      </c>
      <c r="AE54" s="343">
        <v>2325.9627930643519</v>
      </c>
      <c r="AF54" s="343">
        <v>2376.547168369565</v>
      </c>
      <c r="AG54" s="343">
        <v>2533.613162431117</v>
      </c>
      <c r="AH54" s="343">
        <v>2625.9809496582247</v>
      </c>
      <c r="AI54" s="343">
        <v>2459.6175385106635</v>
      </c>
      <c r="AJ54" s="343">
        <v>2623.9051706647697</v>
      </c>
      <c r="AK54" s="343">
        <v>2658.7016803623533</v>
      </c>
      <c r="AL54" s="343">
        <v>2727.2519354331953</v>
      </c>
      <c r="AM54" s="343">
        <v>2849.53370683106</v>
      </c>
      <c r="AN54" s="343">
        <v>2780.1639392403536</v>
      </c>
      <c r="AO54" s="343">
        <v>2873.7456163919296</v>
      </c>
      <c r="AP54" s="343">
        <v>2864.9556781979368</v>
      </c>
      <c r="AQ54" s="343">
        <v>3078.8740118536757</v>
      </c>
      <c r="AR54" s="343">
        <v>3047.6147118395124</v>
      </c>
      <c r="AS54" s="343">
        <v>2778.9279297676508</v>
      </c>
      <c r="AT54" s="343">
        <v>2865.6191783171362</v>
      </c>
      <c r="AU54" s="343">
        <v>2750.0446651403067</v>
      </c>
      <c r="AV54" s="343">
        <v>2703.1801637853519</v>
      </c>
      <c r="AW54" s="343">
        <v>2553.9715961843394</v>
      </c>
      <c r="AX54" s="343">
        <v>2689.2054736697214</v>
      </c>
      <c r="AY54" s="343">
        <v>2532.0916491730582</v>
      </c>
      <c r="AZ54" s="343">
        <v>2493.0252203481596</v>
      </c>
      <c r="BA54" s="343">
        <v>2591.2653223449588</v>
      </c>
      <c r="BB54" s="343">
        <v>2699.7375470588722</v>
      </c>
      <c r="BC54" s="343">
        <v>2669.9298689905127</v>
      </c>
      <c r="BD54" s="343">
        <v>2564.9691104782592</v>
      </c>
      <c r="BE54" s="343">
        <v>2332.0826180110566</v>
      </c>
      <c r="BF54" s="343">
        <v>2293.3196624973903</v>
      </c>
      <c r="BG54" s="740"/>
      <c r="BH54" s="325"/>
      <c r="BI54" s="1391"/>
      <c r="BJ54" s="65"/>
      <c r="BK54" s="65"/>
      <c r="BL54" s="65"/>
      <c r="BM54" s="65"/>
    </row>
    <row r="55" spans="2:65" ht="15" thickBot="1">
      <c r="B55" s="141"/>
      <c r="C55" s="141"/>
      <c r="D55" s="141"/>
      <c r="E55" s="141"/>
      <c r="F55" s="141"/>
      <c r="G55" s="141"/>
      <c r="H55" s="141"/>
      <c r="I55" s="141"/>
      <c r="J55" s="141"/>
      <c r="K55" s="141"/>
      <c r="L55" s="141"/>
      <c r="M55" s="141"/>
      <c r="N55" s="141"/>
      <c r="O55" s="141"/>
      <c r="P55" s="1419"/>
      <c r="Q55" s="1098"/>
      <c r="R55" s="1102"/>
      <c r="S55" s="1256" t="s">
        <v>810</v>
      </c>
      <c r="T55" s="485"/>
      <c r="U55" s="141"/>
      <c r="V55" s="1098"/>
      <c r="W55" s="1092"/>
      <c r="X55" s="849" t="s">
        <v>811</v>
      </c>
      <c r="Y55" s="850"/>
      <c r="Z55" s="850"/>
      <c r="AA55" s="1158">
        <v>64.613207000000031</v>
      </c>
      <c r="AB55" s="1158">
        <v>66.803699000000023</v>
      </c>
      <c r="AC55" s="1158">
        <v>65.368480000000034</v>
      </c>
      <c r="AD55" s="1158">
        <v>59.679443000000013</v>
      </c>
      <c r="AE55" s="1158">
        <v>67.102707000000024</v>
      </c>
      <c r="AF55" s="1158">
        <v>71.847638000000018</v>
      </c>
      <c r="AG55" s="1158">
        <v>79.849708000000021</v>
      </c>
      <c r="AH55" s="1158">
        <v>86.356879000000049</v>
      </c>
      <c r="AI55" s="1158">
        <v>86.735898000000077</v>
      </c>
      <c r="AJ55" s="1158">
        <v>89.569040000000015</v>
      </c>
      <c r="AK55" s="1158">
        <v>86.668848000000054</v>
      </c>
      <c r="AL55" s="1158">
        <v>78.827302000000017</v>
      </c>
      <c r="AM55" s="1158">
        <v>80.656660000000073</v>
      </c>
      <c r="AN55" s="1158">
        <v>86.201701999999983</v>
      </c>
      <c r="AO55" s="1158">
        <v>87.126387000000008</v>
      </c>
      <c r="AP55" s="1158">
        <v>90.227606999999992</v>
      </c>
      <c r="AQ55" s="1158">
        <v>87.797462000000053</v>
      </c>
      <c r="AR55" s="1158">
        <v>86.709739000000042</v>
      </c>
      <c r="AS55" s="1158">
        <v>72.491562000000002</v>
      </c>
      <c r="AT55" s="1158">
        <v>72.185683000000026</v>
      </c>
      <c r="AU55" s="1158">
        <v>76.792199000000039</v>
      </c>
      <c r="AV55" s="1158">
        <v>88.116302000000047</v>
      </c>
      <c r="AW55" s="1158">
        <v>99.906697000000023</v>
      </c>
      <c r="AX55" s="1158">
        <v>93.526186000000024</v>
      </c>
      <c r="AY55" s="1158">
        <v>90.599487000000025</v>
      </c>
      <c r="AZ55" s="1158">
        <v>96.736382000000006</v>
      </c>
      <c r="BA55" s="1158">
        <v>106.95248199999999</v>
      </c>
      <c r="BB55" s="1158">
        <v>110.63789999999999</v>
      </c>
      <c r="BC55" s="1158">
        <v>105.32984500000002</v>
      </c>
      <c r="BD55" s="1158">
        <v>99.837092000000027</v>
      </c>
      <c r="BE55" s="1158">
        <v>86.733533000000051</v>
      </c>
      <c r="BF55" s="1158">
        <v>80.936017000000021</v>
      </c>
      <c r="BG55" s="741"/>
      <c r="BH55" s="252"/>
      <c r="BI55" s="1391"/>
      <c r="BJ55" s="65"/>
      <c r="BK55" s="65"/>
      <c r="BL55" s="65"/>
      <c r="BM55" s="65"/>
    </row>
    <row r="56" spans="2:65">
      <c r="P56" s="790"/>
      <c r="Q56" s="1097"/>
      <c r="R56" s="1103" t="s">
        <v>92</v>
      </c>
      <c r="S56" s="486"/>
      <c r="T56" s="487"/>
      <c r="U56" s="141"/>
      <c r="V56" s="1098"/>
      <c r="W56" s="1093" t="s">
        <v>666</v>
      </c>
      <c r="X56" s="486"/>
      <c r="Y56" s="514"/>
      <c r="Z56" s="514"/>
      <c r="AA56" s="971">
        <v>23733.741615913474</v>
      </c>
      <c r="AB56" s="971">
        <v>23905.539656478864</v>
      </c>
      <c r="AC56" s="971">
        <v>25733.613026581148</v>
      </c>
      <c r="AD56" s="971">
        <v>24825.049493178802</v>
      </c>
      <c r="AE56" s="971">
        <v>28443.121329943569</v>
      </c>
      <c r="AF56" s="971">
        <v>28971.630345248821</v>
      </c>
      <c r="AG56" s="971">
        <v>29416.827947269649</v>
      </c>
      <c r="AH56" s="971">
        <v>31025.759163488692</v>
      </c>
      <c r="AI56" s="971">
        <v>31204.748352109815</v>
      </c>
      <c r="AJ56" s="971">
        <v>31100.931039106683</v>
      </c>
      <c r="AK56" s="971">
        <v>32506.22311881826</v>
      </c>
      <c r="AL56" s="971">
        <v>32186.238828240836</v>
      </c>
      <c r="AM56" s="971">
        <v>32541.80313870847</v>
      </c>
      <c r="AN56" s="971">
        <v>33417.553878821462</v>
      </c>
      <c r="AO56" s="971">
        <v>32741.084880483868</v>
      </c>
      <c r="AP56" s="971">
        <v>32056.70994704336</v>
      </c>
      <c r="AQ56" s="971">
        <v>30529.592469455867</v>
      </c>
      <c r="AR56" s="971">
        <v>31124.923434540829</v>
      </c>
      <c r="AS56" s="971">
        <v>32334.958322948602</v>
      </c>
      <c r="AT56" s="971">
        <v>28725.565129874285</v>
      </c>
      <c r="AU56" s="971">
        <v>29468.609836239379</v>
      </c>
      <c r="AV56" s="971">
        <v>28710.425771128695</v>
      </c>
      <c r="AW56" s="971">
        <v>30387.787402875547</v>
      </c>
      <c r="AX56" s="971">
        <v>29908.626161743803</v>
      </c>
      <c r="AY56" s="971">
        <v>29168.761314983349</v>
      </c>
      <c r="AZ56" s="971">
        <v>29602.180490718987</v>
      </c>
      <c r="BA56" s="971">
        <v>29779.50982590477</v>
      </c>
      <c r="BB56" s="202">
        <v>30110.445136920494</v>
      </c>
      <c r="BC56" s="971">
        <v>30798.055021154389</v>
      </c>
      <c r="BD56" s="202">
        <v>31321.485425779676</v>
      </c>
      <c r="BE56" s="202">
        <v>29798.854229769211</v>
      </c>
      <c r="BF56" s="202">
        <v>29885.434226105197</v>
      </c>
      <c r="BG56" s="354"/>
      <c r="BH56" s="253"/>
      <c r="BI56" s="1392"/>
      <c r="BJ56" s="65"/>
      <c r="BK56" s="65"/>
      <c r="BL56" s="65"/>
      <c r="BM56" s="65"/>
    </row>
    <row r="57" spans="2:65" ht="29.25" customHeight="1">
      <c r="B57" s="1374"/>
      <c r="C57" s="1374"/>
      <c r="D57" s="1374"/>
      <c r="E57" s="1374"/>
      <c r="F57" s="1374"/>
      <c r="G57" s="1374"/>
      <c r="H57" s="1374"/>
      <c r="I57" s="1374"/>
      <c r="J57" s="1374"/>
      <c r="K57" s="1374"/>
      <c r="L57" s="1374"/>
      <c r="M57" s="1374"/>
      <c r="N57" s="1374"/>
      <c r="O57" s="1374"/>
      <c r="P57" s="791"/>
      <c r="Q57" s="1098"/>
      <c r="R57" s="1104"/>
      <c r="S57" s="1888" t="s">
        <v>711</v>
      </c>
      <c r="T57" s="1889"/>
      <c r="V57" s="1098"/>
      <c r="W57" s="1094"/>
      <c r="X57" s="1872" t="s">
        <v>712</v>
      </c>
      <c r="Y57" s="1873"/>
      <c r="Z57" s="94"/>
      <c r="AA57" s="995">
        <v>12318.702925351379</v>
      </c>
      <c r="AB57" s="995">
        <v>12331.274808730599</v>
      </c>
      <c r="AC57" s="995">
        <v>13375.611278138173</v>
      </c>
      <c r="AD57" s="995">
        <v>13179.842297780478</v>
      </c>
      <c r="AE57" s="995">
        <v>15711.933403069759</v>
      </c>
      <c r="AF57" s="995">
        <v>16009.691542559258</v>
      </c>
      <c r="AG57" s="995">
        <v>16404.817393740297</v>
      </c>
      <c r="AH57" s="995">
        <v>17018.945499746162</v>
      </c>
      <c r="AI57" s="995">
        <v>17039.736188865427</v>
      </c>
      <c r="AJ57" s="995">
        <v>16769.845156652267</v>
      </c>
      <c r="AK57" s="995">
        <v>16884.141410693082</v>
      </c>
      <c r="AL57" s="995">
        <v>15669.526497158762</v>
      </c>
      <c r="AM57" s="995">
        <v>15145.670732317754</v>
      </c>
      <c r="AN57" s="995">
        <v>15164.199547351556</v>
      </c>
      <c r="AO57" s="995">
        <v>14652.559278399103</v>
      </c>
      <c r="AP57" s="995">
        <v>14208.590361775487</v>
      </c>
      <c r="AQ57" s="995">
        <v>13428.260560771374</v>
      </c>
      <c r="AR57" s="995">
        <v>13602.48190033213</v>
      </c>
      <c r="AS57" s="995">
        <v>14672.466417296746</v>
      </c>
      <c r="AT57" s="995">
        <v>12203.204898081363</v>
      </c>
      <c r="AU57" s="995">
        <v>12508.595810383389</v>
      </c>
      <c r="AV57" s="995">
        <v>11730.940750035754</v>
      </c>
      <c r="AW57" s="995">
        <v>12318.675847096167</v>
      </c>
      <c r="AX57" s="995">
        <v>12200.045994286549</v>
      </c>
      <c r="AY57" s="995">
        <v>11721.312616999692</v>
      </c>
      <c r="AZ57" s="995">
        <v>11665.875229557427</v>
      </c>
      <c r="BA57" s="995">
        <v>11094.641242872956</v>
      </c>
      <c r="BB57" s="793">
        <v>10825.819817788208</v>
      </c>
      <c r="BC57" s="995">
        <v>11627.562445116577</v>
      </c>
      <c r="BD57" s="793">
        <v>11358.458500754061</v>
      </c>
      <c r="BE57" s="793">
        <v>10423.905530233636</v>
      </c>
      <c r="BF57" s="793">
        <v>10358.558002618151</v>
      </c>
      <c r="BG57" s="793"/>
      <c r="BH57" s="1344"/>
      <c r="BI57" s="1390"/>
      <c r="BJ57" s="65"/>
      <c r="BK57" s="65"/>
      <c r="BL57" s="65"/>
      <c r="BM57" s="65"/>
    </row>
    <row r="58" spans="2:65" ht="29.25" customHeight="1">
      <c r="B58" s="1374"/>
      <c r="C58" s="1374"/>
      <c r="D58" s="1374"/>
      <c r="E58" s="1374"/>
      <c r="F58" s="1374"/>
      <c r="G58" s="1374"/>
      <c r="H58" s="1374"/>
      <c r="I58" s="1374"/>
      <c r="J58" s="1374"/>
      <c r="K58" s="1374"/>
      <c r="L58" s="1374"/>
      <c r="M58" s="1374"/>
      <c r="N58" s="1374"/>
      <c r="O58" s="1374"/>
      <c r="P58" s="791"/>
      <c r="Q58" s="1098"/>
      <c r="R58" s="1104"/>
      <c r="S58" s="1180" t="s">
        <v>722</v>
      </c>
      <c r="T58" s="1064"/>
      <c r="V58" s="1098"/>
      <c r="W58" s="1094"/>
      <c r="X58" s="1874" t="s">
        <v>723</v>
      </c>
      <c r="Y58" s="1875"/>
      <c r="Z58" s="95"/>
      <c r="AA58" s="1015">
        <v>702.83026999291678</v>
      </c>
      <c r="AB58" s="1015">
        <v>686.44620024230187</v>
      </c>
      <c r="AC58" s="1015">
        <v>698.89764571316766</v>
      </c>
      <c r="AD58" s="1015">
        <v>680.74547632983922</v>
      </c>
      <c r="AE58" s="1015">
        <v>701.91349393186852</v>
      </c>
      <c r="AF58" s="1015">
        <v>667.82873473264453</v>
      </c>
      <c r="AG58" s="1015">
        <v>640.46784939712438</v>
      </c>
      <c r="AH58" s="1015">
        <v>655.23057167867137</v>
      </c>
      <c r="AI58" s="1015">
        <v>609.1187236752379</v>
      </c>
      <c r="AJ58" s="1015">
        <v>652.57502705106276</v>
      </c>
      <c r="AK58" s="1015">
        <v>655.91443265909516</v>
      </c>
      <c r="AL58" s="1015">
        <v>630.52981102330273</v>
      </c>
      <c r="AM58" s="1015">
        <v>577.04643230948568</v>
      </c>
      <c r="AN58" s="1015">
        <v>516.5268173218675</v>
      </c>
      <c r="AO58" s="1015">
        <v>506.69926841574829</v>
      </c>
      <c r="AP58" s="1015">
        <v>506.81438218982044</v>
      </c>
      <c r="AQ58" s="1015">
        <v>522.35987148863205</v>
      </c>
      <c r="AR58" s="1015">
        <v>561.19836242802796</v>
      </c>
      <c r="AS58" s="1015">
        <v>530.41167542322773</v>
      </c>
      <c r="AT58" s="1015">
        <v>513.68788841490209</v>
      </c>
      <c r="AU58" s="1015">
        <v>526.91409091663695</v>
      </c>
      <c r="AV58" s="1015">
        <v>524.12535460171284</v>
      </c>
      <c r="AW58" s="1015">
        <v>528.10321016884393</v>
      </c>
      <c r="AX58" s="1015">
        <v>604.69033239592966</v>
      </c>
      <c r="AY58" s="1015">
        <v>617.02824714749113</v>
      </c>
      <c r="AZ58" s="1015">
        <v>624.93138440348548</v>
      </c>
      <c r="BA58" s="1015">
        <v>618.83151051759683</v>
      </c>
      <c r="BB58" s="836">
        <v>636.62217425062067</v>
      </c>
      <c r="BC58" s="1015">
        <v>673.37481073742629</v>
      </c>
      <c r="BD58" s="836">
        <v>582.47679245077279</v>
      </c>
      <c r="BE58" s="836">
        <v>597.18511644765408</v>
      </c>
      <c r="BF58" s="836">
        <v>679.10227987917926</v>
      </c>
      <c r="BG58" s="836"/>
      <c r="BH58" s="1345"/>
      <c r="BI58" s="1390"/>
    </row>
    <row r="59" spans="2:65" ht="14.25" customHeight="1" thickBot="1">
      <c r="P59" s="791"/>
      <c r="Q59" s="1098"/>
      <c r="R59" s="1104"/>
      <c r="S59" s="1065" t="s">
        <v>93</v>
      </c>
      <c r="T59" s="1067"/>
      <c r="V59" s="1098"/>
      <c r="W59" s="1095"/>
      <c r="X59" s="858" t="s">
        <v>665</v>
      </c>
      <c r="Y59" s="1059"/>
      <c r="Z59" s="262"/>
      <c r="AA59" s="1017">
        <v>10712.208420569179</v>
      </c>
      <c r="AB59" s="1017">
        <v>10887.818647505963</v>
      </c>
      <c r="AC59" s="1017">
        <v>11659.104102729807</v>
      </c>
      <c r="AD59" s="1017">
        <v>10964.461719068484</v>
      </c>
      <c r="AE59" s="1017">
        <v>12029.27443294194</v>
      </c>
      <c r="AF59" s="1017">
        <v>12294.110067956917</v>
      </c>
      <c r="AG59" s="1017">
        <v>12371.542704132225</v>
      </c>
      <c r="AH59" s="1017">
        <v>13351.583092063858</v>
      </c>
      <c r="AI59" s="1017">
        <v>13555.89343956915</v>
      </c>
      <c r="AJ59" s="1017">
        <v>13678.510855403354</v>
      </c>
      <c r="AK59" s="1017">
        <v>14966.167275466083</v>
      </c>
      <c r="AL59" s="1017">
        <v>15886.182520058768</v>
      </c>
      <c r="AM59" s="1017">
        <v>16819.08597408123</v>
      </c>
      <c r="AN59" s="1017">
        <v>17736.827514148034</v>
      </c>
      <c r="AO59" s="1017">
        <v>17581.826333669014</v>
      </c>
      <c r="AP59" s="1017">
        <v>17341.305203078053</v>
      </c>
      <c r="AQ59" s="1017">
        <v>16578.972037195861</v>
      </c>
      <c r="AR59" s="1017">
        <v>16961.243171780672</v>
      </c>
      <c r="AS59" s="1017">
        <v>17132.080230228628</v>
      </c>
      <c r="AT59" s="1017">
        <v>16008.672343378019</v>
      </c>
      <c r="AU59" s="1017">
        <v>16433.099934939353</v>
      </c>
      <c r="AV59" s="1017">
        <v>16455.359666491229</v>
      </c>
      <c r="AW59" s="1017">
        <v>17541.008345610535</v>
      </c>
      <c r="AX59" s="1017">
        <v>17103.889835061324</v>
      </c>
      <c r="AY59" s="1017">
        <v>16830.420450836165</v>
      </c>
      <c r="AZ59" s="1017">
        <v>17311.373876758076</v>
      </c>
      <c r="BA59" s="1017">
        <v>18066.037072514217</v>
      </c>
      <c r="BB59" s="1016">
        <v>18648.003144881666</v>
      </c>
      <c r="BC59" s="1017">
        <v>18497.117765300383</v>
      </c>
      <c r="BD59" s="1016">
        <v>19380.550132574845</v>
      </c>
      <c r="BE59" s="1016">
        <v>18777.763583087923</v>
      </c>
      <c r="BF59" s="1016">
        <v>18847.773943607866</v>
      </c>
      <c r="BG59" s="1016"/>
      <c r="BH59" s="1347"/>
      <c r="BI59" s="1390"/>
    </row>
    <row r="60" spans="2:65" ht="14.25" customHeight="1">
      <c r="P60" s="790"/>
      <c r="Q60" s="1106"/>
      <c r="R60" s="1237" t="s">
        <v>801</v>
      </c>
      <c r="S60" s="490"/>
      <c r="T60" s="537"/>
      <c r="V60" s="1098"/>
      <c r="W60" s="490" t="s">
        <v>802</v>
      </c>
      <c r="X60" s="490"/>
      <c r="Y60" s="491"/>
      <c r="Z60" s="286"/>
      <c r="AA60" s="972">
        <v>6795.0387946661231</v>
      </c>
      <c r="AB60" s="972">
        <v>6602.8930628142125</v>
      </c>
      <c r="AC60" s="972">
        <v>6304.6705151774731</v>
      </c>
      <c r="AD60" s="972">
        <v>6092.0223963285362</v>
      </c>
      <c r="AE60" s="972">
        <v>5898.4322146254581</v>
      </c>
      <c r="AF60" s="972">
        <v>6082.1955227939961</v>
      </c>
      <c r="AG60" s="972">
        <v>6198.5638849455663</v>
      </c>
      <c r="AH60" s="972">
        <v>6140.9660132371218</v>
      </c>
      <c r="AI60" s="972">
        <v>5697.9782401725042</v>
      </c>
      <c r="AJ60" s="972">
        <v>5716.9042349251031</v>
      </c>
      <c r="AK60" s="972">
        <v>5764.8577944419912</v>
      </c>
      <c r="AL60" s="972">
        <v>5289.0521116500604</v>
      </c>
      <c r="AM60" s="972">
        <v>5016.4083185472164</v>
      </c>
      <c r="AN60" s="972">
        <v>4837.3450753546585</v>
      </c>
      <c r="AO60" s="972">
        <v>4691.8438954442645</v>
      </c>
      <c r="AP60" s="972">
        <v>4631.5071087291481</v>
      </c>
      <c r="AQ60" s="972">
        <v>4551.6526808420622</v>
      </c>
      <c r="AR60" s="972">
        <v>4566.4270824510677</v>
      </c>
      <c r="AS60" s="972">
        <v>4126.4933399276315</v>
      </c>
      <c r="AT60" s="972">
        <v>3783.8396897557923</v>
      </c>
      <c r="AU60" s="972">
        <v>3672.5191580444539</v>
      </c>
      <c r="AV60" s="972">
        <v>3551.9893143984332</v>
      </c>
      <c r="AW60" s="972">
        <v>3573.9329202364438</v>
      </c>
      <c r="AX60" s="972">
        <v>3580.6862867909795</v>
      </c>
      <c r="AY60" s="972">
        <v>3478.0606253204323</v>
      </c>
      <c r="AZ60" s="972">
        <v>3323.7630793620961</v>
      </c>
      <c r="BA60" s="972">
        <v>3255.9220911558596</v>
      </c>
      <c r="BB60" s="286">
        <v>3136.6598272112778</v>
      </c>
      <c r="BC60" s="972">
        <v>3098.3226314501753</v>
      </c>
      <c r="BD60" s="286">
        <v>3013.3280158084376</v>
      </c>
      <c r="BE60" s="286">
        <v>2917.8864757561773</v>
      </c>
      <c r="BF60" s="286">
        <v>2857.4305795151813</v>
      </c>
      <c r="BG60" s="1342"/>
      <c r="BH60" s="1343"/>
      <c r="BI60" s="1392"/>
    </row>
    <row r="61" spans="2:65" ht="14.25" customHeight="1">
      <c r="B61" s="141"/>
      <c r="C61" s="141"/>
      <c r="D61" s="141"/>
      <c r="E61" s="141"/>
      <c r="F61" s="141"/>
      <c r="G61" s="141"/>
      <c r="H61" s="141"/>
      <c r="I61" s="141"/>
      <c r="J61" s="141"/>
      <c r="K61" s="141"/>
      <c r="L61" s="141"/>
      <c r="M61" s="141"/>
      <c r="N61" s="141"/>
      <c r="O61" s="141"/>
      <c r="P61" s="1419"/>
      <c r="Q61" s="1098"/>
      <c r="R61" s="1096"/>
      <c r="S61" s="492" t="s">
        <v>94</v>
      </c>
      <c r="T61" s="1081"/>
      <c r="V61" s="1098"/>
      <c r="W61" s="1096"/>
      <c r="X61" s="492" t="s">
        <v>668</v>
      </c>
      <c r="Y61" s="852"/>
      <c r="Z61" s="344"/>
      <c r="AA61" s="973">
        <f t="shared" ref="AA61:AV61" si="15">SUM(AA62:AA63)</f>
        <v>732.01263237142848</v>
      </c>
      <c r="AB61" s="973">
        <f t="shared" si="15"/>
        <v>669.24675483809528</v>
      </c>
      <c r="AC61" s="973">
        <f t="shared" si="15"/>
        <v>617.68904015238104</v>
      </c>
      <c r="AD61" s="973">
        <f t="shared" si="15"/>
        <v>649.39861873333325</v>
      </c>
      <c r="AE61" s="973">
        <f t="shared" si="15"/>
        <v>461.93021495238099</v>
      </c>
      <c r="AF61" s="973">
        <f t="shared" si="15"/>
        <v>473.19245233333345</v>
      </c>
      <c r="AG61" s="973">
        <f t="shared" si="15"/>
        <v>452.86890544761911</v>
      </c>
      <c r="AH61" s="973">
        <f t="shared" si="15"/>
        <v>466.20345032380953</v>
      </c>
      <c r="AI61" s="973">
        <f t="shared" si="15"/>
        <v>465.63080153333328</v>
      </c>
      <c r="AJ61" s="973">
        <f t="shared" si="15"/>
        <v>449.73589016190482</v>
      </c>
      <c r="AK61" s="973">
        <f t="shared" si="15"/>
        <v>500.67083900952377</v>
      </c>
      <c r="AL61" s="973">
        <f t="shared" si="15"/>
        <v>418.82785549523805</v>
      </c>
      <c r="AM61" s="973">
        <f t="shared" si="15"/>
        <v>439.84258287619048</v>
      </c>
      <c r="AN61" s="973">
        <f t="shared" si="15"/>
        <v>456.54704228571433</v>
      </c>
      <c r="AO61" s="973">
        <f t="shared" si="15"/>
        <v>429.73283707619044</v>
      </c>
      <c r="AP61" s="973">
        <f t="shared" si="15"/>
        <v>428.08294037142866</v>
      </c>
      <c r="AQ61" s="973">
        <f t="shared" si="15"/>
        <v>398.41545647619051</v>
      </c>
      <c r="AR61" s="973">
        <f t="shared" si="15"/>
        <v>522.67691258095238</v>
      </c>
      <c r="AS61" s="973">
        <f t="shared" si="15"/>
        <v>466.22188391428574</v>
      </c>
      <c r="AT61" s="973">
        <f t="shared" si="15"/>
        <v>416.73084545714289</v>
      </c>
      <c r="AU61" s="973">
        <f t="shared" si="15"/>
        <v>427.24741525714285</v>
      </c>
      <c r="AV61" s="973">
        <f t="shared" si="15"/>
        <v>434.79094319047624</v>
      </c>
      <c r="AW61" s="973">
        <f t="shared" ref="AW61:BD61" si="16">SUM(AW62:AW63)</f>
        <v>541.97401332380957</v>
      </c>
      <c r="AX61" s="973">
        <f t="shared" si="16"/>
        <v>594.0059417809523</v>
      </c>
      <c r="AY61" s="973">
        <f t="shared" si="16"/>
        <v>566.76543345714276</v>
      </c>
      <c r="AZ61" s="973">
        <f t="shared" si="16"/>
        <v>473.5399851809525</v>
      </c>
      <c r="BA61" s="973">
        <f t="shared" si="16"/>
        <v>461.20452504761903</v>
      </c>
      <c r="BB61" s="344">
        <f t="shared" si="16"/>
        <v>501.73216018095241</v>
      </c>
      <c r="BC61" s="973">
        <f t="shared" si="16"/>
        <v>450.14747684761903</v>
      </c>
      <c r="BD61" s="344">
        <f t="shared" si="16"/>
        <v>450.46701731428573</v>
      </c>
      <c r="BE61" s="344">
        <f>SUM(BE62:BE63)</f>
        <v>440.74797098095235</v>
      </c>
      <c r="BF61" s="344">
        <f t="shared" ref="BF61" si="17">SUM(BF62:BF63)</f>
        <v>433.56879458095239</v>
      </c>
      <c r="BG61" s="742"/>
      <c r="BH61" s="326"/>
      <c r="BI61" s="1391"/>
    </row>
    <row r="62" spans="2:65" ht="14.25" customHeight="1">
      <c r="B62" s="141"/>
      <c r="C62" s="141"/>
      <c r="D62" s="141"/>
      <c r="E62" s="141"/>
      <c r="F62" s="141"/>
      <c r="G62" s="141"/>
      <c r="H62" s="141"/>
      <c r="I62" s="141"/>
      <c r="J62" s="141"/>
      <c r="K62" s="141"/>
      <c r="L62" s="141"/>
      <c r="M62" s="141"/>
      <c r="N62" s="141"/>
      <c r="O62" s="141"/>
      <c r="P62" s="1419"/>
      <c r="Q62" s="1098"/>
      <c r="R62" s="1096"/>
      <c r="S62" s="493"/>
      <c r="T62" s="1082" t="s">
        <v>95</v>
      </c>
      <c r="V62" s="1098"/>
      <c r="W62" s="1096"/>
      <c r="X62" s="1069"/>
      <c r="Y62" s="1062" t="s">
        <v>667</v>
      </c>
      <c r="Z62" s="170"/>
      <c r="AA62" s="974">
        <v>550.23920379999993</v>
      </c>
      <c r="AB62" s="974">
        <v>527.37032626666667</v>
      </c>
      <c r="AC62" s="974">
        <v>477.13732586666669</v>
      </c>
      <c r="AD62" s="974">
        <v>481.58261873333328</v>
      </c>
      <c r="AE62" s="974">
        <v>292.75650066666674</v>
      </c>
      <c r="AF62" s="974">
        <v>303.52845233333341</v>
      </c>
      <c r="AG62" s="974">
        <v>292.73561973333341</v>
      </c>
      <c r="AH62" s="974">
        <v>303.65330746666666</v>
      </c>
      <c r="AI62" s="974">
        <v>300.00380153333327</v>
      </c>
      <c r="AJ62" s="974">
        <v>293.56731873333337</v>
      </c>
      <c r="AK62" s="974">
        <v>332.90198186666657</v>
      </c>
      <c r="AL62" s="974">
        <v>247.34728406666662</v>
      </c>
      <c r="AM62" s="974">
        <v>269.91772573333333</v>
      </c>
      <c r="AN62" s="974">
        <v>246.39832800000002</v>
      </c>
      <c r="AO62" s="974">
        <v>236.30097993333328</v>
      </c>
      <c r="AP62" s="974">
        <v>231.29451180000001</v>
      </c>
      <c r="AQ62" s="974">
        <v>230.36059933333334</v>
      </c>
      <c r="AR62" s="974">
        <v>325.00062686666666</v>
      </c>
      <c r="AS62" s="974">
        <v>305.7365982</v>
      </c>
      <c r="AT62" s="974">
        <v>270.15270260000005</v>
      </c>
      <c r="AU62" s="974">
        <v>242.88427239999999</v>
      </c>
      <c r="AV62" s="974">
        <v>246.77580033333334</v>
      </c>
      <c r="AW62" s="974">
        <v>369.97487046666669</v>
      </c>
      <c r="AX62" s="974">
        <v>379.5766560666666</v>
      </c>
      <c r="AY62" s="974">
        <v>362.50329059999996</v>
      </c>
      <c r="AZ62" s="974">
        <v>258.74769946666675</v>
      </c>
      <c r="BA62" s="974">
        <v>253.01223933333333</v>
      </c>
      <c r="BB62" s="170">
        <v>293.53987446666667</v>
      </c>
      <c r="BC62" s="974">
        <v>241.95519113333336</v>
      </c>
      <c r="BD62" s="170">
        <v>242.2747316</v>
      </c>
      <c r="BE62" s="170">
        <v>232.55568526666661</v>
      </c>
      <c r="BF62" s="170">
        <v>225.37650886666665</v>
      </c>
      <c r="BG62" s="355"/>
      <c r="BH62" s="255"/>
      <c r="BI62" s="1391"/>
    </row>
    <row r="63" spans="2:65" ht="14.25" customHeight="1">
      <c r="B63" s="141"/>
      <c r="C63" s="141"/>
      <c r="D63" s="141"/>
      <c r="E63" s="141"/>
      <c r="F63" s="141"/>
      <c r="G63" s="141"/>
      <c r="H63" s="141"/>
      <c r="I63" s="141"/>
      <c r="J63" s="141"/>
      <c r="K63" s="141"/>
      <c r="L63" s="141"/>
      <c r="M63" s="141"/>
      <c r="N63" s="141"/>
      <c r="O63" s="141"/>
      <c r="P63" s="1419"/>
      <c r="Q63" s="1098"/>
      <c r="R63" s="1096"/>
      <c r="S63" s="495"/>
      <c r="T63" s="496" t="s">
        <v>96</v>
      </c>
      <c r="V63" s="1098"/>
      <c r="W63" s="1096"/>
      <c r="X63" s="1070"/>
      <c r="Y63" s="1068" t="s">
        <v>984</v>
      </c>
      <c r="Z63" s="265"/>
      <c r="AA63" s="975">
        <v>181.77342857142855</v>
      </c>
      <c r="AB63" s="975">
        <v>141.87642857142856</v>
      </c>
      <c r="AC63" s="975">
        <v>140.5517142857143</v>
      </c>
      <c r="AD63" s="975">
        <v>167.816</v>
      </c>
      <c r="AE63" s="975">
        <v>169.17371428571428</v>
      </c>
      <c r="AF63" s="975">
        <v>169.66400000000002</v>
      </c>
      <c r="AG63" s="975">
        <v>160.13328571428571</v>
      </c>
      <c r="AH63" s="975">
        <v>162.55014285714287</v>
      </c>
      <c r="AI63" s="975">
        <v>165.62700000000001</v>
      </c>
      <c r="AJ63" s="975">
        <v>156.16857142857145</v>
      </c>
      <c r="AK63" s="975">
        <v>167.76885714285717</v>
      </c>
      <c r="AL63" s="975">
        <v>171.48057142857147</v>
      </c>
      <c r="AM63" s="975">
        <v>169.92485714285715</v>
      </c>
      <c r="AN63" s="975">
        <v>210.14871428571431</v>
      </c>
      <c r="AO63" s="975">
        <v>193.43185714285713</v>
      </c>
      <c r="AP63" s="975">
        <v>196.78842857142862</v>
      </c>
      <c r="AQ63" s="975">
        <v>168.05485714285717</v>
      </c>
      <c r="AR63" s="975">
        <v>197.67628571428571</v>
      </c>
      <c r="AS63" s="975">
        <v>160.48528571428571</v>
      </c>
      <c r="AT63" s="975">
        <v>146.57814285714286</v>
      </c>
      <c r="AU63" s="975">
        <v>184.36314285714286</v>
      </c>
      <c r="AV63" s="975">
        <v>188.01514285714288</v>
      </c>
      <c r="AW63" s="975">
        <v>171.99914285714289</v>
      </c>
      <c r="AX63" s="975">
        <v>214.42928571428573</v>
      </c>
      <c r="AY63" s="975">
        <v>204.26214285714286</v>
      </c>
      <c r="AZ63" s="975">
        <v>214.79228571428573</v>
      </c>
      <c r="BA63" s="975">
        <v>208.1922857142857</v>
      </c>
      <c r="BB63" s="265">
        <v>208.1922857142857</v>
      </c>
      <c r="BC63" s="975">
        <v>208.1922857142857</v>
      </c>
      <c r="BD63" s="265">
        <v>208.1922857142857</v>
      </c>
      <c r="BE63" s="265">
        <v>208.1922857142857</v>
      </c>
      <c r="BF63" s="265">
        <v>208.1922857142857</v>
      </c>
      <c r="BG63" s="356"/>
      <c r="BH63" s="327"/>
      <c r="BI63" s="1391"/>
    </row>
    <row r="64" spans="2:65" ht="14.25" customHeight="1">
      <c r="B64" s="141"/>
      <c r="C64" s="141"/>
      <c r="D64" s="141"/>
      <c r="E64" s="141"/>
      <c r="F64" s="141"/>
      <c r="G64" s="141"/>
      <c r="H64" s="141"/>
      <c r="I64" s="141"/>
      <c r="J64" s="141"/>
      <c r="K64" s="141"/>
      <c r="L64" s="141"/>
      <c r="M64" s="141"/>
      <c r="N64" s="141"/>
      <c r="O64" s="141"/>
      <c r="P64" s="791"/>
      <c r="Q64" s="1098"/>
      <c r="R64" s="1096"/>
      <c r="S64" s="494" t="s">
        <v>97</v>
      </c>
      <c r="T64" s="1062"/>
      <c r="V64" s="1098"/>
      <c r="W64" s="1096"/>
      <c r="X64" s="494" t="s">
        <v>669</v>
      </c>
      <c r="Y64" s="840"/>
      <c r="Z64" s="793"/>
      <c r="AA64" s="995">
        <v>581.51192917181993</v>
      </c>
      <c r="AB64" s="995">
        <v>632.07758762724859</v>
      </c>
      <c r="AC64" s="995">
        <v>662.37679809606971</v>
      </c>
      <c r="AD64" s="995">
        <v>651.29632389466212</v>
      </c>
      <c r="AE64" s="995">
        <v>654.63754298983076</v>
      </c>
      <c r="AF64" s="995">
        <v>925.57659150872928</v>
      </c>
      <c r="AG64" s="995">
        <v>1027.8219238832148</v>
      </c>
      <c r="AH64" s="995">
        <v>1128.0740458815139</v>
      </c>
      <c r="AI64" s="995">
        <v>1065.4833434318887</v>
      </c>
      <c r="AJ64" s="995">
        <v>1105.4812414332464</v>
      </c>
      <c r="AK64" s="995">
        <v>1031.4351853183075</v>
      </c>
      <c r="AL64" s="995">
        <v>1075.859944380813</v>
      </c>
      <c r="AM64" s="995">
        <v>1024.0201161174518</v>
      </c>
      <c r="AN64" s="995">
        <v>968.51865345971532</v>
      </c>
      <c r="AO64" s="995">
        <v>926.09433292729022</v>
      </c>
      <c r="AP64" s="995">
        <v>963.41792367067364</v>
      </c>
      <c r="AQ64" s="995">
        <v>991.64558897987058</v>
      </c>
      <c r="AR64" s="995">
        <v>1034.5876133924121</v>
      </c>
      <c r="AS64" s="995">
        <v>949.34423066965473</v>
      </c>
      <c r="AT64" s="995">
        <v>865.76065948867313</v>
      </c>
      <c r="AU64" s="995">
        <v>815.234517506609</v>
      </c>
      <c r="AV64" s="995">
        <v>774.45516070635449</v>
      </c>
      <c r="AW64" s="995">
        <v>759.69692866421997</v>
      </c>
      <c r="AX64" s="995">
        <v>707.63192125533192</v>
      </c>
      <c r="AY64" s="995">
        <v>703.27840280446026</v>
      </c>
      <c r="AZ64" s="995">
        <v>665.13972451924781</v>
      </c>
      <c r="BA64" s="995">
        <v>647.48694224413123</v>
      </c>
      <c r="BB64" s="793">
        <v>523.59075486102756</v>
      </c>
      <c r="BC64" s="995">
        <v>585.06384402757953</v>
      </c>
      <c r="BD64" s="793">
        <v>556.51860211113728</v>
      </c>
      <c r="BE64" s="793">
        <v>610.45580606347244</v>
      </c>
      <c r="BF64" s="793">
        <v>552.19291779006164</v>
      </c>
      <c r="BG64" s="793"/>
      <c r="BH64" s="1344"/>
      <c r="BI64" s="1390"/>
    </row>
    <row r="65" spans="1:65" ht="17.25" customHeight="1" thickBot="1">
      <c r="B65" s="141"/>
      <c r="C65" s="141"/>
      <c r="D65" s="141"/>
      <c r="E65" s="141"/>
      <c r="F65" s="141"/>
      <c r="G65" s="141"/>
      <c r="H65" s="141"/>
      <c r="I65" s="141"/>
      <c r="J65" s="141"/>
      <c r="K65" s="141"/>
      <c r="L65" s="141"/>
      <c r="M65" s="141"/>
      <c r="N65" s="141"/>
      <c r="O65" s="141"/>
      <c r="P65" s="791"/>
      <c r="Q65" s="1099"/>
      <c r="R65" s="1096"/>
      <c r="S65" s="1798" t="s">
        <v>198</v>
      </c>
      <c r="T65" s="1071"/>
      <c r="V65" s="1099"/>
      <c r="W65" s="1096"/>
      <c r="X65" s="1073" t="s">
        <v>460</v>
      </c>
      <c r="Y65" s="1071"/>
      <c r="Z65" s="795"/>
      <c r="AA65" s="996">
        <v>5481.5142331228744</v>
      </c>
      <c r="AB65" s="996">
        <v>5301.5687203488687</v>
      </c>
      <c r="AC65" s="996">
        <v>5024.6046769290224</v>
      </c>
      <c r="AD65" s="996">
        <v>4791.3274537005409</v>
      </c>
      <c r="AE65" s="996">
        <v>4781.8644566832463</v>
      </c>
      <c r="AF65" s="996">
        <v>4683.4264789519329</v>
      </c>
      <c r="AG65" s="996">
        <v>4717.873055614732</v>
      </c>
      <c r="AH65" s="996">
        <v>4546.6885170317983</v>
      </c>
      <c r="AI65" s="996">
        <v>4166.8640952072828</v>
      </c>
      <c r="AJ65" s="996">
        <v>4161.6871033299512</v>
      </c>
      <c r="AK65" s="996">
        <v>4232.7517701141596</v>
      </c>
      <c r="AL65" s="996">
        <v>3794.3643117740094</v>
      </c>
      <c r="AM65" s="996">
        <v>3552.5456195535739</v>
      </c>
      <c r="AN65" s="996">
        <v>3412.2793796092287</v>
      </c>
      <c r="AO65" s="996">
        <v>3336.0167254407843</v>
      </c>
      <c r="AP65" s="996">
        <v>3240.0062446870456</v>
      </c>
      <c r="AQ65" s="996">
        <v>3161.5916353860007</v>
      </c>
      <c r="AR65" s="996">
        <v>3009.1625564777037</v>
      </c>
      <c r="AS65" s="996">
        <v>2710.9272253436911</v>
      </c>
      <c r="AT65" s="996">
        <v>2501.3481848099764</v>
      </c>
      <c r="AU65" s="996">
        <v>2430.0372252807019</v>
      </c>
      <c r="AV65" s="996">
        <v>2342.7432105016023</v>
      </c>
      <c r="AW65" s="996">
        <v>2272.2619782484144</v>
      </c>
      <c r="AX65" s="996">
        <v>2279.0484237546952</v>
      </c>
      <c r="AY65" s="996">
        <v>2208.0167890588295</v>
      </c>
      <c r="AZ65" s="996">
        <v>2185.0833696618956</v>
      </c>
      <c r="BA65" s="996">
        <v>2147.230623864109</v>
      </c>
      <c r="BB65" s="795">
        <v>2111.3369121692981</v>
      </c>
      <c r="BC65" s="996">
        <v>2063.1113105749769</v>
      </c>
      <c r="BD65" s="795">
        <v>2006.3423963830146</v>
      </c>
      <c r="BE65" s="795">
        <v>1866.6826987117524</v>
      </c>
      <c r="BF65" s="795">
        <v>1871.6688671441675</v>
      </c>
      <c r="BG65" s="795"/>
      <c r="BH65" s="1346"/>
      <c r="BI65" s="1390"/>
    </row>
    <row r="66" spans="1:65" ht="15.75" thickTop="1" thickBot="1">
      <c r="P66" s="789"/>
      <c r="Q66" s="859" t="s">
        <v>98</v>
      </c>
      <c r="R66" s="538"/>
      <c r="S66" s="517"/>
      <c r="T66" s="539"/>
      <c r="V66" s="860" t="s">
        <v>304</v>
      </c>
      <c r="W66" s="1074"/>
      <c r="X66" s="853"/>
      <c r="Y66" s="544"/>
      <c r="Z66" s="263"/>
      <c r="AA66" s="263">
        <f>SUM(AA5,AA44,AA56,AA60)</f>
        <v>1162677.1089918516</v>
      </c>
      <c r="AB66" s="263">
        <f t="shared" ref="AB66:BA66" si="18">SUM(AB5,AB44,AB56,AB60)</f>
        <v>1174198.8442625983</v>
      </c>
      <c r="AC66" s="263">
        <f t="shared" si="18"/>
        <v>1183699.3665129484</v>
      </c>
      <c r="AD66" s="263">
        <f t="shared" si="18"/>
        <v>1176478.0226980201</v>
      </c>
      <c r="AE66" s="263">
        <f t="shared" si="18"/>
        <v>1231484.0894472904</v>
      </c>
      <c r="AF66" s="263">
        <f t="shared" si="18"/>
        <v>1243731.4931079061</v>
      </c>
      <c r="AG66" s="263">
        <f t="shared" si="18"/>
        <v>1256263.5897640151</v>
      </c>
      <c r="AH66" s="263">
        <f t="shared" si="18"/>
        <v>1248797.7271864517</v>
      </c>
      <c r="AI66" s="263">
        <f t="shared" si="18"/>
        <v>1208569.4022099727</v>
      </c>
      <c r="AJ66" s="263">
        <f t="shared" si="18"/>
        <v>1245198.1759316635</v>
      </c>
      <c r="AK66" s="263">
        <f t="shared" si="18"/>
        <v>1267987.5519936276</v>
      </c>
      <c r="AL66" s="263">
        <f t="shared" si="18"/>
        <v>1252956.4908163813</v>
      </c>
      <c r="AM66" s="263">
        <f t="shared" si="18"/>
        <v>1282339.6954605838</v>
      </c>
      <c r="AN66" s="263">
        <f t="shared" si="18"/>
        <v>1290704.8221561408</v>
      </c>
      <c r="AO66" s="263">
        <f t="shared" si="18"/>
        <v>1286021.8705882789</v>
      </c>
      <c r="AP66" s="263">
        <f t="shared" si="18"/>
        <v>1293384.6522433001</v>
      </c>
      <c r="AQ66" s="263">
        <f t="shared" si="18"/>
        <v>1270279.9795844706</v>
      </c>
      <c r="AR66" s="263">
        <f t="shared" si="18"/>
        <v>1305845.9518110061</v>
      </c>
      <c r="AS66" s="263">
        <f t="shared" si="18"/>
        <v>1234725.1454237264</v>
      </c>
      <c r="AT66" s="263">
        <f t="shared" si="18"/>
        <v>1165558.5409086114</v>
      </c>
      <c r="AU66" s="263">
        <f t="shared" si="18"/>
        <v>1217137.5750993588</v>
      </c>
      <c r="AV66" s="263">
        <f t="shared" si="18"/>
        <v>1266973.9070711858</v>
      </c>
      <c r="AW66" s="263">
        <f t="shared" si="18"/>
        <v>1308155.8652811695</v>
      </c>
      <c r="AX66" s="263">
        <f t="shared" si="18"/>
        <v>1317471.0704033191</v>
      </c>
      <c r="AY66" s="263">
        <f t="shared" si="18"/>
        <v>1266279.9229807938</v>
      </c>
      <c r="AZ66" s="263">
        <f t="shared" si="18"/>
        <v>1225353.8006200481</v>
      </c>
      <c r="BA66" s="976">
        <f t="shared" si="18"/>
        <v>1204601.8015196496</v>
      </c>
      <c r="BB66" s="263">
        <f>SUM(BB5,BB44,BB56,BB60)</f>
        <v>1188913.600002259</v>
      </c>
      <c r="BC66" s="976">
        <f>SUM(BC5,BC44,BC56,BC60)</f>
        <v>1143731.9927195734</v>
      </c>
      <c r="BD66" s="263">
        <f>SUM(BD5,BD44,BD56,BD60)</f>
        <v>1106546.163263646</v>
      </c>
      <c r="BE66" s="263">
        <f>SUM(BE5,BE44,BE56,BE60)</f>
        <v>1041662.579659379</v>
      </c>
      <c r="BF66" s="263">
        <f>SUM(BF5,BF44,BF56,BF60)</f>
        <v>1064000.9039325351</v>
      </c>
      <c r="BG66" s="357"/>
      <c r="BH66" s="328"/>
      <c r="BI66" s="1389"/>
    </row>
    <row r="67" spans="1:65">
      <c r="P67" s="264"/>
      <c r="Q67" s="141"/>
      <c r="R67" s="141"/>
      <c r="S67" s="141"/>
      <c r="T67" s="141"/>
      <c r="Y67" s="261"/>
      <c r="Z67" s="261"/>
      <c r="AA67" s="261"/>
      <c r="AB67" s="261"/>
      <c r="AC67" s="261"/>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4"/>
    </row>
    <row r="68" spans="1:65">
      <c r="P68" s="264"/>
      <c r="Q68" s="141"/>
      <c r="R68" s="141"/>
      <c r="S68" s="141"/>
      <c r="T68" s="141"/>
      <c r="Y68" s="261"/>
      <c r="Z68" s="261"/>
      <c r="AA68" s="261"/>
      <c r="AB68" s="261"/>
      <c r="AC68" s="261"/>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4"/>
    </row>
    <row r="69" spans="1:65">
      <c r="P69" s="264"/>
      <c r="Q69" s="141"/>
      <c r="R69" s="141"/>
      <c r="S69" s="141"/>
      <c r="T69" s="141"/>
      <c r="Y69" s="261"/>
      <c r="Z69" s="261"/>
      <c r="AA69" s="261"/>
      <c r="AB69" s="261"/>
      <c r="AC69" s="261"/>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4"/>
    </row>
    <row r="70" spans="1:65" ht="18.75">
      <c r="P70" s="305"/>
      <c r="T70" s="1" t="s">
        <v>199</v>
      </c>
      <c r="Y70" s="1" t="s">
        <v>470</v>
      </c>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row>
    <row r="71" spans="1:65">
      <c r="P71" s="937"/>
      <c r="T71" s="519"/>
      <c r="Y71" s="519"/>
      <c r="Z71" s="519"/>
      <c r="AA71" s="9">
        <v>1990</v>
      </c>
      <c r="AB71" s="9">
        <f t="shared" ref="AB71:BF71" si="19">AA71+1</f>
        <v>1991</v>
      </c>
      <c r="AC71" s="9">
        <f t="shared" si="19"/>
        <v>1992</v>
      </c>
      <c r="AD71" s="9">
        <f t="shared" si="19"/>
        <v>1993</v>
      </c>
      <c r="AE71" s="9">
        <f t="shared" si="19"/>
        <v>1994</v>
      </c>
      <c r="AF71" s="9">
        <f t="shared" si="19"/>
        <v>1995</v>
      </c>
      <c r="AG71" s="9">
        <f t="shared" si="19"/>
        <v>1996</v>
      </c>
      <c r="AH71" s="9">
        <f t="shared" si="19"/>
        <v>1997</v>
      </c>
      <c r="AI71" s="9">
        <f t="shared" si="19"/>
        <v>1998</v>
      </c>
      <c r="AJ71" s="9">
        <f t="shared" si="19"/>
        <v>1999</v>
      </c>
      <c r="AK71" s="9">
        <f t="shared" si="19"/>
        <v>2000</v>
      </c>
      <c r="AL71" s="9">
        <f t="shared" si="19"/>
        <v>2001</v>
      </c>
      <c r="AM71" s="9">
        <f t="shared" si="19"/>
        <v>2002</v>
      </c>
      <c r="AN71" s="9">
        <f t="shared" si="19"/>
        <v>2003</v>
      </c>
      <c r="AO71" s="9">
        <f t="shared" si="19"/>
        <v>2004</v>
      </c>
      <c r="AP71" s="9">
        <f t="shared" si="19"/>
        <v>2005</v>
      </c>
      <c r="AQ71" s="9">
        <f t="shared" si="19"/>
        <v>2006</v>
      </c>
      <c r="AR71" s="9">
        <f t="shared" si="19"/>
        <v>2007</v>
      </c>
      <c r="AS71" s="9">
        <f t="shared" si="19"/>
        <v>2008</v>
      </c>
      <c r="AT71" s="9">
        <f t="shared" si="19"/>
        <v>2009</v>
      </c>
      <c r="AU71" s="9">
        <f t="shared" si="19"/>
        <v>2010</v>
      </c>
      <c r="AV71" s="9">
        <f t="shared" si="19"/>
        <v>2011</v>
      </c>
      <c r="AW71" s="9">
        <f t="shared" si="19"/>
        <v>2012</v>
      </c>
      <c r="AX71" s="9">
        <f t="shared" si="19"/>
        <v>2013</v>
      </c>
      <c r="AY71" s="9">
        <f t="shared" si="19"/>
        <v>2014</v>
      </c>
      <c r="AZ71" s="9">
        <f t="shared" si="19"/>
        <v>2015</v>
      </c>
      <c r="BA71" s="9">
        <f t="shared" si="19"/>
        <v>2016</v>
      </c>
      <c r="BB71" s="9">
        <f t="shared" si="19"/>
        <v>2017</v>
      </c>
      <c r="BC71" s="9">
        <f t="shared" si="19"/>
        <v>2018</v>
      </c>
      <c r="BD71" s="9">
        <f t="shared" si="19"/>
        <v>2019</v>
      </c>
      <c r="BE71" s="9">
        <f t="shared" si="19"/>
        <v>2020</v>
      </c>
      <c r="BF71" s="9">
        <f t="shared" si="19"/>
        <v>2021</v>
      </c>
      <c r="BG71" s="9" t="s">
        <v>18</v>
      </c>
      <c r="BH71" s="9" t="s">
        <v>2</v>
      </c>
      <c r="BI71" s="1027"/>
    </row>
    <row r="72" spans="1:65">
      <c r="P72" s="305"/>
      <c r="T72" s="423" t="s">
        <v>99</v>
      </c>
      <c r="Y72" s="423" t="s">
        <v>848</v>
      </c>
      <c r="Z72" s="423"/>
      <c r="AA72" s="10">
        <f>AA7/10^3</f>
        <v>348.41179447028634</v>
      </c>
      <c r="AB72" s="10">
        <f t="shared" ref="AB72:BA72" si="20">AB7/10^3</f>
        <v>349.74258710949579</v>
      </c>
      <c r="AC72" s="10">
        <f t="shared" si="20"/>
        <v>355.12614215324686</v>
      </c>
      <c r="AD72" s="10">
        <f t="shared" si="20"/>
        <v>338.72492179417719</v>
      </c>
      <c r="AE72" s="10">
        <f t="shared" si="20"/>
        <v>372.71652054267736</v>
      </c>
      <c r="AF72" s="10">
        <f t="shared" si="20"/>
        <v>360.59531972801585</v>
      </c>
      <c r="AG72" s="10">
        <f t="shared" si="20"/>
        <v>362.4691212051091</v>
      </c>
      <c r="AH72" s="10">
        <f t="shared" si="20"/>
        <v>357.64184247294844</v>
      </c>
      <c r="AI72" s="10">
        <f t="shared" si="20"/>
        <v>344.51684317773794</v>
      </c>
      <c r="AJ72" s="10">
        <f t="shared" si="20"/>
        <v>366.22601919401677</v>
      </c>
      <c r="AK72" s="10">
        <f t="shared" si="20"/>
        <v>374.92024083416112</v>
      </c>
      <c r="AL72" s="10">
        <f t="shared" si="20"/>
        <v>365.84175823433213</v>
      </c>
      <c r="AM72" s="10">
        <f t="shared" si="20"/>
        <v>391.42328482875729</v>
      </c>
      <c r="AN72" s="10">
        <f t="shared" si="20"/>
        <v>407.74666526328861</v>
      </c>
      <c r="AO72" s="10">
        <f t="shared" si="20"/>
        <v>403.77988285122586</v>
      </c>
      <c r="AP72" s="10">
        <f t="shared" si="20"/>
        <v>423.92684168544571</v>
      </c>
      <c r="AQ72" s="10">
        <f t="shared" si="20"/>
        <v>414.87062379360515</v>
      </c>
      <c r="AR72" s="10">
        <f t="shared" si="20"/>
        <v>467.18903156868345</v>
      </c>
      <c r="AS72" s="10">
        <f t="shared" si="20"/>
        <v>436.55715700427135</v>
      </c>
      <c r="AT72" s="10">
        <f t="shared" si="20"/>
        <v>397.6822033693656</v>
      </c>
      <c r="AU72" s="10">
        <f t="shared" si="20"/>
        <v>422.04719202207656</v>
      </c>
      <c r="AV72" s="10">
        <f t="shared" si="20"/>
        <v>479.3617387524933</v>
      </c>
      <c r="AW72" s="10">
        <f t="shared" si="20"/>
        <v>524.90688612501947</v>
      </c>
      <c r="AX72" s="10">
        <f t="shared" si="20"/>
        <v>526.34278703944426</v>
      </c>
      <c r="AY72" s="10">
        <f t="shared" si="20"/>
        <v>498.94627998727378</v>
      </c>
      <c r="AZ72" s="10">
        <f t="shared" si="20"/>
        <v>473.53365368045343</v>
      </c>
      <c r="BA72" s="10">
        <f t="shared" si="20"/>
        <v>505.16988492765591</v>
      </c>
      <c r="BB72" s="10">
        <f>BB7/10^3</f>
        <v>491.74845963269621</v>
      </c>
      <c r="BC72" s="10">
        <f>BC7/10^3</f>
        <v>454.33959228448896</v>
      </c>
      <c r="BD72" s="10">
        <f>BD7/10^3</f>
        <v>433.12330504119552</v>
      </c>
      <c r="BE72" s="10">
        <f>BE7/10^3</f>
        <v>421.91078702546645</v>
      </c>
      <c r="BF72" s="10">
        <f>BF7/10^3</f>
        <v>429.68240178151746</v>
      </c>
      <c r="BG72" s="10"/>
      <c r="BH72" s="10"/>
      <c r="BI72" s="305"/>
    </row>
    <row r="73" spans="1:65">
      <c r="P73" s="305"/>
      <c r="T73" s="423" t="s">
        <v>100</v>
      </c>
      <c r="Y73" s="423" t="s">
        <v>297</v>
      </c>
      <c r="Z73" s="423"/>
      <c r="AA73" s="10">
        <f>AA14/10^3</f>
        <v>378.2106228736983</v>
      </c>
      <c r="AB73" s="10">
        <f t="shared" ref="AB73:BA73" si="21">AB14/10^3</f>
        <v>375.6789443250982</v>
      </c>
      <c r="AC73" s="10">
        <f t="shared" si="21"/>
        <v>370.18773217414036</v>
      </c>
      <c r="AD73" s="10">
        <f t="shared" si="21"/>
        <v>372.0671330010062</v>
      </c>
      <c r="AE73" s="10">
        <f t="shared" si="21"/>
        <v>378.90513913332182</v>
      </c>
      <c r="AF73" s="10">
        <f t="shared" si="21"/>
        <v>386.03485994918594</v>
      </c>
      <c r="AG73" s="10">
        <f t="shared" si="21"/>
        <v>391.16923936445664</v>
      </c>
      <c r="AH73" s="10">
        <f t="shared" si="21"/>
        <v>386.58106399160681</v>
      </c>
      <c r="AI73" s="10">
        <f t="shared" si="21"/>
        <v>362.7294815531244</v>
      </c>
      <c r="AJ73" s="10">
        <f t="shared" si="21"/>
        <v>367.53889369023744</v>
      </c>
      <c r="AK73" s="10">
        <f t="shared" si="21"/>
        <v>377.61413855366294</v>
      </c>
      <c r="AL73" s="10">
        <f t="shared" si="21"/>
        <v>371.7507442924981</v>
      </c>
      <c r="AM73" s="10">
        <f t="shared" si="21"/>
        <v>376.88365375390265</v>
      </c>
      <c r="AN73" s="10">
        <f t="shared" si="21"/>
        <v>376.60593045852943</v>
      </c>
      <c r="AO73" s="10">
        <f t="shared" si="21"/>
        <v>377.33183089076493</v>
      </c>
      <c r="AP73" s="10">
        <f t="shared" si="21"/>
        <v>366.55008039215176</v>
      </c>
      <c r="AQ73" s="10">
        <f t="shared" si="21"/>
        <v>363.229399177858</v>
      </c>
      <c r="AR73" s="10">
        <f t="shared" si="21"/>
        <v>359.6591867040533</v>
      </c>
      <c r="AS73" s="10">
        <f t="shared" si="21"/>
        <v>328.88949920127169</v>
      </c>
      <c r="AT73" s="10">
        <f t="shared" si="21"/>
        <v>315.03720450187677</v>
      </c>
      <c r="AU73" s="10">
        <f t="shared" si="21"/>
        <v>329.65835592618498</v>
      </c>
      <c r="AV73" s="10">
        <f t="shared" si="21"/>
        <v>327.28552861365836</v>
      </c>
      <c r="AW73" s="10">
        <f t="shared" si="21"/>
        <v>325.39775640138629</v>
      </c>
      <c r="AX73" s="10">
        <f t="shared" si="21"/>
        <v>330.1448815062983</v>
      </c>
      <c r="AY73" s="10">
        <f t="shared" si="21"/>
        <v>320.80246193786184</v>
      </c>
      <c r="AZ73" s="10">
        <f t="shared" si="21"/>
        <v>312.31432486548317</v>
      </c>
      <c r="BA73" s="10">
        <f t="shared" si="21"/>
        <v>298.62250169832089</v>
      </c>
      <c r="BB73" s="10">
        <f>BB14/10^3</f>
        <v>293.97684585907058</v>
      </c>
      <c r="BC73" s="10">
        <f>BC14/10^3</f>
        <v>288.04043702905165</v>
      </c>
      <c r="BD73" s="10">
        <f>BD14/10^3</f>
        <v>280.46578374293739</v>
      </c>
      <c r="BE73" s="10">
        <f>BE14/10^3</f>
        <v>253.07906857377114</v>
      </c>
      <c r="BF73" s="10">
        <f>BF14/10^3</f>
        <v>269.37808734082529</v>
      </c>
      <c r="BG73" s="20"/>
      <c r="BH73" s="20"/>
      <c r="BI73" s="1042"/>
      <c r="BJ73" s="65"/>
      <c r="BK73" s="65"/>
      <c r="BL73" s="65"/>
      <c r="BM73" s="65"/>
    </row>
    <row r="74" spans="1:65">
      <c r="P74" s="305"/>
      <c r="T74" s="423" t="s">
        <v>101</v>
      </c>
      <c r="Y74" s="423" t="s">
        <v>278</v>
      </c>
      <c r="Z74" s="423"/>
      <c r="AA74" s="10">
        <f t="shared" ref="AA74:AZ74" si="22">AA35/10^3</f>
        <v>201.75075122950022</v>
      </c>
      <c r="AB74" s="10">
        <f t="shared" si="22"/>
        <v>213.51771428380647</v>
      </c>
      <c r="AC74" s="10">
        <f t="shared" si="22"/>
        <v>220.07255047809497</v>
      </c>
      <c r="AD74" s="10">
        <f t="shared" si="22"/>
        <v>223.84734779942889</v>
      </c>
      <c r="AE74" s="10">
        <f t="shared" si="22"/>
        <v>233.06813668133549</v>
      </c>
      <c r="AF74" s="10">
        <f t="shared" si="22"/>
        <v>242.39401897470776</v>
      </c>
      <c r="AG74" s="10">
        <f t="shared" si="22"/>
        <v>249.10497197450201</v>
      </c>
      <c r="AH74" s="10">
        <f t="shared" si="22"/>
        <v>250.79147647310356</v>
      </c>
      <c r="AI74" s="10">
        <f t="shared" si="22"/>
        <v>248.89516616030875</v>
      </c>
      <c r="AJ74" s="10">
        <f t="shared" si="22"/>
        <v>252.99392199342316</v>
      </c>
      <c r="AK74" s="10">
        <f t="shared" si="22"/>
        <v>252.57234663611644</v>
      </c>
      <c r="AL74" s="10">
        <f t="shared" si="22"/>
        <v>256.71357182647694</v>
      </c>
      <c r="AM74" s="10">
        <f t="shared" si="22"/>
        <v>253.07547839250034</v>
      </c>
      <c r="AN74" s="10">
        <f t="shared" si="22"/>
        <v>249.07213560618075</v>
      </c>
      <c r="AO74" s="10">
        <f t="shared" si="22"/>
        <v>243.13466039097506</v>
      </c>
      <c r="AP74" s="10">
        <f t="shared" si="22"/>
        <v>237.61098837208439</v>
      </c>
      <c r="AQ74" s="10">
        <f t="shared" si="22"/>
        <v>234.90081465119985</v>
      </c>
      <c r="AR74" s="10">
        <f t="shared" si="22"/>
        <v>232.12346635207331</v>
      </c>
      <c r="AS74" s="10">
        <f t="shared" si="22"/>
        <v>224.48231637104553</v>
      </c>
      <c r="AT74" s="10">
        <f t="shared" si="22"/>
        <v>221.19548797517453</v>
      </c>
      <c r="AU74" s="10">
        <f t="shared" si="22"/>
        <v>221.62963127802303</v>
      </c>
      <c r="AV74" s="10">
        <f t="shared" si="22"/>
        <v>216.84275329127169</v>
      </c>
      <c r="AW74" s="10">
        <f t="shared" si="22"/>
        <v>217.73668489174946</v>
      </c>
      <c r="AX74" s="10">
        <f t="shared" si="22"/>
        <v>214.84791333662378</v>
      </c>
      <c r="AY74" s="10">
        <f t="shared" si="22"/>
        <v>209.89713073271031</v>
      </c>
      <c r="AZ74" s="10">
        <f t="shared" si="22"/>
        <v>208.63712677399468</v>
      </c>
      <c r="BA74" s="10">
        <f t="shared" ref="BA74:BF74" si="23">BA35/10^3</f>
        <v>206.84874279200304</v>
      </c>
      <c r="BB74" s="10">
        <f t="shared" si="23"/>
        <v>205.04097771791268</v>
      </c>
      <c r="BC74" s="10">
        <f t="shared" si="23"/>
        <v>202.77971301699401</v>
      </c>
      <c r="BD74" s="10">
        <f t="shared" si="23"/>
        <v>198.79011589027772</v>
      </c>
      <c r="BE74" s="10">
        <f t="shared" si="23"/>
        <v>176.35813492886513</v>
      </c>
      <c r="BF74" s="10">
        <f t="shared" si="23"/>
        <v>177.71753089442541</v>
      </c>
      <c r="BG74" s="20"/>
      <c r="BH74" s="20"/>
      <c r="BI74" s="1042"/>
    </row>
    <row r="75" spans="1:65">
      <c r="P75" s="305"/>
      <c r="T75" s="423" t="s">
        <v>102</v>
      </c>
      <c r="Y75" s="34" t="s">
        <v>276</v>
      </c>
      <c r="Z75" s="34"/>
      <c r="AA75" s="3">
        <f t="shared" ref="AA75:BB75" si="24">(AA29)/10^3</f>
        <v>81.021562303552216</v>
      </c>
      <c r="AB75" s="3">
        <f t="shared" si="24"/>
        <v>79.570688309552011</v>
      </c>
      <c r="AC75" s="3">
        <f t="shared" si="24"/>
        <v>78.217640727621486</v>
      </c>
      <c r="AD75" s="3">
        <f t="shared" si="24"/>
        <v>80.718973413412058</v>
      </c>
      <c r="AE75" s="3">
        <f t="shared" si="24"/>
        <v>82.380703237059763</v>
      </c>
      <c r="AF75" s="3">
        <f t="shared" si="24"/>
        <v>85.63975491811145</v>
      </c>
      <c r="AG75" s="3">
        <f t="shared" si="24"/>
        <v>80.925933480305517</v>
      </c>
      <c r="AH75" s="3">
        <f t="shared" si="24"/>
        <v>85.352162466595416</v>
      </c>
      <c r="AI75" s="3">
        <f t="shared" si="24"/>
        <v>90.241013313465871</v>
      </c>
      <c r="AJ75" s="3">
        <f t="shared" si="24"/>
        <v>94.131013872844065</v>
      </c>
      <c r="AK75" s="3">
        <f t="shared" si="24"/>
        <v>92.967192954715387</v>
      </c>
      <c r="AL75" s="3">
        <f t="shared" si="24"/>
        <v>94.500930743491011</v>
      </c>
      <c r="AM75" s="3">
        <f t="shared" si="24"/>
        <v>96.273495253799823</v>
      </c>
      <c r="AN75" s="3">
        <f t="shared" si="24"/>
        <v>95.958619933713578</v>
      </c>
      <c r="AO75" s="10">
        <f t="shared" si="24"/>
        <v>101.18962706223171</v>
      </c>
      <c r="AP75" s="10">
        <f t="shared" si="24"/>
        <v>102.03772325188325</v>
      </c>
      <c r="AQ75" s="10">
        <f t="shared" si="24"/>
        <v>99.59244014251702</v>
      </c>
      <c r="AR75" s="3">
        <f t="shared" si="24"/>
        <v>90.11372921092169</v>
      </c>
      <c r="AS75" s="3">
        <f t="shared" si="24"/>
        <v>95.289036705164662</v>
      </c>
      <c r="AT75" s="3">
        <f t="shared" si="24"/>
        <v>91.865771941500753</v>
      </c>
      <c r="AU75" s="10">
        <f t="shared" si="24"/>
        <v>99.477537623764732</v>
      </c>
      <c r="AV75" s="10">
        <f t="shared" si="24"/>
        <v>101.95412222047406</v>
      </c>
      <c r="AW75" s="3">
        <f t="shared" si="24"/>
        <v>96.647687905877589</v>
      </c>
      <c r="AX75" s="10">
        <f t="shared" si="24"/>
        <v>103.73878297810366</v>
      </c>
      <c r="AY75" s="3">
        <f t="shared" si="24"/>
        <v>97.963427366346764</v>
      </c>
      <c r="AZ75" s="3">
        <f t="shared" si="24"/>
        <v>96.035988214780161</v>
      </c>
      <c r="BA75" s="3">
        <f t="shared" si="24"/>
        <v>59.109169392782796</v>
      </c>
      <c r="BB75" s="3">
        <f t="shared" si="24"/>
        <v>58.806384294222823</v>
      </c>
      <c r="BC75" s="3">
        <f>(BC29)/10^3</f>
        <v>66.488765791498594</v>
      </c>
      <c r="BD75" s="3">
        <f>(BD29)/10^3</f>
        <v>62.082587369027053</v>
      </c>
      <c r="BE75" s="3">
        <f>(BE29)/10^3</f>
        <v>60.280890841907251</v>
      </c>
      <c r="BF75" s="3">
        <f>(BF29)/10^3</f>
        <v>59.865119338103</v>
      </c>
      <c r="BG75" s="20"/>
      <c r="BH75" s="20"/>
      <c r="BI75" s="1042"/>
    </row>
    <row r="76" spans="1:65">
      <c r="P76" s="305"/>
      <c r="T76" s="423" t="s">
        <v>103</v>
      </c>
      <c r="Y76" s="423" t="s">
        <v>298</v>
      </c>
      <c r="Z76" s="423"/>
      <c r="AA76" s="3">
        <f t="shared" ref="AA76:AZ76" si="25">AA42/10^3</f>
        <v>58.167167508504079</v>
      </c>
      <c r="AB76" s="3">
        <f t="shared" si="25"/>
        <v>59.301332402088718</v>
      </c>
      <c r="AC76" s="3">
        <f t="shared" si="25"/>
        <v>62.218053306693371</v>
      </c>
      <c r="AD76" s="3">
        <f t="shared" si="25"/>
        <v>65.643249734996388</v>
      </c>
      <c r="AE76" s="3">
        <f t="shared" si="25"/>
        <v>63.833413322368237</v>
      </c>
      <c r="AF76" s="3">
        <f t="shared" si="25"/>
        <v>67.477227735701618</v>
      </c>
      <c r="AG76" s="3">
        <f t="shared" si="25"/>
        <v>69.880366957828869</v>
      </c>
      <c r="AH76" s="3">
        <f t="shared" si="25"/>
        <v>66.730205120783324</v>
      </c>
      <c r="AI76" s="3">
        <f t="shared" si="25"/>
        <v>66.775264262267569</v>
      </c>
      <c r="AJ76" s="3">
        <f t="shared" si="25"/>
        <v>68.588834743351953</v>
      </c>
      <c r="AK76" s="3">
        <f t="shared" si="25"/>
        <v>72.226242006261273</v>
      </c>
      <c r="AL76" s="3">
        <f t="shared" si="25"/>
        <v>68.553135738847644</v>
      </c>
      <c r="AM76" s="3">
        <f t="shared" si="25"/>
        <v>71.334893190037036</v>
      </c>
      <c r="AN76" s="3">
        <f t="shared" si="25"/>
        <v>67.914862135508372</v>
      </c>
      <c r="AO76" s="3">
        <f t="shared" si="25"/>
        <v>68.006409833997864</v>
      </c>
      <c r="AP76" s="3">
        <f t="shared" si="25"/>
        <v>70.395478550084491</v>
      </c>
      <c r="AQ76" s="3">
        <f t="shared" si="25"/>
        <v>66.123070259378125</v>
      </c>
      <c r="AR76" s="3">
        <f t="shared" si="25"/>
        <v>65.403902026637894</v>
      </c>
      <c r="AS76" s="3">
        <f t="shared" si="25"/>
        <v>61.704132512039877</v>
      </c>
      <c r="AT76" s="3">
        <f t="shared" si="25"/>
        <v>61.350897200800667</v>
      </c>
      <c r="AU76" s="3">
        <f t="shared" si="25"/>
        <v>64.216941912273157</v>
      </c>
      <c r="AV76" s="3">
        <f t="shared" si="25"/>
        <v>62.540928568696131</v>
      </c>
      <c r="AW76" s="3">
        <f t="shared" si="25"/>
        <v>62.626438217539068</v>
      </c>
      <c r="AX76" s="3">
        <f t="shared" si="25"/>
        <v>60.319274470584219</v>
      </c>
      <c r="AY76" s="3">
        <f t="shared" si="25"/>
        <v>58.013755532842836</v>
      </c>
      <c r="AZ76" s="3">
        <f t="shared" si="25"/>
        <v>55.391509026581133</v>
      </c>
      <c r="BA76" s="3">
        <f t="shared" ref="BA76:BF76" si="26">BA42/10^3</f>
        <v>55.711740759276736</v>
      </c>
      <c r="BB76" s="3">
        <f t="shared" si="26"/>
        <v>59.259947954539712</v>
      </c>
      <c r="BC76" s="3">
        <f t="shared" si="26"/>
        <v>52.156305071909721</v>
      </c>
      <c r="BD76" s="3">
        <f t="shared" si="26"/>
        <v>53.360723810031516</v>
      </c>
      <c r="BE76" s="3">
        <f t="shared" si="26"/>
        <v>55.807026627280059</v>
      </c>
      <c r="BF76" s="3">
        <f t="shared" si="26"/>
        <v>51.572981537305225</v>
      </c>
      <c r="BG76" s="10"/>
      <c r="BH76" s="10"/>
      <c r="BI76" s="1042"/>
    </row>
    <row r="77" spans="1:65">
      <c r="P77" s="305"/>
      <c r="T77" s="1014" t="s">
        <v>651</v>
      </c>
      <c r="Y77" s="423" t="s">
        <v>728</v>
      </c>
      <c r="Z77" s="423"/>
      <c r="AA77" s="3">
        <f t="shared" ref="AA77:AZ77" si="27">AA44/10^3</f>
        <v>64.586430195730898</v>
      </c>
      <c r="AB77" s="3">
        <f t="shared" si="27"/>
        <v>65.879145113264073</v>
      </c>
      <c r="AC77" s="3">
        <f t="shared" si="27"/>
        <v>65.838964131392416</v>
      </c>
      <c r="AD77" s="3">
        <f t="shared" si="27"/>
        <v>64.559325065492061</v>
      </c>
      <c r="AE77" s="3">
        <f t="shared" si="27"/>
        <v>66.238622985958912</v>
      </c>
      <c r="AF77" s="3">
        <f t="shared" si="27"/>
        <v>66.536485934140458</v>
      </c>
      <c r="AG77" s="3">
        <f t="shared" si="27"/>
        <v>67.098564949597602</v>
      </c>
      <c r="AH77" s="3">
        <f t="shared" si="27"/>
        <v>64.534251484688454</v>
      </c>
      <c r="AI77" s="3">
        <f t="shared" si="27"/>
        <v>58.508907150785674</v>
      </c>
      <c r="AJ77" s="3">
        <f t="shared" si="27"/>
        <v>58.901657163758387</v>
      </c>
      <c r="AK77" s="3">
        <f t="shared" si="27"/>
        <v>59.416310095449944</v>
      </c>
      <c r="AL77" s="3">
        <f t="shared" si="27"/>
        <v>58.121059040844429</v>
      </c>
      <c r="AM77" s="3">
        <f t="shared" si="27"/>
        <v>55.790678584331033</v>
      </c>
      <c r="AN77" s="3">
        <f t="shared" si="27"/>
        <v>55.151709804744087</v>
      </c>
      <c r="AO77" s="3">
        <f t="shared" si="27"/>
        <v>55.146530783155406</v>
      </c>
      <c r="AP77" s="3">
        <f t="shared" si="27"/>
        <v>56.175322935878107</v>
      </c>
      <c r="AQ77" s="3">
        <f t="shared" si="27"/>
        <v>56.482386409614776</v>
      </c>
      <c r="AR77" s="3">
        <f t="shared" si="27"/>
        <v>55.665285431644342</v>
      </c>
      <c r="AS77" s="3">
        <f t="shared" si="27"/>
        <v>51.341551967057001</v>
      </c>
      <c r="AT77" s="3">
        <f t="shared" si="27"/>
        <v>45.91757110026299</v>
      </c>
      <c r="AU77" s="3">
        <f t="shared" si="27"/>
        <v>46.966787342752582</v>
      </c>
      <c r="AV77" s="3">
        <f t="shared" si="27"/>
        <v>46.726420539065373</v>
      </c>
      <c r="AW77" s="3">
        <f t="shared" si="27"/>
        <v>46.878691416485658</v>
      </c>
      <c r="AX77" s="3">
        <f t="shared" si="27"/>
        <v>48.588118623730047</v>
      </c>
      <c r="AY77" s="3">
        <f t="shared" si="27"/>
        <v>48.010045483454569</v>
      </c>
      <c r="AZ77" s="3">
        <f t="shared" si="27"/>
        <v>46.515254488674579</v>
      </c>
      <c r="BA77" s="3">
        <f t="shared" ref="BA77:BF77" si="28">BA44/10^3</f>
        <v>46.104330032549505</v>
      </c>
      <c r="BB77" s="3">
        <f t="shared" si="28"/>
        <v>46.833879579685181</v>
      </c>
      <c r="BC77" s="3">
        <f t="shared" si="28"/>
        <v>46.030801873025915</v>
      </c>
      <c r="BD77" s="3">
        <f t="shared" si="28"/>
        <v>44.388833968588564</v>
      </c>
      <c r="BE77" s="3">
        <f t="shared" si="28"/>
        <v>41.509930956563579</v>
      </c>
      <c r="BF77" s="3">
        <f t="shared" si="28"/>
        <v>43.04191823473834</v>
      </c>
      <c r="BG77" s="20"/>
      <c r="BH77" s="20"/>
      <c r="BI77" s="1042"/>
    </row>
    <row r="78" spans="1:65">
      <c r="P78" s="305"/>
      <c r="T78" s="423" t="s">
        <v>104</v>
      </c>
      <c r="Y78" s="423" t="s">
        <v>299</v>
      </c>
      <c r="Z78" s="423"/>
      <c r="AA78" s="3">
        <f>AA56/10^3</f>
        <v>23.733741615913473</v>
      </c>
      <c r="AB78" s="3">
        <f t="shared" ref="AB78:AZ78" si="29">AB56/10^3</f>
        <v>23.905539656478865</v>
      </c>
      <c r="AC78" s="3">
        <f t="shared" si="29"/>
        <v>25.733613026581146</v>
      </c>
      <c r="AD78" s="3">
        <f t="shared" si="29"/>
        <v>24.825049493178803</v>
      </c>
      <c r="AE78" s="3">
        <f t="shared" si="29"/>
        <v>28.443121329943569</v>
      </c>
      <c r="AF78" s="3">
        <f t="shared" si="29"/>
        <v>28.971630345248823</v>
      </c>
      <c r="AG78" s="3">
        <f t="shared" si="29"/>
        <v>29.416827947269649</v>
      </c>
      <c r="AH78" s="3">
        <f t="shared" si="29"/>
        <v>31.025759163488694</v>
      </c>
      <c r="AI78" s="3">
        <f t="shared" si="29"/>
        <v>31.204748352109814</v>
      </c>
      <c r="AJ78" s="3">
        <f t="shared" si="29"/>
        <v>31.100931039106683</v>
      </c>
      <c r="AK78" s="3">
        <f t="shared" si="29"/>
        <v>32.506223118818262</v>
      </c>
      <c r="AL78" s="3">
        <f t="shared" si="29"/>
        <v>32.186238828240839</v>
      </c>
      <c r="AM78" s="3">
        <f t="shared" si="29"/>
        <v>32.541803138708467</v>
      </c>
      <c r="AN78" s="3">
        <f t="shared" si="29"/>
        <v>33.417553878821465</v>
      </c>
      <c r="AO78" s="3">
        <f t="shared" si="29"/>
        <v>32.741084880483868</v>
      </c>
      <c r="AP78" s="3">
        <f t="shared" si="29"/>
        <v>32.056709947043359</v>
      </c>
      <c r="AQ78" s="3">
        <f t="shared" si="29"/>
        <v>30.529592469455867</v>
      </c>
      <c r="AR78" s="3">
        <f t="shared" si="29"/>
        <v>31.124923434540829</v>
      </c>
      <c r="AS78" s="3">
        <f t="shared" si="29"/>
        <v>32.334958322948602</v>
      </c>
      <c r="AT78" s="3">
        <f t="shared" si="29"/>
        <v>28.725565129874283</v>
      </c>
      <c r="AU78" s="3">
        <f t="shared" si="29"/>
        <v>29.468609836239377</v>
      </c>
      <c r="AV78" s="3">
        <f t="shared" si="29"/>
        <v>28.710425771128694</v>
      </c>
      <c r="AW78" s="3">
        <f t="shared" si="29"/>
        <v>30.387787402875546</v>
      </c>
      <c r="AX78" s="3">
        <f t="shared" si="29"/>
        <v>29.908626161743804</v>
      </c>
      <c r="AY78" s="3">
        <f t="shared" si="29"/>
        <v>29.16876131498335</v>
      </c>
      <c r="AZ78" s="3">
        <f t="shared" si="29"/>
        <v>29.602180490718986</v>
      </c>
      <c r="BA78" s="3">
        <f t="shared" ref="BA78:BF78" si="30">BA56/10^3</f>
        <v>29.779509825904771</v>
      </c>
      <c r="BB78" s="3">
        <f t="shared" si="30"/>
        <v>30.110445136920493</v>
      </c>
      <c r="BC78" s="3">
        <f t="shared" si="30"/>
        <v>30.79805502115439</v>
      </c>
      <c r="BD78" s="3">
        <f t="shared" si="30"/>
        <v>31.321485425779677</v>
      </c>
      <c r="BE78" s="3">
        <f t="shared" si="30"/>
        <v>29.798854229769212</v>
      </c>
      <c r="BF78" s="3">
        <f t="shared" si="30"/>
        <v>29.885434226105197</v>
      </c>
      <c r="BG78" s="20"/>
      <c r="BH78" s="20"/>
      <c r="BI78" s="1042"/>
    </row>
    <row r="79" spans="1:65" s="264" customFormat="1" ht="19.5" thickBot="1">
      <c r="P79" s="305"/>
      <c r="Q79" s="141"/>
      <c r="R79" s="141"/>
      <c r="S79" s="141"/>
      <c r="T79" s="1238" t="s">
        <v>803</v>
      </c>
      <c r="V79" s="1"/>
      <c r="W79" s="1"/>
      <c r="X79" s="1"/>
      <c r="Y79" s="424" t="s">
        <v>804</v>
      </c>
      <c r="Z79" s="424"/>
      <c r="AA79" s="410">
        <f>AA60/10^3</f>
        <v>6.795038794666123</v>
      </c>
      <c r="AB79" s="410">
        <f t="shared" ref="AB79:AZ79" si="31">AB60/10^3</f>
        <v>6.6028930628142124</v>
      </c>
      <c r="AC79" s="410">
        <f t="shared" si="31"/>
        <v>6.3046705151774729</v>
      </c>
      <c r="AD79" s="410">
        <f t="shared" si="31"/>
        <v>6.0920223963285363</v>
      </c>
      <c r="AE79" s="410">
        <f t="shared" si="31"/>
        <v>5.8984322146254584</v>
      </c>
      <c r="AF79" s="410">
        <f t="shared" si="31"/>
        <v>6.0821955227939961</v>
      </c>
      <c r="AG79" s="410">
        <f t="shared" si="31"/>
        <v>6.1985638849455666</v>
      </c>
      <c r="AH79" s="410">
        <f t="shared" si="31"/>
        <v>6.1409660132371222</v>
      </c>
      <c r="AI79" s="410">
        <f t="shared" si="31"/>
        <v>5.6979782401725041</v>
      </c>
      <c r="AJ79" s="410">
        <f t="shared" si="31"/>
        <v>5.7169042349251029</v>
      </c>
      <c r="AK79" s="410">
        <f t="shared" si="31"/>
        <v>5.7648577944419914</v>
      </c>
      <c r="AL79" s="410">
        <f t="shared" si="31"/>
        <v>5.2890521116500606</v>
      </c>
      <c r="AM79" s="410">
        <f t="shared" si="31"/>
        <v>5.0164083185472164</v>
      </c>
      <c r="AN79" s="410">
        <f t="shared" si="31"/>
        <v>4.8373450753546585</v>
      </c>
      <c r="AO79" s="410">
        <f t="shared" si="31"/>
        <v>4.6918438954442641</v>
      </c>
      <c r="AP79" s="410">
        <f t="shared" si="31"/>
        <v>4.6315071087291484</v>
      </c>
      <c r="AQ79" s="410">
        <f t="shared" si="31"/>
        <v>4.5516526808420625</v>
      </c>
      <c r="AR79" s="410">
        <f t="shared" si="31"/>
        <v>4.5664270824510673</v>
      </c>
      <c r="AS79" s="410">
        <f t="shared" si="31"/>
        <v>4.1264933399276318</v>
      </c>
      <c r="AT79" s="410">
        <f t="shared" si="31"/>
        <v>3.7838396897557924</v>
      </c>
      <c r="AU79" s="410">
        <f t="shared" si="31"/>
        <v>3.6725191580444538</v>
      </c>
      <c r="AV79" s="410">
        <f t="shared" si="31"/>
        <v>3.5519893143984334</v>
      </c>
      <c r="AW79" s="410">
        <f t="shared" si="31"/>
        <v>3.5739329202364436</v>
      </c>
      <c r="AX79" s="410">
        <f t="shared" si="31"/>
        <v>3.5806862867909794</v>
      </c>
      <c r="AY79" s="410">
        <f t="shared" si="31"/>
        <v>3.4780606253204325</v>
      </c>
      <c r="AZ79" s="410">
        <f t="shared" si="31"/>
        <v>3.323763079362096</v>
      </c>
      <c r="BA79" s="410">
        <f t="shared" ref="BA79:BE79" si="32">BA60/10^3</f>
        <v>3.2559220911558597</v>
      </c>
      <c r="BB79" s="410">
        <f t="shared" si="32"/>
        <v>3.136659827211278</v>
      </c>
      <c r="BC79" s="410">
        <f t="shared" si="32"/>
        <v>3.0983226314501753</v>
      </c>
      <c r="BD79" s="410">
        <f t="shared" si="32"/>
        <v>3.0133280158084377</v>
      </c>
      <c r="BE79" s="410">
        <f t="shared" si="32"/>
        <v>2.9178864757561773</v>
      </c>
      <c r="BF79" s="410">
        <f>BF60/10^3</f>
        <v>2.8574305795151811</v>
      </c>
      <c r="BG79" s="410"/>
      <c r="BH79" s="410"/>
      <c r="BI79" s="657"/>
    </row>
    <row r="80" spans="1:65" s="261" customFormat="1" ht="15" thickTop="1">
      <c r="A80" s="264"/>
      <c r="P80" s="305"/>
      <c r="Q80" s="1"/>
      <c r="R80" s="1"/>
      <c r="S80" s="1"/>
      <c r="T80" s="425" t="s">
        <v>42</v>
      </c>
      <c r="V80" s="1"/>
      <c r="W80" s="1"/>
      <c r="X80" s="1"/>
      <c r="Y80" s="425" t="s">
        <v>0</v>
      </c>
      <c r="Z80" s="425"/>
      <c r="AA80" s="12">
        <f t="shared" ref="AA80:AX80" si="33">SUM(AA72:AA79)</f>
        <v>1162.6771089918516</v>
      </c>
      <c r="AB80" s="12">
        <f t="shared" si="33"/>
        <v>1174.1988442625984</v>
      </c>
      <c r="AC80" s="12">
        <f t="shared" si="33"/>
        <v>1183.6993665129482</v>
      </c>
      <c r="AD80" s="12">
        <f t="shared" si="33"/>
        <v>1176.4780226980199</v>
      </c>
      <c r="AE80" s="12">
        <f t="shared" si="33"/>
        <v>1231.4840894472907</v>
      </c>
      <c r="AF80" s="12">
        <f t="shared" si="33"/>
        <v>1243.7314931079061</v>
      </c>
      <c r="AG80" s="12">
        <f t="shared" si="33"/>
        <v>1256.263589764015</v>
      </c>
      <c r="AH80" s="12">
        <f t="shared" si="33"/>
        <v>1248.7977271864518</v>
      </c>
      <c r="AI80" s="12">
        <f t="shared" si="33"/>
        <v>1208.5694022099726</v>
      </c>
      <c r="AJ80" s="12">
        <f t="shared" si="33"/>
        <v>1245.1981759316634</v>
      </c>
      <c r="AK80" s="12">
        <f t="shared" si="33"/>
        <v>1267.9875519936274</v>
      </c>
      <c r="AL80" s="12">
        <f t="shared" si="33"/>
        <v>1252.9564908163811</v>
      </c>
      <c r="AM80" s="12">
        <f t="shared" si="33"/>
        <v>1282.3396954605842</v>
      </c>
      <c r="AN80" s="12">
        <f t="shared" si="33"/>
        <v>1290.7048221561413</v>
      </c>
      <c r="AO80" s="12">
        <f t="shared" si="33"/>
        <v>1286.0218705882789</v>
      </c>
      <c r="AP80" s="12">
        <f t="shared" si="33"/>
        <v>1293.3846522433005</v>
      </c>
      <c r="AQ80" s="12">
        <f t="shared" si="33"/>
        <v>1270.279979584471</v>
      </c>
      <c r="AR80" s="12">
        <f t="shared" si="33"/>
        <v>1305.845951811006</v>
      </c>
      <c r="AS80" s="12">
        <f t="shared" si="33"/>
        <v>1234.7251454237264</v>
      </c>
      <c r="AT80" s="12">
        <f t="shared" si="33"/>
        <v>1165.5585409086113</v>
      </c>
      <c r="AU80" s="12">
        <f t="shared" si="33"/>
        <v>1217.1375750993589</v>
      </c>
      <c r="AV80" s="12">
        <f t="shared" si="33"/>
        <v>1266.9739070711864</v>
      </c>
      <c r="AW80" s="12">
        <f t="shared" si="33"/>
        <v>1308.1558652811698</v>
      </c>
      <c r="AX80" s="12">
        <f t="shared" si="33"/>
        <v>1317.4710704033189</v>
      </c>
      <c r="AY80" s="12">
        <f t="shared" ref="AY80:BE80" si="34">SUM(AY72:AY79)</f>
        <v>1266.279922980794</v>
      </c>
      <c r="AZ80" s="12">
        <f t="shared" si="34"/>
        <v>1225.3538006200486</v>
      </c>
      <c r="BA80" s="12">
        <f t="shared" si="34"/>
        <v>1204.6018015196496</v>
      </c>
      <c r="BB80" s="12">
        <f t="shared" si="34"/>
        <v>1188.913600002259</v>
      </c>
      <c r="BC80" s="12">
        <f t="shared" si="34"/>
        <v>1143.7319927195733</v>
      </c>
      <c r="BD80" s="12">
        <f t="shared" si="34"/>
        <v>1106.5461632636459</v>
      </c>
      <c r="BE80" s="12">
        <f t="shared" si="34"/>
        <v>1041.6625796593789</v>
      </c>
      <c r="BF80" s="12">
        <f t="shared" ref="BF80" si="35">SUM(BF72:BF79)</f>
        <v>1064.0009039325353</v>
      </c>
      <c r="BG80" s="23"/>
      <c r="BH80" s="23"/>
      <c r="BI80" s="1042"/>
    </row>
    <row r="81" spans="1:61" s="261" customFormat="1">
      <c r="A81" s="264"/>
      <c r="P81" s="747"/>
      <c r="Q81" s="1"/>
      <c r="R81" s="1"/>
      <c r="S81" s="1"/>
      <c r="T81" s="1"/>
      <c r="V81" s="1"/>
      <c r="W81" s="1"/>
      <c r="X81" s="1"/>
      <c r="Y81" s="1"/>
      <c r="Z81" s="1"/>
      <c r="AA81" s="29"/>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41"/>
    </row>
    <row r="82" spans="1:61" s="21" customFormat="1">
      <c r="A82" s="141"/>
      <c r="B82" s="1"/>
      <c r="C82" s="1"/>
      <c r="D82" s="1"/>
      <c r="E82" s="1"/>
      <c r="F82" s="1"/>
      <c r="G82" s="1"/>
      <c r="H82" s="1"/>
      <c r="I82" s="1"/>
      <c r="J82" s="1"/>
      <c r="K82" s="1"/>
      <c r="L82" s="1"/>
      <c r="M82" s="1"/>
      <c r="N82" s="1"/>
      <c r="O82" s="1"/>
      <c r="P82" s="141"/>
      <c r="Q82" s="1"/>
      <c r="R82" s="1"/>
      <c r="S82" s="1"/>
      <c r="T82" s="143" t="s">
        <v>73</v>
      </c>
      <c r="U82" s="1"/>
      <c r="V82" s="1"/>
      <c r="W82" s="1"/>
      <c r="X82" s="1"/>
      <c r="Y82" s="1" t="s">
        <v>446</v>
      </c>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41"/>
    </row>
    <row r="83" spans="1:61">
      <c r="P83" s="937"/>
      <c r="T83" s="519"/>
      <c r="Y83" s="519"/>
      <c r="Z83" s="138"/>
      <c r="AA83" s="9">
        <v>1990</v>
      </c>
      <c r="AB83" s="9">
        <f t="shared" ref="AB83:BF83" si="36">AA83+1</f>
        <v>1991</v>
      </c>
      <c r="AC83" s="9">
        <f t="shared" si="36"/>
        <v>1992</v>
      </c>
      <c r="AD83" s="9">
        <f t="shared" si="36"/>
        <v>1993</v>
      </c>
      <c r="AE83" s="9">
        <f t="shared" si="36"/>
        <v>1994</v>
      </c>
      <c r="AF83" s="9">
        <f t="shared" si="36"/>
        <v>1995</v>
      </c>
      <c r="AG83" s="9">
        <f t="shared" si="36"/>
        <v>1996</v>
      </c>
      <c r="AH83" s="9">
        <f t="shared" si="36"/>
        <v>1997</v>
      </c>
      <c r="AI83" s="9">
        <f t="shared" si="36"/>
        <v>1998</v>
      </c>
      <c r="AJ83" s="9">
        <f t="shared" si="36"/>
        <v>1999</v>
      </c>
      <c r="AK83" s="9">
        <f t="shared" si="36"/>
        <v>2000</v>
      </c>
      <c r="AL83" s="9">
        <f t="shared" si="36"/>
        <v>2001</v>
      </c>
      <c r="AM83" s="9">
        <f t="shared" si="36"/>
        <v>2002</v>
      </c>
      <c r="AN83" s="9">
        <f t="shared" si="36"/>
        <v>2003</v>
      </c>
      <c r="AO83" s="9">
        <f t="shared" si="36"/>
        <v>2004</v>
      </c>
      <c r="AP83" s="9">
        <f t="shared" si="36"/>
        <v>2005</v>
      </c>
      <c r="AQ83" s="9">
        <f t="shared" si="36"/>
        <v>2006</v>
      </c>
      <c r="AR83" s="9">
        <f t="shared" si="36"/>
        <v>2007</v>
      </c>
      <c r="AS83" s="9">
        <f t="shared" si="36"/>
        <v>2008</v>
      </c>
      <c r="AT83" s="9">
        <f t="shared" si="36"/>
        <v>2009</v>
      </c>
      <c r="AU83" s="9">
        <f t="shared" si="36"/>
        <v>2010</v>
      </c>
      <c r="AV83" s="9">
        <f t="shared" si="36"/>
        <v>2011</v>
      </c>
      <c r="AW83" s="9">
        <f t="shared" si="36"/>
        <v>2012</v>
      </c>
      <c r="AX83" s="9">
        <f t="shared" si="36"/>
        <v>2013</v>
      </c>
      <c r="AY83" s="9">
        <f t="shared" si="36"/>
        <v>2014</v>
      </c>
      <c r="AZ83" s="9">
        <f t="shared" si="36"/>
        <v>2015</v>
      </c>
      <c r="BA83" s="9">
        <f t="shared" si="36"/>
        <v>2016</v>
      </c>
      <c r="BB83" s="9">
        <f t="shared" si="36"/>
        <v>2017</v>
      </c>
      <c r="BC83" s="9">
        <f t="shared" si="36"/>
        <v>2018</v>
      </c>
      <c r="BD83" s="9">
        <f t="shared" si="36"/>
        <v>2019</v>
      </c>
      <c r="BE83" s="9">
        <f t="shared" si="36"/>
        <v>2020</v>
      </c>
      <c r="BF83" s="9">
        <f t="shared" si="36"/>
        <v>2021</v>
      </c>
      <c r="BG83" s="9" t="s">
        <v>18</v>
      </c>
      <c r="BH83" s="9" t="s">
        <v>2</v>
      </c>
      <c r="BI83" s="1027"/>
    </row>
    <row r="84" spans="1:61">
      <c r="P84" s="743"/>
      <c r="T84" s="423" t="s">
        <v>99</v>
      </c>
      <c r="Y84" s="423" t="s">
        <v>848</v>
      </c>
      <c r="Z84" s="24"/>
      <c r="AA84" s="1261"/>
      <c r="AB84" s="14">
        <f t="shared" ref="AB84:BF84" si="37">AB72/AA72-1</f>
        <v>3.8195969836001264E-3</v>
      </c>
      <c r="AC84" s="14">
        <f t="shared" si="37"/>
        <v>1.5392906789660099E-2</v>
      </c>
      <c r="AD84" s="14">
        <f t="shared" si="37"/>
        <v>-4.6184210093978662E-2</v>
      </c>
      <c r="AE84" s="14">
        <f t="shared" si="37"/>
        <v>0.10035163213988385</v>
      </c>
      <c r="AF84" s="14">
        <f t="shared" si="37"/>
        <v>-3.2521233019166873E-2</v>
      </c>
      <c r="AG84" s="14">
        <f t="shared" si="37"/>
        <v>5.1964109753466214E-3</v>
      </c>
      <c r="AH84" s="14">
        <f t="shared" si="37"/>
        <v>-1.3317765430918116E-2</v>
      </c>
      <c r="AI84" s="14">
        <f t="shared" si="37"/>
        <v>-3.6698724076736799E-2</v>
      </c>
      <c r="AJ84" s="14">
        <f t="shared" si="37"/>
        <v>6.3013395269847505E-2</v>
      </c>
      <c r="AK84" s="14">
        <f t="shared" si="37"/>
        <v>2.3740043537262556E-2</v>
      </c>
      <c r="AL84" s="14">
        <f t="shared" si="37"/>
        <v>-2.4214437128361577E-2</v>
      </c>
      <c r="AM84" s="14">
        <f t="shared" si="37"/>
        <v>6.9925113846734499E-2</v>
      </c>
      <c r="AN84" s="14">
        <f t="shared" si="37"/>
        <v>4.1702630035595822E-2</v>
      </c>
      <c r="AO84" s="14">
        <f t="shared" si="37"/>
        <v>-9.7285465461779408E-3</v>
      </c>
      <c r="AP84" s="14">
        <f t="shared" si="37"/>
        <v>4.9895895486311348E-2</v>
      </c>
      <c r="AQ84" s="14">
        <f t="shared" si="37"/>
        <v>-2.1362690448745614E-2</v>
      </c>
      <c r="AR84" s="14">
        <f t="shared" si="37"/>
        <v>0.12610776655304057</v>
      </c>
      <c r="AS84" s="14">
        <f t="shared" si="37"/>
        <v>-6.5566339307152166E-2</v>
      </c>
      <c r="AT84" s="14">
        <f t="shared" si="37"/>
        <v>-8.9048943560271043E-2</v>
      </c>
      <c r="AU84" s="14">
        <f t="shared" si="37"/>
        <v>6.126748556077799E-2</v>
      </c>
      <c r="AV84" s="14">
        <f t="shared" si="37"/>
        <v>0.13580127486648164</v>
      </c>
      <c r="AW84" s="14">
        <f t="shared" si="37"/>
        <v>9.5012062270665165E-2</v>
      </c>
      <c r="AX84" s="14">
        <f t="shared" si="37"/>
        <v>2.7355345345627669E-3</v>
      </c>
      <c r="AY84" s="14">
        <f t="shared" si="37"/>
        <v>-5.205069343928781E-2</v>
      </c>
      <c r="AZ84" s="14">
        <f t="shared" si="37"/>
        <v>-5.0932589992390587E-2</v>
      </c>
      <c r="BA84" s="14">
        <f t="shared" si="37"/>
        <v>6.6808833968432291E-2</v>
      </c>
      <c r="BB84" s="14">
        <f t="shared" si="37"/>
        <v>-2.6568142114967386E-2</v>
      </c>
      <c r="BC84" s="14">
        <f t="shared" si="37"/>
        <v>-7.6073176469427461E-2</v>
      </c>
      <c r="BD84" s="14">
        <f t="shared" si="37"/>
        <v>-4.6696980856576253E-2</v>
      </c>
      <c r="BE84" s="14">
        <f t="shared" si="37"/>
        <v>-2.5887588788745974E-2</v>
      </c>
      <c r="BF84" s="14">
        <f t="shared" si="37"/>
        <v>1.8420042802987036E-2</v>
      </c>
      <c r="BG84" s="20"/>
      <c r="BH84" s="20"/>
      <c r="BI84" s="1042"/>
    </row>
    <row r="85" spans="1:61" s="21" customFormat="1">
      <c r="A85" s="141"/>
      <c r="B85" s="1"/>
      <c r="C85" s="1"/>
      <c r="D85" s="1"/>
      <c r="E85" s="1"/>
      <c r="F85" s="1"/>
      <c r="G85" s="1"/>
      <c r="H85" s="1"/>
      <c r="I85" s="1"/>
      <c r="J85" s="1"/>
      <c r="K85" s="1"/>
      <c r="L85" s="1"/>
      <c r="M85" s="1"/>
      <c r="N85" s="1"/>
      <c r="O85" s="1"/>
      <c r="P85" s="743"/>
      <c r="Q85" s="1"/>
      <c r="R85" s="1"/>
      <c r="S85" s="1"/>
      <c r="T85" s="423" t="s">
        <v>100</v>
      </c>
      <c r="U85" s="1"/>
      <c r="V85" s="1"/>
      <c r="W85" s="1"/>
      <c r="X85" s="1"/>
      <c r="Y85" s="423" t="s">
        <v>297</v>
      </c>
      <c r="Z85" s="24"/>
      <c r="AA85" s="1261"/>
      <c r="AB85" s="14">
        <f t="shared" ref="AB85:BF85" si="38">AB73/AA73-1</f>
        <v>-6.6938324718751607E-3</v>
      </c>
      <c r="AC85" s="14">
        <f t="shared" si="38"/>
        <v>-1.4616768477197284E-2</v>
      </c>
      <c r="AD85" s="14">
        <f t="shared" si="38"/>
        <v>5.0768857623346708E-3</v>
      </c>
      <c r="AE85" s="14">
        <f t="shared" si="38"/>
        <v>1.8378420252178396E-2</v>
      </c>
      <c r="AF85" s="14">
        <f t="shared" si="38"/>
        <v>1.8816637937854486E-2</v>
      </c>
      <c r="AG85" s="14">
        <f t="shared" si="38"/>
        <v>1.3300299915780966E-2</v>
      </c>
      <c r="AH85" s="14">
        <f t="shared" si="38"/>
        <v>-1.1729386953596821E-2</v>
      </c>
      <c r="AI85" s="14">
        <f t="shared" si="38"/>
        <v>-6.1698786257674221E-2</v>
      </c>
      <c r="AJ85" s="14">
        <f t="shared" si="38"/>
        <v>1.3258950214138254E-2</v>
      </c>
      <c r="AK85" s="14">
        <f t="shared" si="38"/>
        <v>2.7412731105179056E-2</v>
      </c>
      <c r="AL85" s="14">
        <f t="shared" si="38"/>
        <v>-1.5527475437288496E-2</v>
      </c>
      <c r="AM85" s="14">
        <f t="shared" si="38"/>
        <v>1.3807395251281385E-2</v>
      </c>
      <c r="AN85" s="14">
        <f t="shared" si="38"/>
        <v>-7.3689397936738121E-4</v>
      </c>
      <c r="AO85" s="14">
        <f t="shared" si="38"/>
        <v>1.9274800886743826E-3</v>
      </c>
      <c r="AP85" s="14">
        <f t="shared" si="38"/>
        <v>-2.8573657497064975E-2</v>
      </c>
      <c r="AQ85" s="14">
        <f t="shared" si="38"/>
        <v>-9.059283824849107E-3</v>
      </c>
      <c r="AR85" s="14">
        <f t="shared" si="38"/>
        <v>-9.8290845451540765E-3</v>
      </c>
      <c r="AS85" s="14">
        <f t="shared" si="38"/>
        <v>-8.5552346889169129E-2</v>
      </c>
      <c r="AT85" s="14">
        <f t="shared" si="38"/>
        <v>-4.2118385454798846E-2</v>
      </c>
      <c r="AU85" s="14">
        <f t="shared" si="38"/>
        <v>4.6410872161675387E-2</v>
      </c>
      <c r="AV85" s="14">
        <f t="shared" si="38"/>
        <v>-7.1978376093640994E-3</v>
      </c>
      <c r="AW85" s="14">
        <f t="shared" si="38"/>
        <v>-5.7679672555900341E-3</v>
      </c>
      <c r="AX85" s="14">
        <f t="shared" si="38"/>
        <v>1.4588684191959578E-2</v>
      </c>
      <c r="AY85" s="14">
        <f t="shared" si="38"/>
        <v>-2.8297938546892887E-2</v>
      </c>
      <c r="AZ85" s="14">
        <f t="shared" si="38"/>
        <v>-2.64590770940617E-2</v>
      </c>
      <c r="BA85" s="14">
        <f t="shared" si="38"/>
        <v>-4.3839882058113955E-2</v>
      </c>
      <c r="BB85" s="14">
        <f t="shared" si="38"/>
        <v>-1.5556951712712874E-2</v>
      </c>
      <c r="BC85" s="14">
        <f t="shared" si="38"/>
        <v>-2.0193457116227442E-2</v>
      </c>
      <c r="BD85" s="14">
        <f t="shared" si="38"/>
        <v>-2.6297187173585201E-2</v>
      </c>
      <c r="BE85" s="14">
        <f t="shared" si="38"/>
        <v>-9.764725951122688E-2</v>
      </c>
      <c r="BF85" s="14">
        <f t="shared" si="38"/>
        <v>6.4402871635759418E-2</v>
      </c>
      <c r="BG85" s="20"/>
      <c r="BH85" s="20"/>
      <c r="BI85" s="1042"/>
    </row>
    <row r="86" spans="1:61" s="21" customFormat="1">
      <c r="A86" s="141"/>
      <c r="B86" s="1"/>
      <c r="C86" s="1"/>
      <c r="D86" s="1"/>
      <c r="E86" s="1"/>
      <c r="F86" s="1"/>
      <c r="G86" s="1"/>
      <c r="H86" s="1"/>
      <c r="I86" s="1"/>
      <c r="J86" s="1"/>
      <c r="K86" s="1"/>
      <c r="L86" s="1"/>
      <c r="M86" s="1"/>
      <c r="N86" s="1"/>
      <c r="O86" s="1"/>
      <c r="P86" s="743"/>
      <c r="Q86" s="1"/>
      <c r="R86" s="1"/>
      <c r="S86" s="1"/>
      <c r="T86" s="423" t="s">
        <v>101</v>
      </c>
      <c r="U86" s="1"/>
      <c r="V86" s="1"/>
      <c r="W86" s="1"/>
      <c r="X86" s="1"/>
      <c r="Y86" s="423" t="s">
        <v>278</v>
      </c>
      <c r="Z86" s="24"/>
      <c r="AA86" s="1261"/>
      <c r="AB86" s="14">
        <f t="shared" ref="AB86:BF86" si="39">AB74/AA74-1</f>
        <v>5.8324258931362394E-2</v>
      </c>
      <c r="AC86" s="14">
        <f t="shared" si="39"/>
        <v>3.0699261727651583E-2</v>
      </c>
      <c r="AD86" s="14">
        <f t="shared" si="39"/>
        <v>1.7152513174102824E-2</v>
      </c>
      <c r="AE86" s="14">
        <f t="shared" si="39"/>
        <v>4.1192307939107664E-2</v>
      </c>
      <c r="AF86" s="14">
        <f t="shared" si="39"/>
        <v>4.0013544649061927E-2</v>
      </c>
      <c r="AG86" s="14">
        <f t="shared" si="39"/>
        <v>2.768613280220622E-2</v>
      </c>
      <c r="AH86" s="14">
        <f t="shared" si="39"/>
        <v>6.7702562708149561E-3</v>
      </c>
      <c r="AI86" s="14">
        <f t="shared" si="39"/>
        <v>-7.5613028778439562E-3</v>
      </c>
      <c r="AJ86" s="14">
        <f t="shared" si="39"/>
        <v>1.6467800063559634E-2</v>
      </c>
      <c r="AK86" s="14">
        <f t="shared" si="39"/>
        <v>-1.6663457919660063E-3</v>
      </c>
      <c r="AL86" s="14">
        <f t="shared" si="39"/>
        <v>1.6396193983685858E-2</v>
      </c>
      <c r="AM86" s="14">
        <f t="shared" si="39"/>
        <v>-1.4171800143218505E-2</v>
      </c>
      <c r="AN86" s="14">
        <f t="shared" si="39"/>
        <v>-1.5818770003906635E-2</v>
      </c>
      <c r="AO86" s="14">
        <f t="shared" si="39"/>
        <v>-2.3838375981943272E-2</v>
      </c>
      <c r="AP86" s="14">
        <f t="shared" si="39"/>
        <v>-2.2718570894039836E-2</v>
      </c>
      <c r="AQ86" s="14">
        <f t="shared" si="39"/>
        <v>-1.1405927560221185E-2</v>
      </c>
      <c r="AR86" s="14">
        <f t="shared" si="39"/>
        <v>-1.1823493687114661E-2</v>
      </c>
      <c r="AS86" s="14">
        <f t="shared" si="39"/>
        <v>-3.2918472660743658E-2</v>
      </c>
      <c r="AT86" s="14">
        <f t="shared" si="39"/>
        <v>-1.4641814326426528E-2</v>
      </c>
      <c r="AU86" s="14">
        <f t="shared" si="39"/>
        <v>1.9627131946615695E-3</v>
      </c>
      <c r="AV86" s="14">
        <f t="shared" si="39"/>
        <v>-2.159854690524865E-2</v>
      </c>
      <c r="AW86" s="14">
        <f t="shared" si="39"/>
        <v>4.1224877793217818E-3</v>
      </c>
      <c r="AX86" s="14">
        <f t="shared" si="39"/>
        <v>-1.3267270770480732E-2</v>
      </c>
      <c r="AY86" s="14">
        <f t="shared" si="39"/>
        <v>-2.3043196124304832E-2</v>
      </c>
      <c r="AZ86" s="14">
        <f t="shared" si="39"/>
        <v>-6.0029594226334027E-3</v>
      </c>
      <c r="BA86" s="14">
        <f t="shared" si="39"/>
        <v>-8.5717437238718164E-3</v>
      </c>
      <c r="BB86" s="14">
        <f t="shared" si="39"/>
        <v>-8.7395506962696379E-3</v>
      </c>
      <c r="BC86" s="14">
        <f t="shared" si="39"/>
        <v>-1.1028355044373828E-2</v>
      </c>
      <c r="BD86" s="14">
        <f t="shared" si="39"/>
        <v>-1.9674537789596047E-2</v>
      </c>
      <c r="BE86" s="14">
        <f t="shared" si="39"/>
        <v>-0.11284253676774314</v>
      </c>
      <c r="BF86" s="14">
        <f t="shared" si="39"/>
        <v>7.7081557145555202E-3</v>
      </c>
      <c r="BG86" s="20"/>
      <c r="BH86" s="20"/>
      <c r="BI86" s="1042"/>
    </row>
    <row r="87" spans="1:61" s="21" customFormat="1">
      <c r="A87" s="141"/>
      <c r="B87" s="1"/>
      <c r="C87" s="1"/>
      <c r="D87" s="1"/>
      <c r="E87" s="1"/>
      <c r="F87" s="1"/>
      <c r="G87" s="1"/>
      <c r="H87" s="1"/>
      <c r="I87" s="1"/>
      <c r="J87" s="1"/>
      <c r="K87" s="1"/>
      <c r="L87" s="1"/>
      <c r="M87" s="1"/>
      <c r="N87" s="1"/>
      <c r="O87" s="1"/>
      <c r="P87" s="743"/>
      <c r="Q87" s="1"/>
      <c r="R87" s="1"/>
      <c r="S87" s="1"/>
      <c r="T87" s="423" t="s">
        <v>102</v>
      </c>
      <c r="U87" s="1"/>
      <c r="V87" s="1"/>
      <c r="W87" s="1"/>
      <c r="X87" s="1"/>
      <c r="Y87" s="34" t="s">
        <v>276</v>
      </c>
      <c r="Z87" s="24"/>
      <c r="AA87" s="1261"/>
      <c r="AB87" s="14">
        <f t="shared" ref="AB87:BF87" si="40">AB75/AA75-1</f>
        <v>-1.7907257682398425E-2</v>
      </c>
      <c r="AC87" s="14">
        <f t="shared" si="40"/>
        <v>-1.7004346835191364E-2</v>
      </c>
      <c r="AD87" s="14">
        <f t="shared" si="40"/>
        <v>3.1979137474895225E-2</v>
      </c>
      <c r="AE87" s="14">
        <f t="shared" si="40"/>
        <v>2.0586607502265375E-2</v>
      </c>
      <c r="AF87" s="14">
        <f t="shared" si="40"/>
        <v>3.9560862592704416E-2</v>
      </c>
      <c r="AG87" s="14">
        <f t="shared" si="40"/>
        <v>-5.5042444275013147E-2</v>
      </c>
      <c r="AH87" s="14">
        <f t="shared" si="40"/>
        <v>5.4694815319826784E-2</v>
      </c>
      <c r="AI87" s="14">
        <f t="shared" si="40"/>
        <v>5.7278582118921895E-2</v>
      </c>
      <c r="AJ87" s="14">
        <f t="shared" si="40"/>
        <v>4.3106791652102627E-2</v>
      </c>
      <c r="AK87" s="14">
        <f t="shared" si="40"/>
        <v>-1.2363841312713508E-2</v>
      </c>
      <c r="AL87" s="14">
        <f t="shared" si="40"/>
        <v>1.6497623947005824E-2</v>
      </c>
      <c r="AM87" s="14">
        <f t="shared" si="40"/>
        <v>1.8757111664012838E-2</v>
      </c>
      <c r="AN87" s="14">
        <f t="shared" si="40"/>
        <v>-3.2706335139921494E-3</v>
      </c>
      <c r="AO87" s="14">
        <f t="shared" si="40"/>
        <v>5.4513155067586583E-2</v>
      </c>
      <c r="AP87" s="14">
        <f t="shared" si="40"/>
        <v>8.3812562045511019E-3</v>
      </c>
      <c r="AQ87" s="14">
        <f t="shared" si="40"/>
        <v>-2.3964500886892282E-2</v>
      </c>
      <c r="AR87" s="14">
        <f t="shared" si="40"/>
        <v>-9.517500442836091E-2</v>
      </c>
      <c r="AS87" s="14">
        <f t="shared" si="40"/>
        <v>5.7430843663450748E-2</v>
      </c>
      <c r="AT87" s="14">
        <f t="shared" si="40"/>
        <v>-3.5925064225970527E-2</v>
      </c>
      <c r="AU87" s="14">
        <f t="shared" si="40"/>
        <v>8.2857472608090399E-2</v>
      </c>
      <c r="AV87" s="14">
        <f t="shared" si="40"/>
        <v>2.4895917770663578E-2</v>
      </c>
      <c r="AW87" s="14">
        <f t="shared" si="40"/>
        <v>-5.2047275765087719E-2</v>
      </c>
      <c r="AX87" s="14">
        <f t="shared" si="40"/>
        <v>7.337056090914329E-2</v>
      </c>
      <c r="AY87" s="14">
        <f t="shared" si="40"/>
        <v>-5.5672097223040562E-2</v>
      </c>
      <c r="AZ87" s="14">
        <f t="shared" si="40"/>
        <v>-1.9675088993759804E-2</v>
      </c>
      <c r="BA87" s="14">
        <f t="shared" si="40"/>
        <v>-0.38451021860067913</v>
      </c>
      <c r="BB87" s="14">
        <f t="shared" si="40"/>
        <v>-5.122472565093128E-3</v>
      </c>
      <c r="BC87" s="14">
        <f t="shared" si="40"/>
        <v>0.13063856228328752</v>
      </c>
      <c r="BD87" s="14">
        <f t="shared" si="40"/>
        <v>-6.626951741424747E-2</v>
      </c>
      <c r="BE87" s="14">
        <f t="shared" si="40"/>
        <v>-2.9020963904263231E-2</v>
      </c>
      <c r="BF87" s="14">
        <f t="shared" si="40"/>
        <v>-6.8972355583571954E-3</v>
      </c>
      <c r="BG87" s="20"/>
      <c r="BH87" s="20"/>
      <c r="BI87" s="1042"/>
    </row>
    <row r="88" spans="1:61" s="21" customFormat="1">
      <c r="A88" s="141"/>
      <c r="B88" s="1"/>
      <c r="C88" s="1"/>
      <c r="D88" s="1"/>
      <c r="E88" s="1"/>
      <c r="F88" s="1"/>
      <c r="G88" s="1"/>
      <c r="H88" s="1"/>
      <c r="I88" s="1"/>
      <c r="J88" s="1"/>
      <c r="K88" s="1"/>
      <c r="L88" s="1"/>
      <c r="M88" s="1"/>
      <c r="N88" s="1"/>
      <c r="O88" s="1"/>
      <c r="P88" s="743"/>
      <c r="Q88" s="1"/>
      <c r="R88" s="1"/>
      <c r="S88" s="1"/>
      <c r="T88" s="423" t="s">
        <v>103</v>
      </c>
      <c r="U88" s="1"/>
      <c r="V88" s="1"/>
      <c r="W88" s="1"/>
      <c r="X88" s="1"/>
      <c r="Y88" s="423" t="s">
        <v>298</v>
      </c>
      <c r="Z88" s="24"/>
      <c r="AA88" s="1261"/>
      <c r="AB88" s="14">
        <f t="shared" ref="AB88:BF88" si="41">AB76/AA76-1</f>
        <v>1.9498368962505008E-2</v>
      </c>
      <c r="AC88" s="14">
        <f t="shared" si="41"/>
        <v>4.9184744869272379E-2</v>
      </c>
      <c r="AD88" s="14">
        <f t="shared" si="41"/>
        <v>5.5051488213864408E-2</v>
      </c>
      <c r="AE88" s="14">
        <f t="shared" si="41"/>
        <v>-2.7570792426251156E-2</v>
      </c>
      <c r="AF88" s="14">
        <f t="shared" si="41"/>
        <v>5.7083182986495951E-2</v>
      </c>
      <c r="AG88" s="14">
        <f t="shared" si="41"/>
        <v>3.5614077560210289E-2</v>
      </c>
      <c r="AH88" s="14">
        <f t="shared" si="41"/>
        <v>-4.5079354533821947E-2</v>
      </c>
      <c r="AI88" s="14">
        <f t="shared" si="41"/>
        <v>6.7524356328130253E-4</v>
      </c>
      <c r="AJ88" s="14">
        <f t="shared" si="41"/>
        <v>2.7159315670565842E-2</v>
      </c>
      <c r="AK88" s="14">
        <f t="shared" si="41"/>
        <v>5.3032060925366276E-2</v>
      </c>
      <c r="AL88" s="14">
        <f t="shared" si="41"/>
        <v>-5.0855563925023439E-2</v>
      </c>
      <c r="AM88" s="14">
        <f t="shared" si="41"/>
        <v>4.0578121207853535E-2</v>
      </c>
      <c r="AN88" s="14">
        <f t="shared" si="41"/>
        <v>-4.7943312193902909E-2</v>
      </c>
      <c r="AO88" s="14">
        <f t="shared" si="41"/>
        <v>1.3479773883193769E-3</v>
      </c>
      <c r="AP88" s="14">
        <f t="shared" si="41"/>
        <v>3.5130052033599313E-2</v>
      </c>
      <c r="AQ88" s="14">
        <f t="shared" si="41"/>
        <v>-6.0691515686858488E-2</v>
      </c>
      <c r="AR88" s="14">
        <f t="shared" si="41"/>
        <v>-1.0876207500939983E-2</v>
      </c>
      <c r="AS88" s="14">
        <f t="shared" si="41"/>
        <v>-5.656802423028473E-2</v>
      </c>
      <c r="AT88" s="1126">
        <f t="shared" si="41"/>
        <v>-5.7246621394488884E-3</v>
      </c>
      <c r="AU88" s="14">
        <f t="shared" si="41"/>
        <v>4.6715612032403708E-2</v>
      </c>
      <c r="AV88" s="14">
        <f t="shared" si="41"/>
        <v>-2.6099239447848976E-2</v>
      </c>
      <c r="AW88" s="14">
        <f t="shared" si="41"/>
        <v>1.3672590222100212E-3</v>
      </c>
      <c r="AX88" s="14">
        <f t="shared" si="41"/>
        <v>-3.6840092022169424E-2</v>
      </c>
      <c r="AY88" s="14">
        <f t="shared" si="41"/>
        <v>-3.822192753438558E-2</v>
      </c>
      <c r="AZ88" s="14">
        <f t="shared" si="41"/>
        <v>-4.5200426729436471E-2</v>
      </c>
      <c r="BA88" s="14">
        <f t="shared" si="41"/>
        <v>5.7812422575802547E-3</v>
      </c>
      <c r="BB88" s="14">
        <f t="shared" si="41"/>
        <v>6.3688679386169733E-2</v>
      </c>
      <c r="BC88" s="14">
        <f t="shared" si="41"/>
        <v>-0.11987258051727334</v>
      </c>
      <c r="BD88" s="14">
        <f t="shared" si="41"/>
        <v>2.3092485874166568E-2</v>
      </c>
      <c r="BE88" s="14">
        <f t="shared" si="41"/>
        <v>4.5844633329142681E-2</v>
      </c>
      <c r="BF88" s="14">
        <f t="shared" si="41"/>
        <v>-7.5869390395099656E-2</v>
      </c>
      <c r="BG88" s="20"/>
      <c r="BH88" s="20"/>
      <c r="BI88" s="1042"/>
    </row>
    <row r="89" spans="1:61" s="21" customFormat="1">
      <c r="A89" s="141"/>
      <c r="B89" s="1"/>
      <c r="C89" s="1"/>
      <c r="D89" s="1"/>
      <c r="E89" s="1"/>
      <c r="F89" s="1"/>
      <c r="G89" s="1"/>
      <c r="H89" s="1"/>
      <c r="I89" s="1"/>
      <c r="J89" s="1"/>
      <c r="K89" s="1"/>
      <c r="L89" s="1"/>
      <c r="M89" s="1"/>
      <c r="N89" s="1"/>
      <c r="O89" s="1"/>
      <c r="P89" s="743"/>
      <c r="Q89" s="1"/>
      <c r="R89" s="1"/>
      <c r="S89" s="1"/>
      <c r="T89" s="1014" t="s">
        <v>651</v>
      </c>
      <c r="U89" s="1"/>
      <c r="V89" s="1"/>
      <c r="W89" s="1"/>
      <c r="X89" s="1"/>
      <c r="Y89" s="423" t="s">
        <v>728</v>
      </c>
      <c r="Z89" s="24"/>
      <c r="AA89" s="1261"/>
      <c r="AB89" s="14">
        <f t="shared" ref="AB89:BF89" si="42">AB77/AA77-1</f>
        <v>2.001527122052682E-2</v>
      </c>
      <c r="AC89" s="14">
        <f t="shared" si="42"/>
        <v>-6.099196005439067E-4</v>
      </c>
      <c r="AD89" s="14">
        <f t="shared" si="42"/>
        <v>-1.9435893057895393E-2</v>
      </c>
      <c r="AE89" s="14">
        <f t="shared" si="42"/>
        <v>2.6011701930949371E-2</v>
      </c>
      <c r="AF89" s="14">
        <f t="shared" si="42"/>
        <v>4.4968167325079023E-3</v>
      </c>
      <c r="AG89" s="14">
        <f t="shared" si="42"/>
        <v>8.4476811115858919E-3</v>
      </c>
      <c r="AH89" s="14">
        <f t="shared" si="42"/>
        <v>-3.8217113388868795E-2</v>
      </c>
      <c r="AI89" s="14">
        <f t="shared" si="42"/>
        <v>-9.3366610680103213E-2</v>
      </c>
      <c r="AJ89" s="14">
        <f t="shared" si="42"/>
        <v>6.7126533736230343E-3</v>
      </c>
      <c r="AK89" s="14">
        <f t="shared" si="42"/>
        <v>8.7374949445093719E-3</v>
      </c>
      <c r="AL89" s="14">
        <f t="shared" si="42"/>
        <v>-2.179958756315814E-2</v>
      </c>
      <c r="AM89" s="14">
        <f t="shared" si="42"/>
        <v>-4.0095285512187995E-2</v>
      </c>
      <c r="AN89" s="14">
        <f t="shared" si="42"/>
        <v>-1.1452966620958072E-2</v>
      </c>
      <c r="AO89" s="14">
        <f t="shared" si="42"/>
        <v>-9.3905005067229652E-5</v>
      </c>
      <c r="AP89" s="14">
        <f t="shared" si="42"/>
        <v>1.8655609665965578E-2</v>
      </c>
      <c r="AQ89" s="14">
        <f t="shared" si="42"/>
        <v>5.4661630354517765E-3</v>
      </c>
      <c r="AR89" s="14">
        <f t="shared" si="42"/>
        <v>-1.4466474062281187E-2</v>
      </c>
      <c r="AS89" s="14">
        <f t="shared" si="42"/>
        <v>-7.767378593426566E-2</v>
      </c>
      <c r="AT89" s="14">
        <f t="shared" si="42"/>
        <v>-0.10564505082110254</v>
      </c>
      <c r="AU89" s="14">
        <f t="shared" si="42"/>
        <v>2.2849994399716467E-2</v>
      </c>
      <c r="AV89" s="14">
        <f t="shared" si="42"/>
        <v>-5.1178038202415177E-3</v>
      </c>
      <c r="AW89" s="14">
        <f t="shared" si="42"/>
        <v>3.2587747074050988E-3</v>
      </c>
      <c r="AX89" s="14">
        <f t="shared" si="42"/>
        <v>3.6464908801683071E-2</v>
      </c>
      <c r="AY89" s="14">
        <f t="shared" si="42"/>
        <v>-1.1897417653729647E-2</v>
      </c>
      <c r="AZ89" s="14">
        <f t="shared" si="42"/>
        <v>-3.1134963104651359E-2</v>
      </c>
      <c r="BA89" s="14">
        <f t="shared" si="42"/>
        <v>-8.8341869918205918E-3</v>
      </c>
      <c r="BB89" s="14">
        <f t="shared" si="42"/>
        <v>1.5823883496856261E-2</v>
      </c>
      <c r="BC89" s="14">
        <f t="shared" si="42"/>
        <v>-1.7147366689809984E-2</v>
      </c>
      <c r="BD89" s="14">
        <f t="shared" si="42"/>
        <v>-3.5671068884844837E-2</v>
      </c>
      <c r="BE89" s="14">
        <f t="shared" si="42"/>
        <v>-6.4856468499763231E-2</v>
      </c>
      <c r="BF89" s="14">
        <f t="shared" si="42"/>
        <v>3.6906524363479409E-2</v>
      </c>
      <c r="BG89" s="20"/>
      <c r="BH89" s="20"/>
      <c r="BI89" s="1042"/>
    </row>
    <row r="90" spans="1:61" s="21" customFormat="1">
      <c r="A90" s="141"/>
      <c r="B90" s="1"/>
      <c r="C90" s="1"/>
      <c r="D90" s="1"/>
      <c r="E90" s="1"/>
      <c r="F90" s="1"/>
      <c r="G90" s="1"/>
      <c r="H90" s="1"/>
      <c r="I90" s="1"/>
      <c r="J90" s="1"/>
      <c r="K90" s="1"/>
      <c r="L90" s="1"/>
      <c r="M90" s="1"/>
      <c r="N90" s="1"/>
      <c r="O90" s="1"/>
      <c r="P90" s="743"/>
      <c r="Q90" s="1"/>
      <c r="R90" s="1"/>
      <c r="S90" s="1"/>
      <c r="T90" s="423" t="s">
        <v>104</v>
      </c>
      <c r="U90" s="1"/>
      <c r="V90" s="1"/>
      <c r="W90" s="1"/>
      <c r="X90" s="1"/>
      <c r="Y90" s="423" t="s">
        <v>299</v>
      </c>
      <c r="Z90" s="24"/>
      <c r="AA90" s="1261"/>
      <c r="AB90" s="14">
        <f t="shared" ref="AB90:BF90" si="43">AB78/AA78-1</f>
        <v>7.2385569601971511E-3</v>
      </c>
      <c r="AC90" s="14">
        <f t="shared" si="43"/>
        <v>7.647070078197693E-2</v>
      </c>
      <c r="AD90" s="14">
        <f t="shared" si="43"/>
        <v>-3.5306489316671463E-2</v>
      </c>
      <c r="AE90" s="14">
        <f t="shared" si="43"/>
        <v>0.1457427844306578</v>
      </c>
      <c r="AF90" s="14">
        <f t="shared" si="43"/>
        <v>1.8581259390433535E-2</v>
      </c>
      <c r="AG90" s="14">
        <f t="shared" si="43"/>
        <v>1.5366674112416101E-2</v>
      </c>
      <c r="AH90" s="14">
        <f t="shared" si="43"/>
        <v>5.4694245725714907E-2</v>
      </c>
      <c r="AI90" s="14">
        <f t="shared" si="43"/>
        <v>5.7690510545751472E-3</v>
      </c>
      <c r="AJ90" s="14">
        <f t="shared" si="43"/>
        <v>-3.3269716464837673E-3</v>
      </c>
      <c r="AK90" s="14">
        <f t="shared" si="43"/>
        <v>4.5184887807524055E-2</v>
      </c>
      <c r="AL90" s="14">
        <f t="shared" si="43"/>
        <v>-9.8437855855416645E-3</v>
      </c>
      <c r="AM90" s="14">
        <f t="shared" si="43"/>
        <v>1.1047091036795686E-2</v>
      </c>
      <c r="AN90" s="14">
        <f t="shared" si="43"/>
        <v>2.6911561611387524E-2</v>
      </c>
      <c r="AO90" s="14">
        <f t="shared" si="43"/>
        <v>-2.0242923847466621E-2</v>
      </c>
      <c r="AP90" s="14">
        <f t="shared" si="43"/>
        <v>-2.090263459316366E-2</v>
      </c>
      <c r="AQ90" s="14">
        <f t="shared" si="43"/>
        <v>-4.763799778923794E-2</v>
      </c>
      <c r="AR90" s="14">
        <f t="shared" si="43"/>
        <v>1.9500128135695682E-2</v>
      </c>
      <c r="AS90" s="14">
        <f t="shared" si="43"/>
        <v>3.887671855491015E-2</v>
      </c>
      <c r="AT90" s="14">
        <f t="shared" si="43"/>
        <v>-0.11162510732270459</v>
      </c>
      <c r="AU90" s="14">
        <f t="shared" si="43"/>
        <v>2.5867017863900443E-2</v>
      </c>
      <c r="AV90" s="14">
        <f t="shared" si="43"/>
        <v>-2.5728531794475651E-2</v>
      </c>
      <c r="AW90" s="14">
        <f t="shared" si="43"/>
        <v>5.8423432836499867E-2</v>
      </c>
      <c r="AX90" s="14">
        <f t="shared" si="43"/>
        <v>-1.5768217500639725E-2</v>
      </c>
      <c r="AY90" s="14">
        <f t="shared" si="43"/>
        <v>-2.4737506923899311E-2</v>
      </c>
      <c r="AZ90" s="14">
        <f t="shared" si="43"/>
        <v>1.4859018902287024E-2</v>
      </c>
      <c r="BA90" s="14">
        <f t="shared" si="43"/>
        <v>5.9904146331850594E-3</v>
      </c>
      <c r="BB90" s="14">
        <f t="shared" si="43"/>
        <v>1.1112852862602995E-2</v>
      </c>
      <c r="BC90" s="14">
        <f t="shared" si="43"/>
        <v>2.2836257687561368E-2</v>
      </c>
      <c r="BD90" s="14">
        <f t="shared" si="43"/>
        <v>1.6995566904006054E-2</v>
      </c>
      <c r="BE90" s="14">
        <f t="shared" si="43"/>
        <v>-4.8612994413005595E-2</v>
      </c>
      <c r="BF90" s="14">
        <f t="shared" si="43"/>
        <v>2.9054807164192731E-3</v>
      </c>
      <c r="BG90" s="20"/>
      <c r="BH90" s="20"/>
      <c r="BI90" s="1042"/>
    </row>
    <row r="91" spans="1:61" s="21" customFormat="1" ht="19.5" thickBot="1">
      <c r="A91" s="141"/>
      <c r="B91" s="1"/>
      <c r="C91" s="1"/>
      <c r="D91" s="1"/>
      <c r="E91" s="1"/>
      <c r="F91" s="1"/>
      <c r="G91" s="1"/>
      <c r="H91" s="1"/>
      <c r="I91" s="1"/>
      <c r="J91" s="1"/>
      <c r="K91" s="1"/>
      <c r="L91" s="1"/>
      <c r="M91" s="1"/>
      <c r="N91" s="1"/>
      <c r="O91" s="1"/>
      <c r="P91" s="743"/>
      <c r="Q91" s="1"/>
      <c r="R91" s="1"/>
      <c r="S91" s="1"/>
      <c r="T91" s="1239" t="s">
        <v>803</v>
      </c>
      <c r="U91" s="1"/>
      <c r="V91" s="1"/>
      <c r="W91" s="1"/>
      <c r="X91" s="1"/>
      <c r="Y91" s="424" t="s">
        <v>804</v>
      </c>
      <c r="Z91" s="25"/>
      <c r="AA91" s="1263"/>
      <c r="AB91" s="15">
        <f t="shared" ref="AB91:BD91" si="44">AB79/AA79-1</f>
        <v>-2.8277356120871344E-2</v>
      </c>
      <c r="AC91" s="15">
        <f t="shared" si="44"/>
        <v>-4.5165436544210014E-2</v>
      </c>
      <c r="AD91" s="15">
        <f t="shared" si="44"/>
        <v>-3.3728664858380886E-2</v>
      </c>
      <c r="AE91" s="15">
        <f t="shared" si="44"/>
        <v>-3.1777654300770175E-2</v>
      </c>
      <c r="AF91" s="15">
        <f t="shared" si="44"/>
        <v>3.1154602016598032E-2</v>
      </c>
      <c r="AG91" s="15">
        <f t="shared" si="44"/>
        <v>1.9132624348471072E-2</v>
      </c>
      <c r="AH91" s="15">
        <f t="shared" si="44"/>
        <v>-9.2921316578397084E-3</v>
      </c>
      <c r="AI91" s="15">
        <f t="shared" si="44"/>
        <v>-7.21364964583322E-2</v>
      </c>
      <c r="AJ91" s="15">
        <f t="shared" si="44"/>
        <v>3.3215280850258377E-3</v>
      </c>
      <c r="AK91" s="15">
        <f t="shared" si="44"/>
        <v>8.388029175639522E-3</v>
      </c>
      <c r="AL91" s="15">
        <f t="shared" si="44"/>
        <v>-8.2535545499606955E-2</v>
      </c>
      <c r="AM91" s="15">
        <f t="shared" si="44"/>
        <v>-5.1548706147609868E-2</v>
      </c>
      <c r="AN91" s="15">
        <f t="shared" si="44"/>
        <v>-3.5695507985365804E-2</v>
      </c>
      <c r="AO91" s="15">
        <f t="shared" si="44"/>
        <v>-3.0078726583243953E-2</v>
      </c>
      <c r="AP91" s="15">
        <f t="shared" si="44"/>
        <v>-1.2859930564548816E-2</v>
      </c>
      <c r="AQ91" s="15">
        <f t="shared" si="44"/>
        <v>-1.7241564357438177E-2</v>
      </c>
      <c r="AR91" s="15">
        <f t="shared" si="44"/>
        <v>3.2459422203259258E-3</v>
      </c>
      <c r="AS91" s="15">
        <f t="shared" si="44"/>
        <v>-9.634091042734827E-2</v>
      </c>
      <c r="AT91" s="15">
        <f t="shared" si="44"/>
        <v>-8.3037490175095874E-2</v>
      </c>
      <c r="AU91" s="15">
        <f t="shared" si="44"/>
        <v>-2.9419991553215952E-2</v>
      </c>
      <c r="AV91" s="15">
        <f t="shared" si="44"/>
        <v>-3.2819391392964303E-2</v>
      </c>
      <c r="AW91" s="15">
        <f t="shared" si="44"/>
        <v>6.1778355438906196E-3</v>
      </c>
      <c r="AX91" s="15">
        <f t="shared" si="44"/>
        <v>1.8896176020251065E-3</v>
      </c>
      <c r="AY91" s="15">
        <f t="shared" si="44"/>
        <v>-2.8660891586378079E-2</v>
      </c>
      <c r="AZ91" s="15">
        <f t="shared" si="44"/>
        <v>-4.4363098456376426E-2</v>
      </c>
      <c r="BA91" s="15">
        <f t="shared" si="44"/>
        <v>-2.0410897704314257E-2</v>
      </c>
      <c r="BB91" s="15">
        <f t="shared" si="44"/>
        <v>-3.6629335901045224E-2</v>
      </c>
      <c r="BC91" s="15">
        <f t="shared" si="44"/>
        <v>-1.2222299475549869E-2</v>
      </c>
      <c r="BD91" s="15">
        <f t="shared" si="44"/>
        <v>-2.7432461286949872E-2</v>
      </c>
      <c r="BE91" s="15">
        <f>BE79/BD79-1</f>
        <v>-3.1673133343452009E-2</v>
      </c>
      <c r="BF91" s="15">
        <f>BF79/BE79-1</f>
        <v>-2.071907071892809E-2</v>
      </c>
      <c r="BG91" s="22"/>
      <c r="BH91" s="22"/>
      <c r="BI91" s="1042"/>
    </row>
    <row r="92" spans="1:61" s="21" customFormat="1" ht="15" thickTop="1">
      <c r="A92" s="141"/>
      <c r="B92" s="1"/>
      <c r="C92" s="1"/>
      <c r="D92" s="1"/>
      <c r="E92" s="1"/>
      <c r="F92" s="1"/>
      <c r="G92" s="1"/>
      <c r="H92" s="1"/>
      <c r="I92" s="1"/>
      <c r="J92" s="1"/>
      <c r="K92" s="1"/>
      <c r="L92" s="1"/>
      <c r="M92" s="1"/>
      <c r="N92" s="1"/>
      <c r="O92" s="1"/>
      <c r="P92" s="743"/>
      <c r="Q92" s="1"/>
      <c r="R92" s="1"/>
      <c r="S92" s="1"/>
      <c r="T92" s="425" t="s">
        <v>42</v>
      </c>
      <c r="U92" s="1"/>
      <c r="V92" s="1"/>
      <c r="W92" s="1"/>
      <c r="X92" s="1"/>
      <c r="Y92" s="425" t="s">
        <v>0</v>
      </c>
      <c r="Z92" s="26"/>
      <c r="AA92" s="1264"/>
      <c r="AB92" s="16">
        <f t="shared" ref="AB92:BF92" si="45">AB80/AA80-1</f>
        <v>9.9096603705712827E-3</v>
      </c>
      <c r="AC92" s="16">
        <f t="shared" si="45"/>
        <v>8.0910676217844646E-3</v>
      </c>
      <c r="AD92" s="16">
        <f t="shared" si="45"/>
        <v>-6.1006569904668018E-3</v>
      </c>
      <c r="AE92" s="16">
        <f t="shared" si="45"/>
        <v>4.6754861279197701E-2</v>
      </c>
      <c r="AF92" s="16">
        <f t="shared" si="45"/>
        <v>9.9452390538901092E-3</v>
      </c>
      <c r="AG92" s="16">
        <f t="shared" si="45"/>
        <v>1.0076207546046101E-2</v>
      </c>
      <c r="AH92" s="16">
        <f t="shared" si="45"/>
        <v>-5.9429108973584333E-3</v>
      </c>
      <c r="AI92" s="16">
        <f t="shared" si="45"/>
        <v>-3.221364365157342E-2</v>
      </c>
      <c r="AJ92" s="16">
        <f t="shared" si="45"/>
        <v>3.0307546802617935E-2</v>
      </c>
      <c r="AK92" s="16">
        <f t="shared" si="45"/>
        <v>1.830180649350277E-2</v>
      </c>
      <c r="AL92" s="16">
        <f t="shared" si="45"/>
        <v>-1.1854265567207922E-2</v>
      </c>
      <c r="AM92" s="16">
        <f t="shared" si="45"/>
        <v>2.3451097352197747E-2</v>
      </c>
      <c r="AN92" s="16">
        <f t="shared" si="45"/>
        <v>6.5233313178787444E-3</v>
      </c>
      <c r="AO92" s="16">
        <f t="shared" si="45"/>
        <v>-3.6282126536409942E-3</v>
      </c>
      <c r="AP92" s="16">
        <f t="shared" si="45"/>
        <v>5.7252382898071996E-3</v>
      </c>
      <c r="AQ92" s="16">
        <f t="shared" si="45"/>
        <v>-1.7863728797736789E-2</v>
      </c>
      <c r="AR92" s="16">
        <f t="shared" si="45"/>
        <v>2.7998530086390305E-2</v>
      </c>
      <c r="AS92" s="16">
        <f t="shared" si="45"/>
        <v>-5.4463396918025486E-2</v>
      </c>
      <c r="AT92" s="16">
        <f t="shared" si="45"/>
        <v>-5.6017814791792242E-2</v>
      </c>
      <c r="AU92" s="16">
        <f t="shared" si="45"/>
        <v>4.4252632862643804E-2</v>
      </c>
      <c r="AV92" s="16">
        <f t="shared" si="45"/>
        <v>4.0945520860909523E-2</v>
      </c>
      <c r="AW92" s="16">
        <f t="shared" si="45"/>
        <v>3.25041881132202E-2</v>
      </c>
      <c r="AX92" s="1127">
        <f t="shared" si="45"/>
        <v>7.1208679098395677E-3</v>
      </c>
      <c r="AY92" s="16">
        <f t="shared" si="45"/>
        <v>-3.8855614041569564E-2</v>
      </c>
      <c r="AZ92" s="16">
        <f t="shared" si="45"/>
        <v>-3.2319964660267431E-2</v>
      </c>
      <c r="BA92" s="16">
        <f t="shared" si="45"/>
        <v>-1.6935516166757814E-2</v>
      </c>
      <c r="BB92" s="16">
        <f t="shared" si="45"/>
        <v>-1.302355807338107E-2</v>
      </c>
      <c r="BC92" s="16">
        <f t="shared" si="45"/>
        <v>-3.800243119651403E-2</v>
      </c>
      <c r="BD92" s="16">
        <f t="shared" si="45"/>
        <v>-3.2512712499636165E-2</v>
      </c>
      <c r="BE92" s="16">
        <f t="shared" si="45"/>
        <v>-5.8636129027730188E-2</v>
      </c>
      <c r="BF92" s="16">
        <f t="shared" si="45"/>
        <v>2.1444875441777755E-2</v>
      </c>
      <c r="BG92" s="23"/>
      <c r="BH92" s="23"/>
      <c r="BI92" s="1042"/>
    </row>
    <row r="93" spans="1:61" s="21" customFormat="1">
      <c r="A93" s="141"/>
      <c r="B93" s="1"/>
      <c r="C93" s="1"/>
      <c r="D93" s="1"/>
      <c r="E93" s="1"/>
      <c r="F93" s="1"/>
      <c r="G93" s="1"/>
      <c r="H93" s="1"/>
      <c r="I93" s="1"/>
      <c r="J93" s="1"/>
      <c r="K93" s="1"/>
      <c r="L93" s="1"/>
      <c r="M93" s="1"/>
      <c r="N93" s="1"/>
      <c r="O93" s="1"/>
      <c r="P93" s="14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41"/>
    </row>
    <row r="94" spans="1:61">
      <c r="P94" s="141"/>
      <c r="T94" s="143" t="s">
        <v>200</v>
      </c>
      <c r="Y94" s="1" t="s">
        <v>471</v>
      </c>
    </row>
    <row r="95" spans="1:61">
      <c r="P95" s="937"/>
      <c r="T95" s="519"/>
      <c r="Y95" s="519"/>
      <c r="Z95" s="138"/>
      <c r="AA95" s="9">
        <v>1990</v>
      </c>
      <c r="AB95" s="9">
        <f t="shared" ref="AB95:BF95" si="46">AA95+1</f>
        <v>1991</v>
      </c>
      <c r="AC95" s="9">
        <f t="shared" si="46"/>
        <v>1992</v>
      </c>
      <c r="AD95" s="9">
        <f t="shared" si="46"/>
        <v>1993</v>
      </c>
      <c r="AE95" s="9">
        <f t="shared" si="46"/>
        <v>1994</v>
      </c>
      <c r="AF95" s="9">
        <f t="shared" si="46"/>
        <v>1995</v>
      </c>
      <c r="AG95" s="9">
        <f t="shared" si="46"/>
        <v>1996</v>
      </c>
      <c r="AH95" s="9">
        <f t="shared" si="46"/>
        <v>1997</v>
      </c>
      <c r="AI95" s="9">
        <f t="shared" si="46"/>
        <v>1998</v>
      </c>
      <c r="AJ95" s="9">
        <f t="shared" si="46"/>
        <v>1999</v>
      </c>
      <c r="AK95" s="9">
        <f t="shared" si="46"/>
        <v>2000</v>
      </c>
      <c r="AL95" s="9">
        <f t="shared" si="46"/>
        <v>2001</v>
      </c>
      <c r="AM95" s="9">
        <f t="shared" si="46"/>
        <v>2002</v>
      </c>
      <c r="AN95" s="9">
        <f t="shared" si="46"/>
        <v>2003</v>
      </c>
      <c r="AO95" s="9">
        <f t="shared" si="46"/>
        <v>2004</v>
      </c>
      <c r="AP95" s="9">
        <f t="shared" si="46"/>
        <v>2005</v>
      </c>
      <c r="AQ95" s="9">
        <f t="shared" si="46"/>
        <v>2006</v>
      </c>
      <c r="AR95" s="9">
        <f t="shared" si="46"/>
        <v>2007</v>
      </c>
      <c r="AS95" s="9">
        <f t="shared" si="46"/>
        <v>2008</v>
      </c>
      <c r="AT95" s="9">
        <f t="shared" si="46"/>
        <v>2009</v>
      </c>
      <c r="AU95" s="9">
        <f t="shared" si="46"/>
        <v>2010</v>
      </c>
      <c r="AV95" s="9">
        <f t="shared" si="46"/>
        <v>2011</v>
      </c>
      <c r="AW95" s="9">
        <f t="shared" si="46"/>
        <v>2012</v>
      </c>
      <c r="AX95" s="9">
        <f t="shared" si="46"/>
        <v>2013</v>
      </c>
      <c r="AY95" s="9">
        <f t="shared" si="46"/>
        <v>2014</v>
      </c>
      <c r="AZ95" s="9">
        <f t="shared" si="46"/>
        <v>2015</v>
      </c>
      <c r="BA95" s="9">
        <f t="shared" si="46"/>
        <v>2016</v>
      </c>
      <c r="BB95" s="9">
        <f t="shared" si="46"/>
        <v>2017</v>
      </c>
      <c r="BC95" s="9">
        <f t="shared" si="46"/>
        <v>2018</v>
      </c>
      <c r="BD95" s="9">
        <f t="shared" si="46"/>
        <v>2019</v>
      </c>
      <c r="BE95" s="9">
        <f t="shared" si="46"/>
        <v>2020</v>
      </c>
      <c r="BF95" s="9">
        <f t="shared" si="46"/>
        <v>2021</v>
      </c>
      <c r="BG95" s="9" t="s">
        <v>18</v>
      </c>
      <c r="BH95" s="9" t="s">
        <v>2</v>
      </c>
      <c r="BI95" s="1027"/>
    </row>
    <row r="96" spans="1:61">
      <c r="P96" s="743"/>
      <c r="T96" s="423" t="s">
        <v>99</v>
      </c>
      <c r="Y96" s="423" t="s">
        <v>848</v>
      </c>
      <c r="Z96" s="24"/>
      <c r="AA96" s="1261"/>
      <c r="AB96" s="172"/>
      <c r="AC96" s="172"/>
      <c r="AD96" s="172"/>
      <c r="AE96" s="172"/>
      <c r="AF96" s="172"/>
      <c r="AG96" s="172"/>
      <c r="AH96" s="172"/>
      <c r="AI96" s="172"/>
      <c r="AJ96" s="172"/>
      <c r="AK96" s="172"/>
      <c r="AL96" s="172"/>
      <c r="AM96" s="172"/>
      <c r="AN96" s="172"/>
      <c r="AO96" s="172"/>
      <c r="AP96" s="172"/>
      <c r="AQ96" s="172"/>
      <c r="AR96" s="172"/>
      <c r="AS96" s="172"/>
      <c r="AT96" s="172"/>
      <c r="AU96" s="172"/>
      <c r="AV96" s="172"/>
      <c r="AW96" s="172"/>
      <c r="AX96" s="172"/>
      <c r="AY96" s="14">
        <f t="shared" ref="AY96:BE104" si="47">AY72/$AX72-1</f>
        <v>-5.205069343928781E-2</v>
      </c>
      <c r="AZ96" s="14">
        <f t="shared" si="47"/>
        <v>-0.10033220680391564</v>
      </c>
      <c r="BA96" s="14">
        <f t="shared" si="47"/>
        <v>-4.0226450581532625E-2</v>
      </c>
      <c r="BB96" s="14">
        <f t="shared" si="47"/>
        <v>-6.5725850640669159E-2</v>
      </c>
      <c r="BC96" s="14">
        <f t="shared" si="47"/>
        <v>-0.13679905287570582</v>
      </c>
      <c r="BD96" s="14">
        <f t="shared" si="47"/>
        <v>-0.1771079309789475</v>
      </c>
      <c r="BE96" s="14">
        <f t="shared" si="47"/>
        <v>-0.19841062247928487</v>
      </c>
      <c r="BF96" s="14">
        <f t="shared" ref="BF96" si="48">BF72/$AX72-1</f>
        <v>-0.1836453118349336</v>
      </c>
      <c r="BG96" s="20"/>
      <c r="BH96" s="20"/>
      <c r="BI96" s="1042"/>
    </row>
    <row r="97" spans="1:61" s="21" customFormat="1">
      <c r="A97" s="141"/>
      <c r="B97" s="1"/>
      <c r="C97" s="1"/>
      <c r="D97" s="1"/>
      <c r="E97" s="1"/>
      <c r="F97" s="1"/>
      <c r="G97" s="1"/>
      <c r="H97" s="1"/>
      <c r="I97" s="1"/>
      <c r="J97" s="1"/>
      <c r="K97" s="1"/>
      <c r="L97" s="1"/>
      <c r="M97" s="1"/>
      <c r="N97" s="1"/>
      <c r="O97" s="1"/>
      <c r="P97" s="743"/>
      <c r="Q97" s="1"/>
      <c r="R97" s="1"/>
      <c r="S97" s="1"/>
      <c r="T97" s="423" t="s">
        <v>100</v>
      </c>
      <c r="U97" s="1"/>
      <c r="V97" s="1"/>
      <c r="W97" s="1"/>
      <c r="X97" s="1"/>
      <c r="Y97" s="423" t="s">
        <v>297</v>
      </c>
      <c r="Z97" s="24"/>
      <c r="AA97" s="1261"/>
      <c r="AB97" s="172"/>
      <c r="AC97" s="172"/>
      <c r="AD97" s="172"/>
      <c r="AE97" s="172"/>
      <c r="AF97" s="172"/>
      <c r="AG97" s="172"/>
      <c r="AH97" s="172"/>
      <c r="AI97" s="172"/>
      <c r="AJ97" s="172"/>
      <c r="AK97" s="172"/>
      <c r="AL97" s="172"/>
      <c r="AM97" s="172"/>
      <c r="AN97" s="172"/>
      <c r="AO97" s="172"/>
      <c r="AP97" s="172"/>
      <c r="AQ97" s="172"/>
      <c r="AR97" s="172"/>
      <c r="AS97" s="172"/>
      <c r="AT97" s="172"/>
      <c r="AU97" s="172"/>
      <c r="AV97" s="172"/>
      <c r="AW97" s="172"/>
      <c r="AX97" s="172"/>
      <c r="AY97" s="14">
        <f t="shared" si="47"/>
        <v>-2.8297938546892887E-2</v>
      </c>
      <c r="AZ97" s="14">
        <f t="shared" si="47"/>
        <v>-5.4008278303339319E-2</v>
      </c>
      <c r="BA97" s="14">
        <f t="shared" si="47"/>
        <v>-9.5480443810473048E-2</v>
      </c>
      <c r="BB97" s="14">
        <f t="shared" si="47"/>
        <v>-0.10955201086931809</v>
      </c>
      <c r="BC97" s="14">
        <f t="shared" si="47"/>
        <v>-0.12753323415205942</v>
      </c>
      <c r="BD97" s="14">
        <f t="shared" si="47"/>
        <v>-0.15047665599629523</v>
      </c>
      <c r="BE97" s="14">
        <f t="shared" si="47"/>
        <v>-0.23343028242907027</v>
      </c>
      <c r="BF97" s="14">
        <f t="shared" ref="BF97" si="49">BF73/$AX73-1</f>
        <v>-0.1840609913084893</v>
      </c>
      <c r="BG97" s="20"/>
      <c r="BH97" s="20"/>
      <c r="BI97" s="1042"/>
    </row>
    <row r="98" spans="1:61" s="21" customFormat="1">
      <c r="A98" s="141"/>
      <c r="B98" s="1"/>
      <c r="C98" s="1"/>
      <c r="D98" s="1"/>
      <c r="E98" s="1"/>
      <c r="F98" s="1"/>
      <c r="G98" s="1"/>
      <c r="H98" s="1"/>
      <c r="I98" s="1"/>
      <c r="J98" s="1"/>
      <c r="K98" s="1"/>
      <c r="L98" s="1"/>
      <c r="M98" s="1"/>
      <c r="N98" s="1"/>
      <c r="O98" s="1"/>
      <c r="P98" s="743"/>
      <c r="Q98" s="1"/>
      <c r="R98" s="1"/>
      <c r="S98" s="1"/>
      <c r="T98" s="423" t="s">
        <v>101</v>
      </c>
      <c r="U98" s="1"/>
      <c r="V98" s="1"/>
      <c r="W98" s="1"/>
      <c r="X98" s="1"/>
      <c r="Y98" s="423" t="s">
        <v>278</v>
      </c>
      <c r="Z98" s="24"/>
      <c r="AA98" s="1261"/>
      <c r="AB98" s="172"/>
      <c r="AC98" s="172"/>
      <c r="AD98" s="172"/>
      <c r="AE98" s="172"/>
      <c r="AF98" s="172"/>
      <c r="AG98" s="172"/>
      <c r="AH98" s="172"/>
      <c r="AI98" s="172"/>
      <c r="AJ98" s="172"/>
      <c r="AK98" s="172"/>
      <c r="AL98" s="172"/>
      <c r="AM98" s="172"/>
      <c r="AN98" s="172"/>
      <c r="AO98" s="172"/>
      <c r="AP98" s="172"/>
      <c r="AQ98" s="172"/>
      <c r="AR98" s="172"/>
      <c r="AS98" s="172"/>
      <c r="AT98" s="172"/>
      <c r="AU98" s="172"/>
      <c r="AV98" s="172"/>
      <c r="AW98" s="172"/>
      <c r="AX98" s="172"/>
      <c r="AY98" s="14">
        <f t="shared" si="47"/>
        <v>-2.3043196124304832E-2</v>
      </c>
      <c r="AZ98" s="14">
        <f t="shared" si="47"/>
        <v>-2.8907828175636197E-2</v>
      </c>
      <c r="BA98" s="14">
        <f t="shared" si="47"/>
        <v>-3.723178140477279E-2</v>
      </c>
      <c r="BB98" s="14">
        <f t="shared" si="47"/>
        <v>-4.5645943059942962E-2</v>
      </c>
      <c r="BC98" s="14">
        <f t="shared" si="47"/>
        <v>-5.617089843791645E-2</v>
      </c>
      <c r="BD98" s="14">
        <f t="shared" si="47"/>
        <v>-7.4740299763520146E-2</v>
      </c>
      <c r="BE98" s="14">
        <f t="shared" si="47"/>
        <v>-0.17914895150716614</v>
      </c>
      <c r="BF98" s="14">
        <f t="shared" ref="BF98" si="50">BF74/$AX74-1</f>
        <v>-0.1728217038069273</v>
      </c>
      <c r="BG98" s="20"/>
      <c r="BH98" s="20"/>
      <c r="BI98" s="1042"/>
    </row>
    <row r="99" spans="1:61" s="21" customFormat="1">
      <c r="A99" s="141"/>
      <c r="B99" s="1"/>
      <c r="C99" s="1"/>
      <c r="D99" s="1"/>
      <c r="E99" s="1"/>
      <c r="F99" s="1"/>
      <c r="G99" s="1"/>
      <c r="H99" s="1"/>
      <c r="I99" s="1"/>
      <c r="J99" s="1"/>
      <c r="K99" s="1"/>
      <c r="L99" s="1"/>
      <c r="M99" s="1"/>
      <c r="N99" s="1"/>
      <c r="O99" s="1"/>
      <c r="P99" s="743"/>
      <c r="Q99" s="1"/>
      <c r="R99" s="1"/>
      <c r="S99" s="1"/>
      <c r="T99" s="423" t="s">
        <v>102</v>
      </c>
      <c r="U99" s="1"/>
      <c r="V99" s="1"/>
      <c r="W99" s="1"/>
      <c r="X99" s="1"/>
      <c r="Y99" s="34" t="s">
        <v>276</v>
      </c>
      <c r="Z99" s="24"/>
      <c r="AA99" s="1261"/>
      <c r="AB99" s="172"/>
      <c r="AC99" s="172"/>
      <c r="AD99" s="172"/>
      <c r="AE99" s="172"/>
      <c r="AF99" s="172"/>
      <c r="AG99" s="172"/>
      <c r="AH99" s="172"/>
      <c r="AI99" s="172"/>
      <c r="AJ99" s="172"/>
      <c r="AK99" s="172"/>
      <c r="AL99" s="172"/>
      <c r="AM99" s="172"/>
      <c r="AN99" s="172"/>
      <c r="AO99" s="172"/>
      <c r="AP99" s="172"/>
      <c r="AQ99" s="172"/>
      <c r="AR99" s="172"/>
      <c r="AS99" s="172"/>
      <c r="AT99" s="172"/>
      <c r="AU99" s="172"/>
      <c r="AV99" s="172"/>
      <c r="AW99" s="172"/>
      <c r="AX99" s="172"/>
      <c r="AY99" s="14">
        <f t="shared" si="47"/>
        <v>-5.5672097223040562E-2</v>
      </c>
      <c r="AZ99" s="14">
        <f t="shared" si="47"/>
        <v>-7.4251832749467894E-2</v>
      </c>
      <c r="BA99" s="14">
        <f t="shared" si="47"/>
        <v>-0.43021146290814805</v>
      </c>
      <c r="BB99" s="14">
        <f t="shared" si="47"/>
        <v>-0.4331301890573056</v>
      </c>
      <c r="BC99" s="14">
        <f t="shared" si="47"/>
        <v>-0.35907513195395302</v>
      </c>
      <c r="BD99" s="14">
        <f t="shared" si="47"/>
        <v>-0.40154891365815482</v>
      </c>
      <c r="BE99" s="14">
        <f t="shared" si="47"/>
        <v>-0.41891654103334863</v>
      </c>
      <c r="BF99" s="14">
        <f t="shared" ref="BF99" si="51">BF75/$AX75-1</f>
        <v>-0.42292441052890661</v>
      </c>
      <c r="BG99" s="20"/>
      <c r="BH99" s="20"/>
      <c r="BI99" s="1042"/>
    </row>
    <row r="100" spans="1:61" s="21" customFormat="1">
      <c r="A100" s="141"/>
      <c r="B100" s="1"/>
      <c r="C100" s="1"/>
      <c r="D100" s="1"/>
      <c r="E100" s="1"/>
      <c r="F100" s="1"/>
      <c r="G100" s="1"/>
      <c r="H100" s="1"/>
      <c r="I100" s="1"/>
      <c r="J100" s="1"/>
      <c r="K100" s="1"/>
      <c r="L100" s="1"/>
      <c r="M100" s="1"/>
      <c r="N100" s="1"/>
      <c r="O100" s="1"/>
      <c r="P100" s="743"/>
      <c r="Q100" s="1"/>
      <c r="R100" s="1"/>
      <c r="S100" s="1"/>
      <c r="T100" s="423" t="s">
        <v>103</v>
      </c>
      <c r="U100" s="1"/>
      <c r="V100" s="1"/>
      <c r="W100" s="1"/>
      <c r="X100" s="1"/>
      <c r="Y100" s="423" t="s">
        <v>298</v>
      </c>
      <c r="Z100" s="24"/>
      <c r="AA100" s="1261"/>
      <c r="AB100" s="172"/>
      <c r="AC100" s="172"/>
      <c r="AD100" s="172"/>
      <c r="AE100" s="172"/>
      <c r="AF100" s="172"/>
      <c r="AG100" s="172"/>
      <c r="AH100" s="172"/>
      <c r="AI100" s="172"/>
      <c r="AJ100" s="172"/>
      <c r="AK100" s="172"/>
      <c r="AL100" s="172"/>
      <c r="AM100" s="172"/>
      <c r="AN100" s="172"/>
      <c r="AO100" s="172"/>
      <c r="AP100" s="172"/>
      <c r="AQ100" s="172"/>
      <c r="AR100" s="172"/>
      <c r="AS100" s="172"/>
      <c r="AT100" s="172"/>
      <c r="AU100" s="172"/>
      <c r="AV100" s="172"/>
      <c r="AW100" s="172"/>
      <c r="AX100" s="172"/>
      <c r="AY100" s="14">
        <f t="shared" si="47"/>
        <v>-3.822192753438558E-2</v>
      </c>
      <c r="AZ100" s="14">
        <f t="shared" si="47"/>
        <v>-8.1694706828846164E-2</v>
      </c>
      <c r="BA100" s="14">
        <f t="shared" si="47"/>
        <v>-7.6385761462605561E-2</v>
      </c>
      <c r="BB100" s="14">
        <f t="shared" si="47"/>
        <v>-1.7561990347896295E-2</v>
      </c>
      <c r="BC100" s="14">
        <f t="shared" si="47"/>
        <v>-0.13532936976314791</v>
      </c>
      <c r="BD100" s="14">
        <f t="shared" si="47"/>
        <v>-0.11536197544859672</v>
      </c>
      <c r="BE100" s="14">
        <f t="shared" si="47"/>
        <v>-7.4806069584020585E-2</v>
      </c>
      <c r="BF100" s="14">
        <f t="shared" ref="BF100" si="52">BF76/$AX76-1</f>
        <v>-0.14499996908192725</v>
      </c>
      <c r="BG100" s="20"/>
      <c r="BH100" s="20"/>
      <c r="BI100" s="1042"/>
    </row>
    <row r="101" spans="1:61" s="21" customFormat="1">
      <c r="A101" s="141"/>
      <c r="B101" s="1"/>
      <c r="C101" s="1"/>
      <c r="D101" s="1"/>
      <c r="E101" s="1"/>
      <c r="F101" s="1"/>
      <c r="G101" s="1"/>
      <c r="H101" s="1"/>
      <c r="I101" s="1"/>
      <c r="J101" s="1"/>
      <c r="K101" s="1"/>
      <c r="L101" s="1"/>
      <c r="M101" s="1"/>
      <c r="N101" s="1"/>
      <c r="O101" s="1"/>
      <c r="P101" s="743"/>
      <c r="Q101" s="1"/>
      <c r="R101" s="1"/>
      <c r="S101" s="1"/>
      <c r="T101" s="1014" t="s">
        <v>651</v>
      </c>
      <c r="U101" s="1"/>
      <c r="V101" s="1"/>
      <c r="W101" s="1"/>
      <c r="X101" s="1"/>
      <c r="Y101" s="423" t="s">
        <v>728</v>
      </c>
      <c r="Z101" s="24"/>
      <c r="AA101" s="1261"/>
      <c r="AB101" s="172"/>
      <c r="AC101" s="172"/>
      <c r="AD101" s="172"/>
      <c r="AE101" s="172"/>
      <c r="AF101" s="172"/>
      <c r="AG101" s="172"/>
      <c r="AH101" s="172"/>
      <c r="AI101" s="172"/>
      <c r="AJ101" s="172"/>
      <c r="AK101" s="172"/>
      <c r="AL101" s="172"/>
      <c r="AM101" s="172"/>
      <c r="AN101" s="172"/>
      <c r="AO101" s="172"/>
      <c r="AP101" s="172"/>
      <c r="AQ101" s="172"/>
      <c r="AR101" s="172"/>
      <c r="AS101" s="172"/>
      <c r="AT101" s="172"/>
      <c r="AU101" s="172"/>
      <c r="AV101" s="172"/>
      <c r="AW101" s="172"/>
      <c r="AX101" s="172"/>
      <c r="AY101" s="14">
        <f t="shared" si="47"/>
        <v>-1.1897417653729647E-2</v>
      </c>
      <c r="AZ101" s="14">
        <f t="shared" si="47"/>
        <v>-4.2661955098691529E-2</v>
      </c>
      <c r="BA101" s="14">
        <f t="shared" si="47"/>
        <v>-5.1119258401733592E-2</v>
      </c>
      <c r="BB101" s="14">
        <f t="shared" si="47"/>
        <v>-3.6104280094272023E-2</v>
      </c>
      <c r="BC101" s="14">
        <f t="shared" si="47"/>
        <v>-5.2632553454233899E-2</v>
      </c>
      <c r="BD101" s="14">
        <f t="shared" si="47"/>
        <v>-8.6426162899227554E-2</v>
      </c>
      <c r="BE101" s="14">
        <f t="shared" si="47"/>
        <v>-0.14567733568736163</v>
      </c>
      <c r="BF101" s="14">
        <f t="shared" ref="BF101" si="53">BF77/$AX77-1</f>
        <v>-0.1141472554626346</v>
      </c>
      <c r="BG101" s="20"/>
      <c r="BH101" s="20"/>
      <c r="BI101" s="1042"/>
    </row>
    <row r="102" spans="1:61" s="21" customFormat="1">
      <c r="A102" s="141"/>
      <c r="B102" s="1"/>
      <c r="C102" s="1"/>
      <c r="D102" s="1"/>
      <c r="E102" s="1"/>
      <c r="F102" s="1"/>
      <c r="G102" s="1"/>
      <c r="H102" s="1"/>
      <c r="I102" s="1"/>
      <c r="J102" s="1"/>
      <c r="K102" s="1"/>
      <c r="L102" s="1"/>
      <c r="M102" s="1"/>
      <c r="N102" s="1"/>
      <c r="O102" s="1"/>
      <c r="P102" s="743"/>
      <c r="Q102" s="1"/>
      <c r="R102" s="1"/>
      <c r="S102" s="1"/>
      <c r="T102" s="423" t="s">
        <v>104</v>
      </c>
      <c r="U102" s="1"/>
      <c r="V102" s="1"/>
      <c r="W102" s="1"/>
      <c r="X102" s="1"/>
      <c r="Y102" s="423" t="s">
        <v>299</v>
      </c>
      <c r="Z102" s="24"/>
      <c r="AA102" s="1261"/>
      <c r="AB102" s="172"/>
      <c r="AC102" s="172"/>
      <c r="AD102" s="172"/>
      <c r="AE102" s="172"/>
      <c r="AF102" s="172"/>
      <c r="AG102" s="172"/>
      <c r="AH102" s="172"/>
      <c r="AI102" s="172"/>
      <c r="AJ102" s="172"/>
      <c r="AK102" s="172"/>
      <c r="AL102" s="172"/>
      <c r="AM102" s="172"/>
      <c r="AN102" s="172"/>
      <c r="AO102" s="172"/>
      <c r="AP102" s="172"/>
      <c r="AQ102" s="172"/>
      <c r="AR102" s="172"/>
      <c r="AS102" s="172"/>
      <c r="AT102" s="172"/>
      <c r="AU102" s="172"/>
      <c r="AV102" s="172"/>
      <c r="AW102" s="172"/>
      <c r="AX102" s="172"/>
      <c r="AY102" s="14">
        <f t="shared" si="47"/>
        <v>-2.4737506923899311E-2</v>
      </c>
      <c r="AZ102" s="14">
        <f t="shared" si="47"/>
        <v>-1.0246063104589975E-2</v>
      </c>
      <c r="BA102" s="14">
        <f t="shared" si="47"/>
        <v>-4.3170266377593469E-3</v>
      </c>
      <c r="BB102" s="14">
        <f t="shared" si="47"/>
        <v>6.7478517430143992E-3</v>
      </c>
      <c r="BC102" s="14">
        <f t="shared" si="47"/>
        <v>2.9738205111816685E-2</v>
      </c>
      <c r="BD102" s="14">
        <f t="shared" si="47"/>
        <v>4.7239189670405635E-2</v>
      </c>
      <c r="BE102" s="14">
        <f t="shared" si="47"/>
        <v>-3.6702432061223034E-3</v>
      </c>
      <c r="BF102" s="14">
        <f t="shared" ref="BF102" si="54">BF78/$AX78-1</f>
        <v>-7.7542631056293221E-4</v>
      </c>
      <c r="BG102" s="20"/>
      <c r="BH102" s="20"/>
      <c r="BI102" s="1042"/>
    </row>
    <row r="103" spans="1:61" s="21" customFormat="1" ht="19.5" thickBot="1">
      <c r="A103" s="141"/>
      <c r="B103" s="1"/>
      <c r="C103" s="1"/>
      <c r="D103" s="1"/>
      <c r="E103" s="1"/>
      <c r="F103" s="1"/>
      <c r="G103" s="1"/>
      <c r="H103" s="1"/>
      <c r="I103" s="1"/>
      <c r="J103" s="1"/>
      <c r="K103" s="1"/>
      <c r="L103" s="1"/>
      <c r="M103" s="1"/>
      <c r="N103" s="1"/>
      <c r="O103" s="1"/>
      <c r="P103" s="743"/>
      <c r="Q103" s="1"/>
      <c r="R103" s="1"/>
      <c r="S103" s="1"/>
      <c r="T103" s="1239" t="s">
        <v>803</v>
      </c>
      <c r="U103" s="1"/>
      <c r="V103" s="1"/>
      <c r="W103" s="1"/>
      <c r="X103" s="1"/>
      <c r="Y103" s="424" t="s">
        <v>804</v>
      </c>
      <c r="Z103" s="25"/>
      <c r="AA103" s="1263"/>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5">
        <f t="shared" si="47"/>
        <v>-2.8660891586378079E-2</v>
      </c>
      <c r="AZ103" s="15">
        <f t="shared" si="47"/>
        <v>-7.1752504087460478E-2</v>
      </c>
      <c r="BA103" s="15">
        <f t="shared" si="47"/>
        <v>-9.0698868770817231E-2</v>
      </c>
      <c r="BB103" s="15">
        <f t="shared" si="47"/>
        <v>-0.12400596534181141</v>
      </c>
      <c r="BC103" s="15">
        <f t="shared" si="47"/>
        <v>-0.13471262677219897</v>
      </c>
      <c r="BD103" s="15">
        <f t="shared" si="47"/>
        <v>-0.15844958914035712</v>
      </c>
      <c r="BE103" s="15">
        <f>BE79/$AX79-1</f>
        <v>-0.18510412751875149</v>
      </c>
      <c r="BF103" s="15">
        <f>BF79/$AX79-1</f>
        <v>-0.20198801272925304</v>
      </c>
      <c r="BG103" s="22"/>
      <c r="BH103" s="22"/>
      <c r="BI103" s="1042"/>
    </row>
    <row r="104" spans="1:61" s="21" customFormat="1" ht="15" thickTop="1">
      <c r="A104" s="141"/>
      <c r="B104" s="1"/>
      <c r="C104" s="1"/>
      <c r="D104" s="1"/>
      <c r="E104" s="1"/>
      <c r="F104" s="1"/>
      <c r="G104" s="1"/>
      <c r="H104" s="1"/>
      <c r="I104" s="1"/>
      <c r="J104" s="1"/>
      <c r="K104" s="1"/>
      <c r="L104" s="1"/>
      <c r="M104" s="1"/>
      <c r="N104" s="1"/>
      <c r="O104" s="1"/>
      <c r="P104" s="743"/>
      <c r="Q104" s="1"/>
      <c r="R104" s="1"/>
      <c r="S104" s="1"/>
      <c r="T104" s="425" t="s">
        <v>42</v>
      </c>
      <c r="U104" s="1"/>
      <c r="V104" s="1"/>
      <c r="W104" s="1"/>
      <c r="X104" s="1"/>
      <c r="Y104" s="425" t="s">
        <v>0</v>
      </c>
      <c r="Z104" s="26"/>
      <c r="AA104" s="1264"/>
      <c r="AB104" s="176"/>
      <c r="AC104" s="176"/>
      <c r="AD104" s="176"/>
      <c r="AE104" s="176"/>
      <c r="AF104" s="176"/>
      <c r="AG104" s="176"/>
      <c r="AH104" s="176"/>
      <c r="AI104" s="176"/>
      <c r="AJ104" s="176"/>
      <c r="AK104" s="176"/>
      <c r="AL104" s="176"/>
      <c r="AM104" s="176"/>
      <c r="AN104" s="176"/>
      <c r="AO104" s="176"/>
      <c r="AP104" s="176"/>
      <c r="AQ104" s="176"/>
      <c r="AR104" s="176"/>
      <c r="AS104" s="176"/>
      <c r="AT104" s="176"/>
      <c r="AU104" s="176"/>
      <c r="AV104" s="176"/>
      <c r="AW104" s="176"/>
      <c r="AX104" s="176"/>
      <c r="AY104" s="16">
        <f t="shared" si="47"/>
        <v>-3.8855614041569564E-2</v>
      </c>
      <c r="AZ104" s="16">
        <f t="shared" si="47"/>
        <v>-6.991976662916044E-2</v>
      </c>
      <c r="BA104" s="16">
        <f t="shared" si="47"/>
        <v>-8.5671155457794246E-2</v>
      </c>
      <c r="BB104" s="16">
        <f t="shared" si="47"/>
        <v>-9.7578970262857001E-2</v>
      </c>
      <c r="BC104" s="16">
        <f t="shared" si="47"/>
        <v>-0.13187316335573018</v>
      </c>
      <c r="BD104" s="16">
        <f t="shared" si="47"/>
        <v>-0.16009832160876392</v>
      </c>
      <c r="BE104" s="16">
        <f t="shared" si="47"/>
        <v>-0.20934690479351958</v>
      </c>
      <c r="BF104" s="16">
        <f t="shared" ref="BF104" si="55">BF80/$AX80-1</f>
        <v>-0.1923914476491605</v>
      </c>
      <c r="BG104" s="23"/>
      <c r="BH104" s="23"/>
      <c r="BI104" s="1042"/>
    </row>
    <row r="105" spans="1:61" s="21" customFormat="1">
      <c r="A105" s="141"/>
      <c r="B105" s="1"/>
      <c r="C105" s="1"/>
      <c r="D105" s="1"/>
      <c r="E105" s="1"/>
      <c r="F105" s="1"/>
      <c r="G105" s="1"/>
      <c r="H105" s="1"/>
      <c r="I105" s="1"/>
      <c r="J105" s="1"/>
      <c r="K105" s="1"/>
      <c r="L105" s="1"/>
      <c r="M105" s="1"/>
      <c r="N105" s="1"/>
      <c r="O105" s="1"/>
      <c r="P105" s="14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41"/>
    </row>
    <row r="108" spans="1:61" s="21" customFormat="1">
      <c r="A108" s="14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41"/>
    </row>
    <row r="109" spans="1:61" s="21" customFormat="1">
      <c r="A109" s="14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41"/>
    </row>
    <row r="110" spans="1:61" s="21" customFormat="1">
      <c r="A110" s="14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41"/>
    </row>
    <row r="111" spans="1:61" s="21" customFormat="1">
      <c r="A111" s="14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41"/>
    </row>
    <row r="112" spans="1:61" s="21" customFormat="1">
      <c r="A112" s="14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41"/>
    </row>
    <row r="113" spans="1:61" s="21" customFormat="1">
      <c r="A113" s="14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41"/>
    </row>
    <row r="114" spans="1:61" s="21" customFormat="1">
      <c r="A114" s="14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41"/>
    </row>
    <row r="115" spans="1:61" s="21" customFormat="1">
      <c r="A115" s="14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41"/>
    </row>
    <row r="116" spans="1:61" s="21" customFormat="1">
      <c r="A116" s="14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41"/>
    </row>
  </sheetData>
  <mergeCells count="22">
    <mergeCell ref="X54:Y54"/>
    <mergeCell ref="X57:Y57"/>
    <mergeCell ref="X58:Y58"/>
    <mergeCell ref="S30:T30"/>
    <mergeCell ref="S34:T34"/>
    <mergeCell ref="S33:T33"/>
    <mergeCell ref="S32:T32"/>
    <mergeCell ref="S31:T31"/>
    <mergeCell ref="X30:Y30"/>
    <mergeCell ref="X31:Y31"/>
    <mergeCell ref="X32:Y32"/>
    <mergeCell ref="X33:Y33"/>
    <mergeCell ref="X34:Y34"/>
    <mergeCell ref="S54:T54"/>
    <mergeCell ref="S57:T57"/>
    <mergeCell ref="Q1:T1"/>
    <mergeCell ref="V1:Y1"/>
    <mergeCell ref="X15:Y15"/>
    <mergeCell ref="X13:Y13"/>
    <mergeCell ref="S19:T19"/>
    <mergeCell ref="S13:T13"/>
    <mergeCell ref="S15:T15"/>
  </mergeCells>
  <phoneticPr fontId="9"/>
  <pageMargins left="2.0866141732283467" right="0.70866141732283472" top="1.1417322834645669" bottom="0.35433070866141736" header="0.31496062992125984" footer="0.31496062992125984"/>
  <pageSetup paperSize="9" scale="39" fitToWidth="0" orientation="portrait" r:id="rId1"/>
  <headerFooter alignWithMargins="0"/>
  <ignoredErrors>
    <ignoredError sqref="AA45:BF45 AO19:BF19 AA19:AN19"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CK190"/>
  <sheetViews>
    <sheetView zoomScaleNormal="100" workbookViewId="0">
      <pane xSplit="20" ySplit="4" topLeftCell="AR140" activePane="bottomRight" state="frozen"/>
      <selection pane="topRight" activeCell="U1" sqref="U1"/>
      <selection pane="bottomLeft" activeCell="A5" sqref="A5"/>
      <selection pane="bottomRight" activeCell="BE10" sqref="BE10"/>
    </sheetView>
  </sheetViews>
  <sheetFormatPr defaultColWidth="9" defaultRowHeight="14.25"/>
  <cols>
    <col min="1" max="1" width="1.625" style="141" customWidth="1"/>
    <col min="2" max="15" width="1.625" style="1" hidden="1" customWidth="1"/>
    <col min="16" max="19" width="1.625" style="1" customWidth="1"/>
    <col min="20" max="20" width="44.25" style="1" customWidth="1"/>
    <col min="21" max="24" width="1.625" style="1" customWidth="1"/>
    <col min="25" max="25" width="53.875" style="1" customWidth="1"/>
    <col min="26" max="26" width="10.625" style="1" hidden="1" customWidth="1"/>
    <col min="27" max="58" width="11.125" style="1" customWidth="1"/>
    <col min="59" max="60" width="11.125" style="1" hidden="1" customWidth="1"/>
    <col min="61" max="61" width="10.625" style="141" customWidth="1"/>
    <col min="62" max="62" width="7.875" style="1" customWidth="1"/>
    <col min="63" max="72" width="9" style="1"/>
    <col min="73" max="73" width="10.875" style="1" customWidth="1"/>
    <col min="74" max="87" width="9" style="1"/>
    <col min="88" max="88" width="11.125" style="1" customWidth="1"/>
    <col min="89" max="16384" width="9" style="1"/>
  </cols>
  <sheetData>
    <row r="1" spans="2:89" ht="49.5" customHeight="1">
      <c r="Q1" s="1906" t="s">
        <v>1208</v>
      </c>
      <c r="R1" s="1907"/>
      <c r="S1" s="1907"/>
      <c r="T1" s="1907"/>
      <c r="V1" s="1910" t="s">
        <v>1209</v>
      </c>
      <c r="W1" s="1911"/>
      <c r="X1" s="1911"/>
      <c r="Y1" s="1911"/>
      <c r="Z1" s="440"/>
    </row>
    <row r="2" spans="2:89" ht="14.25" customHeight="1">
      <c r="Q2" s="1005" t="str">
        <f>'0.Contents'!C2</f>
        <v>＜確報値＞</v>
      </c>
      <c r="V2" s="1046" t="str">
        <f>'0.Contents'!$E$2</f>
        <v>&lt;Final Figures&gt;</v>
      </c>
    </row>
    <row r="3" spans="2:89" ht="18.75" customHeight="1" thickBot="1">
      <c r="Q3" s="1" t="s">
        <v>105</v>
      </c>
      <c r="V3" s="1" t="s">
        <v>454</v>
      </c>
    </row>
    <row r="4" spans="2:89" ht="15" thickBot="1">
      <c r="Q4" s="1409"/>
      <c r="R4" s="1410"/>
      <c r="S4" s="1410"/>
      <c r="T4" s="1411"/>
      <c r="U4" s="1660"/>
      <c r="V4" s="1409"/>
      <c r="W4" s="1410"/>
      <c r="X4" s="1410"/>
      <c r="Y4" s="1411"/>
      <c r="Z4" s="1408"/>
      <c r="AA4" s="1407">
        <v>1990</v>
      </c>
      <c r="AB4" s="1407">
        <f>AA4+1</f>
        <v>1991</v>
      </c>
      <c r="AC4" s="1407">
        <f t="shared" ref="AC4:BE4" si="0">AB4+1</f>
        <v>1992</v>
      </c>
      <c r="AD4" s="1407">
        <f t="shared" si="0"/>
        <v>1993</v>
      </c>
      <c r="AE4" s="1407">
        <f t="shared" si="0"/>
        <v>1994</v>
      </c>
      <c r="AF4" s="1407">
        <f t="shared" si="0"/>
        <v>1995</v>
      </c>
      <c r="AG4" s="1407">
        <f t="shared" si="0"/>
        <v>1996</v>
      </c>
      <c r="AH4" s="1407">
        <f t="shared" si="0"/>
        <v>1997</v>
      </c>
      <c r="AI4" s="1407">
        <f t="shared" si="0"/>
        <v>1998</v>
      </c>
      <c r="AJ4" s="1407">
        <f t="shared" si="0"/>
        <v>1999</v>
      </c>
      <c r="AK4" s="1407">
        <f t="shared" si="0"/>
        <v>2000</v>
      </c>
      <c r="AL4" s="1407">
        <f t="shared" si="0"/>
        <v>2001</v>
      </c>
      <c r="AM4" s="1407">
        <f t="shared" si="0"/>
        <v>2002</v>
      </c>
      <c r="AN4" s="1407">
        <f t="shared" si="0"/>
        <v>2003</v>
      </c>
      <c r="AO4" s="1407">
        <f t="shared" si="0"/>
        <v>2004</v>
      </c>
      <c r="AP4" s="1407">
        <f t="shared" si="0"/>
        <v>2005</v>
      </c>
      <c r="AQ4" s="1407">
        <f t="shared" si="0"/>
        <v>2006</v>
      </c>
      <c r="AR4" s="1407">
        <f t="shared" si="0"/>
        <v>2007</v>
      </c>
      <c r="AS4" s="1407">
        <f t="shared" si="0"/>
        <v>2008</v>
      </c>
      <c r="AT4" s="1407">
        <f t="shared" si="0"/>
        <v>2009</v>
      </c>
      <c r="AU4" s="1407">
        <f t="shared" si="0"/>
        <v>2010</v>
      </c>
      <c r="AV4" s="1407">
        <f t="shared" si="0"/>
        <v>2011</v>
      </c>
      <c r="AW4" s="1407">
        <f t="shared" si="0"/>
        <v>2012</v>
      </c>
      <c r="AX4" s="1407">
        <f t="shared" si="0"/>
        <v>2013</v>
      </c>
      <c r="AY4" s="1407">
        <f t="shared" si="0"/>
        <v>2014</v>
      </c>
      <c r="AZ4" s="1407">
        <f t="shared" si="0"/>
        <v>2015</v>
      </c>
      <c r="BA4" s="1407">
        <f t="shared" si="0"/>
        <v>2016</v>
      </c>
      <c r="BB4" s="1407">
        <f t="shared" si="0"/>
        <v>2017</v>
      </c>
      <c r="BC4" s="1407">
        <f t="shared" si="0"/>
        <v>2018</v>
      </c>
      <c r="BD4" s="1407">
        <f t="shared" si="0"/>
        <v>2019</v>
      </c>
      <c r="BE4" s="1788">
        <f t="shared" si="0"/>
        <v>2020</v>
      </c>
      <c r="BF4" s="1407">
        <f t="shared" ref="BF4" si="1">BE4+1</f>
        <v>2021</v>
      </c>
      <c r="BG4" s="1678" t="s">
        <v>18</v>
      </c>
      <c r="BH4" s="1679" t="s">
        <v>2</v>
      </c>
      <c r="BI4" s="1387"/>
    </row>
    <row r="5" spans="2:89" ht="18.75">
      <c r="Q5" s="443" t="s">
        <v>74</v>
      </c>
      <c r="R5" s="444"/>
      <c r="S5" s="444"/>
      <c r="T5" s="498"/>
      <c r="V5" s="831" t="s">
        <v>461</v>
      </c>
      <c r="W5" s="444"/>
      <c r="X5" s="444"/>
      <c r="Y5" s="498"/>
      <c r="Z5" s="81"/>
      <c r="AA5" s="199">
        <f>SUM(AA6,AA14,AA77,AA56,AA101)</f>
        <v>1067561.8983855413</v>
      </c>
      <c r="AB5" s="199">
        <f t="shared" ref="AB5:BE5" si="2">SUM(AB6,AB14,AB77,AB56,AB101)</f>
        <v>1077811.2664300413</v>
      </c>
      <c r="AC5" s="199">
        <f t="shared" si="2"/>
        <v>1085822.1188397971</v>
      </c>
      <c r="AD5" s="199">
        <f t="shared" si="2"/>
        <v>1081001.6257430208</v>
      </c>
      <c r="AE5" s="199">
        <f t="shared" si="2"/>
        <v>1130903.9129167628</v>
      </c>
      <c r="AF5" s="199">
        <f t="shared" si="2"/>
        <v>1142141.1813057226</v>
      </c>
      <c r="AG5" s="199">
        <f t="shared" si="2"/>
        <v>1153549.6329822023</v>
      </c>
      <c r="AH5" s="199">
        <f t="shared" si="2"/>
        <v>1147096.7505250375</v>
      </c>
      <c r="AI5" s="199">
        <f t="shared" si="2"/>
        <v>1113157.7684669045</v>
      </c>
      <c r="AJ5" s="199">
        <f t="shared" si="2"/>
        <v>1149478.6834938733</v>
      </c>
      <c r="AK5" s="199">
        <f t="shared" si="2"/>
        <v>1170300.1609849171</v>
      </c>
      <c r="AL5" s="199">
        <f t="shared" si="2"/>
        <v>1157360.1408356458</v>
      </c>
      <c r="AM5" s="199">
        <f t="shared" si="2"/>
        <v>1188990.8054189973</v>
      </c>
      <c r="AN5" s="199">
        <f t="shared" si="2"/>
        <v>1197298.2133972207</v>
      </c>
      <c r="AO5" s="199">
        <f t="shared" si="2"/>
        <v>1193442.4110291954</v>
      </c>
      <c r="AP5" s="199">
        <f t="shared" si="2"/>
        <v>1200521.1122516496</v>
      </c>
      <c r="AQ5" s="199">
        <f t="shared" si="2"/>
        <v>1178716.348024558</v>
      </c>
      <c r="AR5" s="199">
        <f t="shared" si="2"/>
        <v>1214489.3158623697</v>
      </c>
      <c r="AS5" s="199">
        <f t="shared" si="2"/>
        <v>1146922.1417937931</v>
      </c>
      <c r="AT5" s="199">
        <f t="shared" si="2"/>
        <v>1087131.5649887184</v>
      </c>
      <c r="AU5" s="199">
        <f t="shared" si="2"/>
        <v>1137029.6587623225</v>
      </c>
      <c r="AV5" s="199">
        <f t="shared" si="2"/>
        <v>1187985.0714465934</v>
      </c>
      <c r="AW5" s="199">
        <f t="shared" si="2"/>
        <v>1227315.4535415717</v>
      </c>
      <c r="AX5" s="199">
        <f t="shared" si="2"/>
        <v>1235393.6393310544</v>
      </c>
      <c r="AY5" s="199">
        <f t="shared" si="2"/>
        <v>1185623.0555570354</v>
      </c>
      <c r="AZ5" s="199">
        <f t="shared" si="2"/>
        <v>1145912.6025612925</v>
      </c>
      <c r="BA5" s="959">
        <f t="shared" si="2"/>
        <v>1125462.0395700391</v>
      </c>
      <c r="BB5" s="199">
        <f t="shared" si="2"/>
        <v>1108832.6154584419</v>
      </c>
      <c r="BC5" s="1285">
        <f t="shared" si="2"/>
        <v>1063804.8131939429</v>
      </c>
      <c r="BD5" s="199">
        <f t="shared" si="2"/>
        <v>1027822.5158534693</v>
      </c>
      <c r="BE5" s="959">
        <f t="shared" si="2"/>
        <v>967435.90799729002</v>
      </c>
      <c r="BF5" s="329">
        <f t="shared" ref="BF5" si="3">SUM(BF6,BF14,BF77,BF56,BF101)</f>
        <v>988216.12089217629</v>
      </c>
      <c r="BG5" s="1506"/>
      <c r="BH5" s="329"/>
      <c r="BI5" s="1393"/>
      <c r="BJ5" s="63"/>
      <c r="CH5" s="141"/>
      <c r="CI5" s="1431"/>
      <c r="CJ5" s="141"/>
      <c r="CK5" s="141"/>
    </row>
    <row r="6" spans="2:89">
      <c r="Q6" s="445"/>
      <c r="R6" s="446" t="s">
        <v>75</v>
      </c>
      <c r="S6" s="499"/>
      <c r="T6" s="500"/>
      <c r="V6" s="832"/>
      <c r="W6" s="833" t="s">
        <v>849</v>
      </c>
      <c r="X6" s="841"/>
      <c r="Y6" s="842"/>
      <c r="Z6" s="82"/>
      <c r="AA6" s="198">
        <f>SUM(AA7,AA13)</f>
        <v>96212.148260935326</v>
      </c>
      <c r="AB6" s="198">
        <f t="shared" ref="AB6:AX6" si="4">SUM(AB7,AB13)</f>
        <v>94872.796706576584</v>
      </c>
      <c r="AC6" s="198">
        <f t="shared" si="4"/>
        <v>93454.31889472749</v>
      </c>
      <c r="AD6" s="198">
        <f t="shared" si="4"/>
        <v>93557.772218121652</v>
      </c>
      <c r="AE6" s="198">
        <f t="shared" si="4"/>
        <v>93088.274707593911</v>
      </c>
      <c r="AF6" s="198">
        <f t="shared" si="4"/>
        <v>91419.500520516434</v>
      </c>
      <c r="AG6" s="198">
        <f t="shared" si="4"/>
        <v>91588.095465298466</v>
      </c>
      <c r="AH6" s="198">
        <f t="shared" si="4"/>
        <v>93597.327249696827</v>
      </c>
      <c r="AI6" s="198">
        <f t="shared" si="4"/>
        <v>86444.556993530074</v>
      </c>
      <c r="AJ6" s="198">
        <f t="shared" si="4"/>
        <v>89990.794365053749</v>
      </c>
      <c r="AK6" s="198">
        <f t="shared" si="4"/>
        <v>88876.038232913241</v>
      </c>
      <c r="AL6" s="198">
        <f t="shared" si="4"/>
        <v>86330.374749824157</v>
      </c>
      <c r="AM6" s="198">
        <f t="shared" si="4"/>
        <v>93184.121555875259</v>
      </c>
      <c r="AN6" s="198">
        <f t="shared" si="4"/>
        <v>94685.241361083172</v>
      </c>
      <c r="AO6" s="198">
        <f t="shared" si="4"/>
        <v>95007.940891195365</v>
      </c>
      <c r="AP6" s="198">
        <f t="shared" si="4"/>
        <v>98003.868014944645</v>
      </c>
      <c r="AQ6" s="198">
        <f t="shared" si="4"/>
        <v>97105.923223228121</v>
      </c>
      <c r="AR6" s="198">
        <f t="shared" si="4"/>
        <v>103039.29261171621</v>
      </c>
      <c r="AS6" s="198">
        <f t="shared" si="4"/>
        <v>99179.19959349063</v>
      </c>
      <c r="AT6" s="198">
        <f t="shared" si="4"/>
        <v>97950.39135035513</v>
      </c>
      <c r="AU6" s="198">
        <f t="shared" si="4"/>
        <v>98959.613162465481</v>
      </c>
      <c r="AV6" s="198">
        <f t="shared" si="4"/>
        <v>100933.84827588664</v>
      </c>
      <c r="AW6" s="198">
        <f t="shared" si="4"/>
        <v>103880.58671779993</v>
      </c>
      <c r="AX6" s="198">
        <f t="shared" si="4"/>
        <v>102675.53615536704</v>
      </c>
      <c r="AY6" s="198">
        <f t="shared" ref="AY6:BE6" si="5">SUM(AY7,AY13)</f>
        <v>96927.769685080726</v>
      </c>
      <c r="AZ6" s="198">
        <f t="shared" si="5"/>
        <v>93489.191879638762</v>
      </c>
      <c r="BA6" s="960">
        <f t="shared" si="5"/>
        <v>97195.500055928598</v>
      </c>
      <c r="BB6" s="198">
        <f t="shared" si="5"/>
        <v>91214.963805339183</v>
      </c>
      <c r="BC6" s="1286">
        <f t="shared" si="5"/>
        <v>89747.050933062987</v>
      </c>
      <c r="BD6" s="198">
        <f t="shared" si="5"/>
        <v>85784.43714735398</v>
      </c>
      <c r="BE6" s="960">
        <f t="shared" si="5"/>
        <v>78848.490001596336</v>
      </c>
      <c r="BF6" s="322">
        <f t="shared" ref="BF6" si="6">SUM(BF7,BF13)</f>
        <v>83673.889136674959</v>
      </c>
      <c r="BG6" s="346"/>
      <c r="BH6" s="322"/>
      <c r="BI6" s="1389"/>
    </row>
    <row r="7" spans="2:89">
      <c r="Q7" s="445"/>
      <c r="R7" s="447"/>
      <c r="S7" s="1329" t="s">
        <v>833</v>
      </c>
      <c r="T7" s="500"/>
      <c r="V7" s="832"/>
      <c r="W7" s="834"/>
      <c r="X7" s="833" t="s">
        <v>834</v>
      </c>
      <c r="Y7" s="843"/>
      <c r="Z7" s="82"/>
      <c r="AA7" s="198">
        <f>SUM(AA8:AA12)</f>
        <v>96219.453145638137</v>
      </c>
      <c r="AB7" s="198">
        <f t="shared" ref="AB7:BA7" si="7">SUM(AB8:AB12)</f>
        <v>95407.916797497601</v>
      </c>
      <c r="AC7" s="198">
        <f t="shared" si="7"/>
        <v>94327.088152004711</v>
      </c>
      <c r="AD7" s="198">
        <f t="shared" si="7"/>
        <v>94434.681949981896</v>
      </c>
      <c r="AE7" s="198">
        <f t="shared" si="7"/>
        <v>94572.638403423975</v>
      </c>
      <c r="AF7" s="198">
        <f t="shared" si="7"/>
        <v>93224.084648519158</v>
      </c>
      <c r="AG7" s="198">
        <f t="shared" si="7"/>
        <v>93517.885270226659</v>
      </c>
      <c r="AH7" s="198">
        <f t="shared" si="7"/>
        <v>95885.575031192508</v>
      </c>
      <c r="AI7" s="198">
        <f t="shared" si="7"/>
        <v>91592.348013764349</v>
      </c>
      <c r="AJ7" s="198">
        <f t="shared" si="7"/>
        <v>95231.087237238971</v>
      </c>
      <c r="AK7" s="198">
        <f t="shared" si="7"/>
        <v>95275.267029916198</v>
      </c>
      <c r="AL7" s="198">
        <f t="shared" si="7"/>
        <v>93032.656881849442</v>
      </c>
      <c r="AM7" s="198">
        <f t="shared" si="7"/>
        <v>95529.564217195788</v>
      </c>
      <c r="AN7" s="198">
        <f t="shared" si="7"/>
        <v>96842.62181756465</v>
      </c>
      <c r="AO7" s="198">
        <f t="shared" si="7"/>
        <v>96955.686351584416</v>
      </c>
      <c r="AP7" s="198">
        <f t="shared" si="7"/>
        <v>102417.02027536176</v>
      </c>
      <c r="AQ7" s="198">
        <f t="shared" si="7"/>
        <v>100662.27042522027</v>
      </c>
      <c r="AR7" s="198">
        <f t="shared" si="7"/>
        <v>105626.73962716549</v>
      </c>
      <c r="AS7" s="198">
        <f t="shared" si="7"/>
        <v>103497.62207195503</v>
      </c>
      <c r="AT7" s="198">
        <f t="shared" si="7"/>
        <v>100712.04347175037</v>
      </c>
      <c r="AU7" s="198">
        <f t="shared" si="7"/>
        <v>104084.47781316959</v>
      </c>
      <c r="AV7" s="198">
        <f t="shared" si="7"/>
        <v>105138.75721347568</v>
      </c>
      <c r="AW7" s="198">
        <f t="shared" si="7"/>
        <v>107044.24332447292</v>
      </c>
      <c r="AX7" s="198">
        <f t="shared" si="7"/>
        <v>106179.48404131085</v>
      </c>
      <c r="AY7" s="198">
        <f>SUM(AY8:AY12)</f>
        <v>99690.95673423665</v>
      </c>
      <c r="AZ7" s="198">
        <f t="shared" si="7"/>
        <v>96882.918845528824</v>
      </c>
      <c r="BA7" s="960">
        <f t="shared" si="7"/>
        <v>101432.70744944899</v>
      </c>
      <c r="BB7" s="198">
        <f>SUM(BB8:BB12)</f>
        <v>95841.099856456305</v>
      </c>
      <c r="BC7" s="1286">
        <f>SUM(BC8:BC12)</f>
        <v>94414.597025986091</v>
      </c>
      <c r="BD7" s="198">
        <f>SUM(BD8:BD12)</f>
        <v>89507.264291627784</v>
      </c>
      <c r="BE7" s="960">
        <f>SUM(BE8:BE12)</f>
        <v>82029.015998140603</v>
      </c>
      <c r="BF7" s="322">
        <f>SUM(BF8:BF12)</f>
        <v>89468.058932321932</v>
      </c>
      <c r="BG7" s="346"/>
      <c r="BH7" s="322"/>
      <c r="BI7" s="1389"/>
    </row>
    <row r="8" spans="2:89">
      <c r="Q8" s="445"/>
      <c r="R8" s="448"/>
      <c r="S8" s="448"/>
      <c r="T8" s="1330" t="s">
        <v>835</v>
      </c>
      <c r="V8" s="445"/>
      <c r="W8" s="448"/>
      <c r="X8" s="448"/>
      <c r="Y8" s="36" t="s">
        <v>338</v>
      </c>
      <c r="Z8" s="164"/>
      <c r="AA8" s="164">
        <v>27758.471743628463</v>
      </c>
      <c r="AB8" s="164">
        <v>25805.721347143925</v>
      </c>
      <c r="AC8" s="164">
        <v>23042.952819029226</v>
      </c>
      <c r="AD8" s="164">
        <v>22954.524700723254</v>
      </c>
      <c r="AE8" s="164">
        <v>19618.556220724538</v>
      </c>
      <c r="AF8" s="164">
        <v>18824.147363606815</v>
      </c>
      <c r="AG8" s="164">
        <v>18316.478685924601</v>
      </c>
      <c r="AH8" s="164">
        <v>17170.343799266506</v>
      </c>
      <c r="AI8" s="164">
        <v>15308.917351297627</v>
      </c>
      <c r="AJ8" s="164">
        <v>16355.536616333684</v>
      </c>
      <c r="AK8" s="164">
        <v>17169.681897546008</v>
      </c>
      <c r="AL8" s="164">
        <v>16494.485224294858</v>
      </c>
      <c r="AM8" s="164">
        <v>16305.609284059383</v>
      </c>
      <c r="AN8" s="164">
        <v>15870.659074673345</v>
      </c>
      <c r="AO8" s="164">
        <v>16167.057529363126</v>
      </c>
      <c r="AP8" s="164">
        <v>18780.688131288582</v>
      </c>
      <c r="AQ8" s="164">
        <v>19366.693513500992</v>
      </c>
      <c r="AR8" s="164">
        <v>19342.125940611339</v>
      </c>
      <c r="AS8" s="164">
        <v>19043.266420776519</v>
      </c>
      <c r="AT8" s="164">
        <v>18788.678178188158</v>
      </c>
      <c r="AU8" s="164">
        <v>19474.551733964312</v>
      </c>
      <c r="AV8" s="164">
        <v>18234.872053489791</v>
      </c>
      <c r="AW8" s="164">
        <v>17674.854861864085</v>
      </c>
      <c r="AX8" s="164">
        <v>15837.520644567714</v>
      </c>
      <c r="AY8" s="164">
        <v>15596.252591362943</v>
      </c>
      <c r="AZ8" s="164">
        <v>15119.252556626416</v>
      </c>
      <c r="BA8" s="978">
        <v>15440.997229244984</v>
      </c>
      <c r="BB8" s="164">
        <v>15181.742550238094</v>
      </c>
      <c r="BC8" s="1287">
        <v>16892.530059121586</v>
      </c>
      <c r="BD8" s="164">
        <v>16360.279874097159</v>
      </c>
      <c r="BE8" s="978">
        <v>14661.087223398161</v>
      </c>
      <c r="BF8" s="1349">
        <v>16220.038925411733</v>
      </c>
      <c r="BG8" s="1507"/>
      <c r="BH8" s="1349"/>
      <c r="BI8" s="1390"/>
      <c r="BJ8" s="65"/>
      <c r="BK8" s="65"/>
      <c r="BL8" s="65"/>
      <c r="BM8" s="65"/>
    </row>
    <row r="9" spans="2:89">
      <c r="Q9" s="445"/>
      <c r="R9" s="448"/>
      <c r="S9" s="448"/>
      <c r="T9" s="1332" t="s">
        <v>836</v>
      </c>
      <c r="V9" s="445"/>
      <c r="W9" s="448"/>
      <c r="X9" s="448"/>
      <c r="Y9" s="37" t="s">
        <v>263</v>
      </c>
      <c r="Z9" s="319"/>
      <c r="AA9" s="319">
        <v>36100.631993707299</v>
      </c>
      <c r="AB9" s="319">
        <v>36690.6515688246</v>
      </c>
      <c r="AC9" s="319">
        <v>37395.87325831948</v>
      </c>
      <c r="AD9" s="319">
        <v>39631.922939871118</v>
      </c>
      <c r="AE9" s="319">
        <v>39598.221766450195</v>
      </c>
      <c r="AF9" s="319">
        <v>39965.374552316294</v>
      </c>
      <c r="AG9" s="319">
        <v>41382.100478403809</v>
      </c>
      <c r="AH9" s="319">
        <v>44281.013416586793</v>
      </c>
      <c r="AI9" s="319">
        <v>44086.952108766025</v>
      </c>
      <c r="AJ9" s="319">
        <v>44974.786853244397</v>
      </c>
      <c r="AK9" s="319">
        <v>45137.59921723821</v>
      </c>
      <c r="AL9" s="319">
        <v>44261.042618247367</v>
      </c>
      <c r="AM9" s="319">
        <v>43232.486154569517</v>
      </c>
      <c r="AN9" s="319">
        <v>43504.942244232756</v>
      </c>
      <c r="AO9" s="319">
        <v>44276.67969692318</v>
      </c>
      <c r="AP9" s="319">
        <v>45827.901251098665</v>
      </c>
      <c r="AQ9" s="319">
        <v>45311.908550458167</v>
      </c>
      <c r="AR9" s="319">
        <v>45039.886689692241</v>
      </c>
      <c r="AS9" s="319">
        <v>42792.638536727798</v>
      </c>
      <c r="AT9" s="319">
        <v>42299.059401778955</v>
      </c>
      <c r="AU9" s="319">
        <v>43167.073793224146</v>
      </c>
      <c r="AV9" s="319">
        <v>40130.96721840516</v>
      </c>
      <c r="AW9" s="319">
        <v>39533.181526849883</v>
      </c>
      <c r="AX9" s="319">
        <v>38811.415735066963</v>
      </c>
      <c r="AY9" s="319">
        <v>37428.559480503936</v>
      </c>
      <c r="AZ9" s="319">
        <v>38283.875139089127</v>
      </c>
      <c r="BA9" s="986">
        <v>35107.817809829488</v>
      </c>
      <c r="BB9" s="319">
        <v>34298.503545308253</v>
      </c>
      <c r="BC9" s="1288">
        <v>35008.276561692066</v>
      </c>
      <c r="BD9" s="319">
        <v>33548.923165541928</v>
      </c>
      <c r="BE9" s="986">
        <v>27395.263477675904</v>
      </c>
      <c r="BF9" s="332">
        <v>28768.35172491401</v>
      </c>
      <c r="BG9" s="1508"/>
      <c r="BH9" s="332"/>
      <c r="BI9" s="1390"/>
      <c r="BJ9" s="65"/>
      <c r="BK9" s="65"/>
      <c r="BL9" s="65"/>
      <c r="BM9" s="65"/>
    </row>
    <row r="10" spans="2:89">
      <c r="Q10" s="445"/>
      <c r="R10" s="448"/>
      <c r="S10" s="448"/>
      <c r="T10" s="84" t="s">
        <v>126</v>
      </c>
      <c r="V10" s="445"/>
      <c r="W10" s="448"/>
      <c r="X10" s="448"/>
      <c r="Y10" s="37" t="s">
        <v>339</v>
      </c>
      <c r="Z10" s="319"/>
      <c r="AA10" s="319">
        <v>1489.2247312704801</v>
      </c>
      <c r="AB10" s="319">
        <v>1467.0581364462912</v>
      </c>
      <c r="AC10" s="319">
        <v>1648.6470348467296</v>
      </c>
      <c r="AD10" s="319">
        <v>1559.4771345547808</v>
      </c>
      <c r="AE10" s="319">
        <v>1277.0009731161583</v>
      </c>
      <c r="AF10" s="319">
        <v>1318.2909053440417</v>
      </c>
      <c r="AG10" s="319">
        <v>1117.8034950349886</v>
      </c>
      <c r="AH10" s="319">
        <v>1221.0652319032031</v>
      </c>
      <c r="AI10" s="319">
        <v>1189.1001332939695</v>
      </c>
      <c r="AJ10" s="319">
        <v>1243.3075714949971</v>
      </c>
      <c r="AK10" s="319">
        <v>1118.7594135361007</v>
      </c>
      <c r="AL10" s="319">
        <v>1083.33473910046</v>
      </c>
      <c r="AM10" s="319">
        <v>1324.9431657335952</v>
      </c>
      <c r="AN10" s="319">
        <v>935.38859707361826</v>
      </c>
      <c r="AO10" s="319">
        <v>1452.2346617480182</v>
      </c>
      <c r="AP10" s="319">
        <v>1629.0698212631107</v>
      </c>
      <c r="AQ10" s="319">
        <v>1163.500747282442</v>
      </c>
      <c r="AR10" s="319">
        <v>2413.5852154751069</v>
      </c>
      <c r="AS10" s="319">
        <v>2511.2144913389702</v>
      </c>
      <c r="AT10" s="319">
        <v>2587.3438662753083</v>
      </c>
      <c r="AU10" s="319">
        <v>2902.7154204389499</v>
      </c>
      <c r="AV10" s="319">
        <v>3112.9904200468222</v>
      </c>
      <c r="AW10" s="319">
        <v>4122.9030693234017</v>
      </c>
      <c r="AX10" s="319">
        <v>3080.34352550739</v>
      </c>
      <c r="AY10" s="319">
        <v>3192.5653149477812</v>
      </c>
      <c r="AZ10" s="319">
        <v>2956.946385329873</v>
      </c>
      <c r="BA10" s="986">
        <v>3445.425311676403</v>
      </c>
      <c r="BB10" s="319">
        <v>2571.0152309310638</v>
      </c>
      <c r="BC10" s="1288">
        <v>2202.4591472563725</v>
      </c>
      <c r="BD10" s="319">
        <v>1440.5811592850637</v>
      </c>
      <c r="BE10" s="986">
        <v>1510.5739243566304</v>
      </c>
      <c r="BF10" s="332">
        <v>1407.6779259949383</v>
      </c>
      <c r="BG10" s="1508"/>
      <c r="BH10" s="332"/>
      <c r="BI10" s="1390"/>
      <c r="BJ10" s="65"/>
      <c r="BK10" s="65"/>
      <c r="BL10" s="65"/>
      <c r="BM10" s="65"/>
    </row>
    <row r="11" spans="2:89">
      <c r="Q11" s="445"/>
      <c r="R11" s="448"/>
      <c r="S11" s="448"/>
      <c r="T11" s="84" t="s">
        <v>127</v>
      </c>
      <c r="V11" s="445"/>
      <c r="W11" s="448"/>
      <c r="X11" s="448"/>
      <c r="Y11" s="502" t="s">
        <v>845</v>
      </c>
      <c r="Z11" s="319"/>
      <c r="AA11" s="319">
        <v>30871.124677031905</v>
      </c>
      <c r="AB11" s="319">
        <v>31444.485745082784</v>
      </c>
      <c r="AC11" s="319">
        <v>32239.615039809283</v>
      </c>
      <c r="AD11" s="319">
        <v>30288.757174832739</v>
      </c>
      <c r="AE11" s="319">
        <v>34078.859443133078</v>
      </c>
      <c r="AF11" s="319">
        <v>33116.271827252014</v>
      </c>
      <c r="AG11" s="319">
        <v>32701.502610863256</v>
      </c>
      <c r="AH11" s="319">
        <v>33213.152583436007</v>
      </c>
      <c r="AI11" s="319">
        <v>31007.378420406723</v>
      </c>
      <c r="AJ11" s="319">
        <v>32657.456196165898</v>
      </c>
      <c r="AK11" s="319">
        <v>31849.226501595876</v>
      </c>
      <c r="AL11" s="319">
        <v>31193.794300206759</v>
      </c>
      <c r="AM11" s="319">
        <v>34666.525612833299</v>
      </c>
      <c r="AN11" s="319">
        <v>36531.631901584937</v>
      </c>
      <c r="AO11" s="319">
        <v>35059.714463550088</v>
      </c>
      <c r="AP11" s="319">
        <v>36179.361071711406</v>
      </c>
      <c r="AQ11" s="319">
        <v>34820.167613978672</v>
      </c>
      <c r="AR11" s="319">
        <v>38831.14178138681</v>
      </c>
      <c r="AS11" s="319">
        <v>39150.502623111737</v>
      </c>
      <c r="AT11" s="319">
        <v>37036.96202550795</v>
      </c>
      <c r="AU11" s="319">
        <v>38540.136865542176</v>
      </c>
      <c r="AV11" s="319">
        <v>43659.927521533908</v>
      </c>
      <c r="AW11" s="319">
        <v>45713.303866435555</v>
      </c>
      <c r="AX11" s="319">
        <v>48450.204136168788</v>
      </c>
      <c r="AY11" s="319">
        <v>43473.579347421997</v>
      </c>
      <c r="AZ11" s="319">
        <v>40522.844764483401</v>
      </c>
      <c r="BA11" s="986">
        <v>47438.467098698122</v>
      </c>
      <c r="BB11" s="319">
        <v>43789.838529978893</v>
      </c>
      <c r="BC11" s="1288">
        <v>40311.33125791607</v>
      </c>
      <c r="BD11" s="319">
        <v>38157.480092703627</v>
      </c>
      <c r="BE11" s="986">
        <v>38462.091372709911</v>
      </c>
      <c r="BF11" s="332">
        <v>43071.990356001246</v>
      </c>
      <c r="BG11" s="1508"/>
      <c r="BH11" s="332"/>
      <c r="BI11" s="1390"/>
      <c r="BJ11" s="65"/>
      <c r="BK11" s="65"/>
      <c r="BL11" s="65"/>
      <c r="BM11" s="65"/>
    </row>
    <row r="12" spans="2:89">
      <c r="Q12" s="445"/>
      <c r="R12" s="448"/>
      <c r="S12" s="448"/>
      <c r="T12" s="1333" t="s">
        <v>837</v>
      </c>
      <c r="V12" s="445"/>
      <c r="W12" s="448"/>
      <c r="X12" s="448"/>
      <c r="Y12" s="1018" t="s">
        <v>265</v>
      </c>
      <c r="Z12" s="1019"/>
      <c r="AA12" s="1156">
        <v>0</v>
      </c>
      <c r="AB12" s="1156">
        <v>0</v>
      </c>
      <c r="AC12" s="1156">
        <v>0</v>
      </c>
      <c r="AD12" s="1156">
        <v>0</v>
      </c>
      <c r="AE12" s="1156">
        <v>0</v>
      </c>
      <c r="AF12" s="1156">
        <v>0</v>
      </c>
      <c r="AG12" s="1156">
        <v>0</v>
      </c>
      <c r="AH12" s="1156">
        <v>0</v>
      </c>
      <c r="AI12" s="1156">
        <v>0</v>
      </c>
      <c r="AJ12" s="1156">
        <v>0</v>
      </c>
      <c r="AK12" s="1156">
        <v>0</v>
      </c>
      <c r="AL12" s="1156">
        <v>0</v>
      </c>
      <c r="AM12" s="1156">
        <v>0</v>
      </c>
      <c r="AN12" s="1156">
        <v>0</v>
      </c>
      <c r="AO12" s="1156">
        <v>0</v>
      </c>
      <c r="AP12" s="1156">
        <v>0</v>
      </c>
      <c r="AQ12" s="1156">
        <v>0</v>
      </c>
      <c r="AR12" s="1156">
        <v>0</v>
      </c>
      <c r="AS12" s="1156">
        <v>0</v>
      </c>
      <c r="AT12" s="1156">
        <v>0</v>
      </c>
      <c r="AU12" s="1156">
        <v>0</v>
      </c>
      <c r="AV12" s="1156">
        <v>0</v>
      </c>
      <c r="AW12" s="1156">
        <v>0</v>
      </c>
      <c r="AX12" s="1156">
        <v>0</v>
      </c>
      <c r="AY12" s="1156">
        <v>0</v>
      </c>
      <c r="AZ12" s="1156">
        <v>0</v>
      </c>
      <c r="BA12" s="1157">
        <v>0</v>
      </c>
      <c r="BB12" s="1156">
        <v>0</v>
      </c>
      <c r="BC12" s="1289">
        <v>0</v>
      </c>
      <c r="BD12" s="1156">
        <v>0</v>
      </c>
      <c r="BE12" s="1157">
        <v>0</v>
      </c>
      <c r="BF12" s="1527">
        <v>0</v>
      </c>
      <c r="BG12" s="1509"/>
      <c r="BH12" s="331"/>
      <c r="BI12" s="1390"/>
      <c r="BJ12" s="65"/>
      <c r="BK12" s="65"/>
      <c r="BL12" s="65"/>
      <c r="BM12" s="65"/>
    </row>
    <row r="13" spans="2:89">
      <c r="Q13" s="445"/>
      <c r="R13" s="448"/>
      <c r="S13" s="1891" t="s">
        <v>818</v>
      </c>
      <c r="T13" s="1892"/>
      <c r="V13" s="445"/>
      <c r="W13" s="448"/>
      <c r="X13" s="1900" t="s">
        <v>340</v>
      </c>
      <c r="Y13" s="1901"/>
      <c r="Z13" s="452"/>
      <c r="AA13" s="1155">
        <v>-7.3048847028126147</v>
      </c>
      <c r="AB13" s="314">
        <v>-535.12009092102335</v>
      </c>
      <c r="AC13" s="314">
        <v>-872.7692572772238</v>
      </c>
      <c r="AD13" s="314">
        <v>-876.90973186023689</v>
      </c>
      <c r="AE13" s="314">
        <v>-1484.3636958300567</v>
      </c>
      <c r="AF13" s="314">
        <v>-1804.5841280027284</v>
      </c>
      <c r="AG13" s="314">
        <v>-1929.7898049281907</v>
      </c>
      <c r="AH13" s="314">
        <v>-2288.2477814956801</v>
      </c>
      <c r="AI13" s="314">
        <v>-5147.7910202342737</v>
      </c>
      <c r="AJ13" s="314">
        <v>-5240.2928721852159</v>
      </c>
      <c r="AK13" s="314">
        <v>-6399.2287970029565</v>
      </c>
      <c r="AL13" s="314">
        <v>-6702.2821320252815</v>
      </c>
      <c r="AM13" s="314">
        <v>-2345.4426613205324</v>
      </c>
      <c r="AN13" s="314">
        <v>-2157.3804564814786</v>
      </c>
      <c r="AO13" s="314">
        <v>-1947.745460389049</v>
      </c>
      <c r="AP13" s="314">
        <v>-4413.152260417125</v>
      </c>
      <c r="AQ13" s="314">
        <v>-3556.3472019921492</v>
      </c>
      <c r="AR13" s="314">
        <v>-2587.4470154492797</v>
      </c>
      <c r="AS13" s="314">
        <v>-4318.4224784643975</v>
      </c>
      <c r="AT13" s="314">
        <v>-2761.6521213952392</v>
      </c>
      <c r="AU13" s="314">
        <v>-5124.8646507041121</v>
      </c>
      <c r="AV13" s="314">
        <v>-4204.9089375890317</v>
      </c>
      <c r="AW13" s="314">
        <v>-3163.6566066729797</v>
      </c>
      <c r="AX13" s="314">
        <v>-3503.9478859438027</v>
      </c>
      <c r="AY13" s="314">
        <v>-2763.1870491559212</v>
      </c>
      <c r="AZ13" s="314">
        <v>-3393.7269658900627</v>
      </c>
      <c r="BA13" s="977">
        <v>-4237.2073935203907</v>
      </c>
      <c r="BB13" s="314">
        <v>-4626.1360511171188</v>
      </c>
      <c r="BC13" s="1290">
        <v>-4667.546092923104</v>
      </c>
      <c r="BD13" s="314">
        <v>-3722.8271442738073</v>
      </c>
      <c r="BE13" s="977">
        <v>-3180.525996544266</v>
      </c>
      <c r="BF13" s="317">
        <v>-5794.1697956469798</v>
      </c>
      <c r="BG13" s="1510"/>
      <c r="BH13" s="317"/>
      <c r="BI13" s="1390"/>
      <c r="BJ13" s="65"/>
      <c r="BK13" s="65"/>
      <c r="BL13" s="65"/>
      <c r="BM13" s="65"/>
    </row>
    <row r="14" spans="2:89">
      <c r="Q14" s="445"/>
      <c r="R14" s="453" t="s">
        <v>76</v>
      </c>
      <c r="S14" s="503"/>
      <c r="T14" s="504"/>
      <c r="V14" s="445"/>
      <c r="W14" s="453" t="s">
        <v>267</v>
      </c>
      <c r="X14" s="503"/>
      <c r="Y14" s="504"/>
      <c r="Z14" s="85"/>
      <c r="AA14" s="197">
        <f>SUM(AA15,AA26)</f>
        <v>503373.91805589764</v>
      </c>
      <c r="AB14" s="197">
        <f t="shared" ref="AB14:BA14" si="8">SUM(AB15,AB26)</f>
        <v>496182.47634968592</v>
      </c>
      <c r="AC14" s="197">
        <f t="shared" si="8"/>
        <v>488207.31347675703</v>
      </c>
      <c r="AD14" s="197">
        <f t="shared" si="8"/>
        <v>475448.71692530415</v>
      </c>
      <c r="AE14" s="197">
        <f t="shared" si="8"/>
        <v>492382.34555927501</v>
      </c>
      <c r="AF14" s="197">
        <f t="shared" si="8"/>
        <v>489256.6032792785</v>
      </c>
      <c r="AG14" s="197">
        <f t="shared" si="8"/>
        <v>494164.89819797652</v>
      </c>
      <c r="AH14" s="197">
        <f t="shared" si="8"/>
        <v>484721.59939013101</v>
      </c>
      <c r="AI14" s="197">
        <f t="shared" si="8"/>
        <v>454145.45446879679</v>
      </c>
      <c r="AJ14" s="197">
        <f t="shared" si="8"/>
        <v>464601.34756698716</v>
      </c>
      <c r="AK14" s="197">
        <f t="shared" si="8"/>
        <v>477366.82479219849</v>
      </c>
      <c r="AL14" s="197">
        <f t="shared" si="8"/>
        <v>465765.11746308528</v>
      </c>
      <c r="AM14" s="197">
        <f t="shared" si="8"/>
        <v>473294.07832522097</v>
      </c>
      <c r="AN14" s="197">
        <f t="shared" si="8"/>
        <v>474947.40810265252</v>
      </c>
      <c r="AO14" s="197">
        <f t="shared" si="8"/>
        <v>471193.76460381708</v>
      </c>
      <c r="AP14" s="197">
        <f t="shared" si="8"/>
        <v>467439.53746341879</v>
      </c>
      <c r="AQ14" s="197">
        <f t="shared" si="8"/>
        <v>461424.89961113565</v>
      </c>
      <c r="AR14" s="197">
        <f t="shared" si="8"/>
        <v>472889.82229567075</v>
      </c>
      <c r="AS14" s="197">
        <f t="shared" si="8"/>
        <v>428761.69501054886</v>
      </c>
      <c r="AT14" s="197">
        <f t="shared" si="8"/>
        <v>403524.837486353</v>
      </c>
      <c r="AU14" s="197">
        <f t="shared" si="8"/>
        <v>430981.92719063075</v>
      </c>
      <c r="AV14" s="197">
        <f t="shared" si="8"/>
        <v>445682.03696640994</v>
      </c>
      <c r="AW14" s="197">
        <f t="shared" si="8"/>
        <v>457261.89417892753</v>
      </c>
      <c r="AX14" s="197">
        <f t="shared" si="8"/>
        <v>463609.07339070935</v>
      </c>
      <c r="AY14" s="197">
        <f t="shared" si="8"/>
        <v>447105.47972978203</v>
      </c>
      <c r="AZ14" s="197">
        <f t="shared" si="8"/>
        <v>430410.16621729091</v>
      </c>
      <c r="BA14" s="964">
        <f t="shared" si="8"/>
        <v>418168.28696380917</v>
      </c>
      <c r="BB14" s="197">
        <f>SUM(BB15,BB26)</f>
        <v>411888.13996305229</v>
      </c>
      <c r="BC14" s="1291">
        <f>SUM(BC15,BC26)</f>
        <v>400605.27151237585</v>
      </c>
      <c r="BD14" s="197">
        <f>SUM(BD15,BD26)</f>
        <v>386374.41414829309</v>
      </c>
      <c r="BE14" s="964">
        <f>SUM(BE15,BE26)</f>
        <v>354330.40527069895</v>
      </c>
      <c r="BF14" s="245">
        <f>SUM(BF15,BF26)</f>
        <v>373399.73420023033</v>
      </c>
      <c r="BG14" s="350"/>
      <c r="BH14" s="245"/>
      <c r="BI14" s="1389"/>
    </row>
    <row r="15" spans="2:89">
      <c r="Q15" s="445"/>
      <c r="R15" s="454"/>
      <c r="S15" s="1897" t="s">
        <v>77</v>
      </c>
      <c r="T15" s="1898"/>
      <c r="V15" s="445"/>
      <c r="W15" s="454"/>
      <c r="X15" s="1902" t="s">
        <v>341</v>
      </c>
      <c r="Y15" s="1903"/>
      <c r="Z15" s="85"/>
      <c r="AA15" s="197">
        <v>39470.539739715758</v>
      </c>
      <c r="AB15" s="197">
        <v>39140.245568471793</v>
      </c>
      <c r="AC15" s="197">
        <v>39156.626425016708</v>
      </c>
      <c r="AD15" s="197">
        <v>37937.352792601094</v>
      </c>
      <c r="AE15" s="197">
        <v>37634.60700723793</v>
      </c>
      <c r="AF15" s="197">
        <v>36799.289598365867</v>
      </c>
      <c r="AG15" s="197">
        <v>37049.588275909162</v>
      </c>
      <c r="AH15" s="197">
        <v>35970.126549178567</v>
      </c>
      <c r="AI15" s="197">
        <v>35146.74654833386</v>
      </c>
      <c r="AJ15" s="197">
        <v>34342.367744695963</v>
      </c>
      <c r="AK15" s="197">
        <v>33822.564791737284</v>
      </c>
      <c r="AL15" s="197">
        <v>33999.720485397484</v>
      </c>
      <c r="AM15" s="197">
        <v>32954.406586634199</v>
      </c>
      <c r="AN15" s="197">
        <v>32578.860368678805</v>
      </c>
      <c r="AO15" s="197">
        <v>32508.102003559448</v>
      </c>
      <c r="AP15" s="197">
        <v>31376.264557345195</v>
      </c>
      <c r="AQ15" s="197">
        <v>29870.738399523685</v>
      </c>
      <c r="AR15" s="197">
        <v>29956.428355178999</v>
      </c>
      <c r="AS15" s="197">
        <v>25145.652961527539</v>
      </c>
      <c r="AT15" s="197">
        <v>27842.64121544826</v>
      </c>
      <c r="AU15" s="197">
        <v>27153.745624318406</v>
      </c>
      <c r="AV15" s="197">
        <v>29283.776480276771</v>
      </c>
      <c r="AW15" s="197">
        <v>28739.441061734899</v>
      </c>
      <c r="AX15" s="197">
        <v>25750.882885164203</v>
      </c>
      <c r="AY15" s="197">
        <v>25600.057236360477</v>
      </c>
      <c r="AZ15" s="197">
        <v>27308.589524649644</v>
      </c>
      <c r="BA15" s="197">
        <v>28302.69287583229</v>
      </c>
      <c r="BB15" s="197">
        <v>28837.267965401221</v>
      </c>
      <c r="BC15" s="1291">
        <v>25304.086964698028</v>
      </c>
      <c r="BD15" s="197">
        <v>26020.11227268754</v>
      </c>
      <c r="BE15" s="964">
        <v>25574.934676535617</v>
      </c>
      <c r="BF15" s="245">
        <v>26418.206138490783</v>
      </c>
      <c r="BG15" s="350"/>
      <c r="BH15" s="245"/>
      <c r="BI15" s="1389"/>
    </row>
    <row r="16" spans="2:89" ht="14.25" customHeight="1">
      <c r="B16" s="141"/>
      <c r="C16" s="141"/>
      <c r="D16" s="141"/>
      <c r="E16" s="141"/>
      <c r="F16" s="141"/>
      <c r="G16" s="141"/>
      <c r="H16" s="141"/>
      <c r="I16" s="141"/>
      <c r="J16" s="141"/>
      <c r="K16" s="141"/>
      <c r="L16" s="141"/>
      <c r="M16" s="141"/>
      <c r="N16" s="141"/>
      <c r="O16" s="141"/>
      <c r="P16" s="141"/>
      <c r="Q16" s="445"/>
      <c r="R16" s="454"/>
      <c r="S16" s="458" t="s">
        <v>78</v>
      </c>
      <c r="T16" s="457"/>
      <c r="V16" s="445"/>
      <c r="W16" s="454"/>
      <c r="X16" s="458" t="s">
        <v>989</v>
      </c>
      <c r="Y16" s="457"/>
      <c r="Z16" s="164"/>
      <c r="AA16" s="230">
        <v>22140.355858503426</v>
      </c>
      <c r="AB16" s="230">
        <v>22638.373307925471</v>
      </c>
      <c r="AC16" s="230">
        <v>22726.960679669202</v>
      </c>
      <c r="AD16" s="230">
        <v>22087.7987667216</v>
      </c>
      <c r="AE16" s="230">
        <v>21086.392701526427</v>
      </c>
      <c r="AF16" s="230">
        <v>20802.230000395641</v>
      </c>
      <c r="AG16" s="230">
        <v>21674.837603839966</v>
      </c>
      <c r="AH16" s="230">
        <v>21404.248866621467</v>
      </c>
      <c r="AI16" s="230">
        <v>21275.137346804004</v>
      </c>
      <c r="AJ16" s="230">
        <v>20842.705273725329</v>
      </c>
      <c r="AK16" s="230">
        <v>20870.978101436358</v>
      </c>
      <c r="AL16" s="230">
        <v>21723.728816215254</v>
      </c>
      <c r="AM16" s="230">
        <v>20999.508270556416</v>
      </c>
      <c r="AN16" s="230">
        <v>21038.17703051999</v>
      </c>
      <c r="AO16" s="230">
        <v>21392.176059070574</v>
      </c>
      <c r="AP16" s="230">
        <v>20770.707128087633</v>
      </c>
      <c r="AQ16" s="230">
        <v>19744.149430016285</v>
      </c>
      <c r="AR16" s="230">
        <v>20045.866343672616</v>
      </c>
      <c r="AS16" s="230">
        <v>17423.309098539339</v>
      </c>
      <c r="AT16" s="230">
        <v>20259.250837615789</v>
      </c>
      <c r="AU16" s="230">
        <v>19060.544155932428</v>
      </c>
      <c r="AV16" s="230">
        <v>18217.52449898178</v>
      </c>
      <c r="AW16" s="230">
        <v>18059.09173917443</v>
      </c>
      <c r="AX16" s="230">
        <v>16588.454783653502</v>
      </c>
      <c r="AY16" s="230">
        <v>16495.451049404546</v>
      </c>
      <c r="AZ16" s="230">
        <v>18327.417071016262</v>
      </c>
      <c r="BA16" s="984">
        <v>19435.497261928838</v>
      </c>
      <c r="BB16" s="230">
        <v>19816.243878797628</v>
      </c>
      <c r="BC16" s="1317">
        <v>16817.350140502123</v>
      </c>
      <c r="BD16" s="230">
        <v>18235.456683868513</v>
      </c>
      <c r="BE16" s="984">
        <v>17105.313661021915</v>
      </c>
      <c r="BF16" s="330">
        <v>17217.888247219005</v>
      </c>
      <c r="BG16" s="1507"/>
      <c r="BH16" s="1349"/>
      <c r="BI16" s="1390"/>
    </row>
    <row r="17" spans="2:61">
      <c r="O17" s="141"/>
      <c r="Q17" s="445"/>
      <c r="R17" s="454"/>
      <c r="S17" s="458"/>
      <c r="T17" s="216" t="s">
        <v>128</v>
      </c>
      <c r="V17" s="445"/>
      <c r="W17" s="454"/>
      <c r="X17" s="458"/>
      <c r="Y17" s="216" t="s">
        <v>354</v>
      </c>
      <c r="Z17" s="216"/>
      <c r="AA17" s="216">
        <v>12171.564120941297</v>
      </c>
      <c r="AB17" s="216">
        <v>12349.505062254158</v>
      </c>
      <c r="AC17" s="216">
        <v>12642.847998952368</v>
      </c>
      <c r="AD17" s="216">
        <v>12573.99984457851</v>
      </c>
      <c r="AE17" s="216">
        <v>12967.611660923994</v>
      </c>
      <c r="AF17" s="216">
        <v>12946.693683150143</v>
      </c>
      <c r="AG17" s="216">
        <v>13544.567458773967</v>
      </c>
      <c r="AH17" s="216">
        <v>13356.136764173163</v>
      </c>
      <c r="AI17" s="216">
        <v>13192.257039130011</v>
      </c>
      <c r="AJ17" s="216">
        <v>13497.553956134449</v>
      </c>
      <c r="AK17" s="216">
        <v>13596.691117943741</v>
      </c>
      <c r="AL17" s="216">
        <v>14091.050228493461</v>
      </c>
      <c r="AM17" s="216">
        <v>13849.841927424652</v>
      </c>
      <c r="AN17" s="216">
        <v>13313.027819139357</v>
      </c>
      <c r="AO17" s="216">
        <v>13904.307573410757</v>
      </c>
      <c r="AP17" s="216">
        <v>13504.198107138773</v>
      </c>
      <c r="AQ17" s="216">
        <v>12425.396712160036</v>
      </c>
      <c r="AR17" s="216">
        <v>12698.02789897348</v>
      </c>
      <c r="AS17" s="216">
        <v>11413.361286724343</v>
      </c>
      <c r="AT17" s="216">
        <v>13160.769791887904</v>
      </c>
      <c r="AU17" s="216">
        <v>12760.1694840747</v>
      </c>
      <c r="AV17" s="216">
        <v>12133.978088469843</v>
      </c>
      <c r="AW17" s="216">
        <v>12324.713401989258</v>
      </c>
      <c r="AX17" s="216">
        <v>11321.6155982295</v>
      </c>
      <c r="AY17" s="216">
        <v>11043.874153031358</v>
      </c>
      <c r="AZ17" s="216">
        <v>12291.885890433045</v>
      </c>
      <c r="BA17" s="961">
        <v>12867.861510437639</v>
      </c>
      <c r="BB17" s="216">
        <v>13660.664576858533</v>
      </c>
      <c r="BC17" s="1295">
        <v>11001.073339888777</v>
      </c>
      <c r="BD17" s="315">
        <v>12095.909324906777</v>
      </c>
      <c r="BE17" s="1789">
        <v>10500.847981567786</v>
      </c>
      <c r="BF17" s="1488">
        <v>10790.355860431941</v>
      </c>
      <c r="BG17" s="1507"/>
      <c r="BH17" s="1349"/>
      <c r="BI17" s="1"/>
    </row>
    <row r="18" spans="2:61">
      <c r="O18" s="141"/>
      <c r="Q18" s="445"/>
      <c r="R18" s="454"/>
      <c r="S18" s="458"/>
      <c r="T18" s="84" t="s">
        <v>129</v>
      </c>
      <c r="V18" s="445"/>
      <c r="W18" s="454"/>
      <c r="X18" s="458"/>
      <c r="Y18" s="84" t="s">
        <v>355</v>
      </c>
      <c r="Z18" s="84"/>
      <c r="AA18" s="84">
        <v>1231.7226010111817</v>
      </c>
      <c r="AB18" s="84">
        <v>1311.628202512881</v>
      </c>
      <c r="AC18" s="84">
        <v>1280.7352157588853</v>
      </c>
      <c r="AD18" s="84">
        <v>1272.1579748043141</v>
      </c>
      <c r="AE18" s="84">
        <v>1193.1661360320575</v>
      </c>
      <c r="AF18" s="84">
        <v>1170.4981885148761</v>
      </c>
      <c r="AG18" s="84">
        <v>1286.8120482734348</v>
      </c>
      <c r="AH18" s="84">
        <v>1233.7116036903994</v>
      </c>
      <c r="AI18" s="84">
        <v>1222.9169520603327</v>
      </c>
      <c r="AJ18" s="84">
        <v>1195.6497560619944</v>
      </c>
      <c r="AK18" s="84">
        <v>1050.6918975169849</v>
      </c>
      <c r="AL18" s="84">
        <v>993.21403233893807</v>
      </c>
      <c r="AM18" s="84">
        <v>1022.1375807093436</v>
      </c>
      <c r="AN18" s="84">
        <v>972.14182098669767</v>
      </c>
      <c r="AO18" s="84">
        <v>894.7801290274499</v>
      </c>
      <c r="AP18" s="84">
        <v>737.77165666148187</v>
      </c>
      <c r="AQ18" s="84">
        <v>708.15136502476093</v>
      </c>
      <c r="AR18" s="84">
        <v>734.69767881341647</v>
      </c>
      <c r="AS18" s="84">
        <v>657.33436496268405</v>
      </c>
      <c r="AT18" s="84">
        <v>881.69834624121643</v>
      </c>
      <c r="AU18" s="84">
        <v>842.05913065919412</v>
      </c>
      <c r="AV18" s="84">
        <v>767.21108665485281</v>
      </c>
      <c r="AW18" s="84">
        <v>635.52828849618118</v>
      </c>
      <c r="AX18" s="84">
        <v>599.92057149198331</v>
      </c>
      <c r="AY18" s="84">
        <v>564.57133403224873</v>
      </c>
      <c r="AZ18" s="84">
        <v>603.41163957363767</v>
      </c>
      <c r="BA18" s="962">
        <v>717.37514252629137</v>
      </c>
      <c r="BB18" s="84">
        <v>673.51273168817966</v>
      </c>
      <c r="BC18" s="1293">
        <v>606.23075320258101</v>
      </c>
      <c r="BD18" s="319">
        <v>608.38107971528041</v>
      </c>
      <c r="BE18" s="986">
        <v>591.66717789958841</v>
      </c>
      <c r="BF18" s="332">
        <v>637.03207368100766</v>
      </c>
      <c r="BG18" s="1508"/>
      <c r="BH18" s="332"/>
      <c r="BI18" s="1"/>
    </row>
    <row r="19" spans="2:61">
      <c r="O19" s="141"/>
      <c r="Q19" s="445"/>
      <c r="R19" s="454"/>
      <c r="S19" s="458"/>
      <c r="T19" s="84" t="s">
        <v>130</v>
      </c>
      <c r="V19" s="445"/>
      <c r="W19" s="454"/>
      <c r="X19" s="458"/>
      <c r="Y19" s="84" t="s">
        <v>356</v>
      </c>
      <c r="Z19" s="84"/>
      <c r="AA19" s="84">
        <v>7729.1141901772853</v>
      </c>
      <c r="AB19" s="84">
        <v>7898.8394678609857</v>
      </c>
      <c r="AC19" s="84">
        <v>7598.8731716401217</v>
      </c>
      <c r="AD19" s="84">
        <v>7163.8346209549782</v>
      </c>
      <c r="AE19" s="84">
        <v>5921.5196133989384</v>
      </c>
      <c r="AF19" s="84">
        <v>5685.7831486242139</v>
      </c>
      <c r="AG19" s="84">
        <v>5899.3032837491528</v>
      </c>
      <c r="AH19" s="84">
        <v>5915.31009442293</v>
      </c>
      <c r="AI19" s="84">
        <v>5782.7719094571512</v>
      </c>
      <c r="AJ19" s="84">
        <v>5122.4909723155515</v>
      </c>
      <c r="AK19" s="84">
        <v>5328.8557865224229</v>
      </c>
      <c r="AL19" s="84">
        <v>5860.202831097713</v>
      </c>
      <c r="AM19" s="84">
        <v>5400.7933932448041</v>
      </c>
      <c r="AN19" s="84">
        <v>5854.5759099538591</v>
      </c>
      <c r="AO19" s="84">
        <v>5773.8386611856295</v>
      </c>
      <c r="AP19" s="84">
        <v>5598.7629300190947</v>
      </c>
      <c r="AQ19" s="84">
        <v>5677.2553306092823</v>
      </c>
      <c r="AR19" s="84">
        <v>5609.507521892323</v>
      </c>
      <c r="AS19" s="84">
        <v>4502.4534270724798</v>
      </c>
      <c r="AT19" s="84">
        <v>5339.3287280228651</v>
      </c>
      <c r="AU19" s="84">
        <v>4547.9075183817004</v>
      </c>
      <c r="AV19" s="84">
        <v>4425.1726114741414</v>
      </c>
      <c r="AW19" s="84">
        <v>4225.8839592378799</v>
      </c>
      <c r="AX19" s="84">
        <v>3790.8293937290086</v>
      </c>
      <c r="AY19" s="84">
        <v>3973.560335988268</v>
      </c>
      <c r="AZ19" s="84">
        <v>4466.2942569924571</v>
      </c>
      <c r="BA19" s="962">
        <v>4645.5313977701717</v>
      </c>
      <c r="BB19" s="84">
        <v>4209.3830150585554</v>
      </c>
      <c r="BC19" s="1293">
        <v>4061.1713411327505</v>
      </c>
      <c r="BD19" s="319">
        <v>4309.1045039259143</v>
      </c>
      <c r="BE19" s="986">
        <v>4729.3718297137311</v>
      </c>
      <c r="BF19" s="332">
        <v>4506.171071549682</v>
      </c>
      <c r="BG19" s="1508"/>
      <c r="BH19" s="332"/>
      <c r="BI19" s="1"/>
    </row>
    <row r="20" spans="2:61">
      <c r="O20" s="141"/>
      <c r="Q20" s="445"/>
      <c r="R20" s="454"/>
      <c r="S20" s="457"/>
      <c r="T20" s="229" t="s">
        <v>131</v>
      </c>
      <c r="V20" s="445"/>
      <c r="W20" s="454"/>
      <c r="X20" s="457"/>
      <c r="Y20" s="229" t="s">
        <v>357</v>
      </c>
      <c r="Z20" s="229"/>
      <c r="AA20" s="229">
        <v>1007.9549463736602</v>
      </c>
      <c r="AB20" s="229">
        <v>1078.4005752974467</v>
      </c>
      <c r="AC20" s="229">
        <v>1204.5042933178277</v>
      </c>
      <c r="AD20" s="229">
        <v>1077.8063263837967</v>
      </c>
      <c r="AE20" s="229">
        <v>1004.0952911714321</v>
      </c>
      <c r="AF20" s="229">
        <v>999.25498010640138</v>
      </c>
      <c r="AG20" s="229">
        <v>944.15481304341051</v>
      </c>
      <c r="AH20" s="229">
        <v>899.09040433497739</v>
      </c>
      <c r="AI20" s="229">
        <v>1077.19144615651</v>
      </c>
      <c r="AJ20" s="229">
        <v>1027.010589213329</v>
      </c>
      <c r="AK20" s="229">
        <v>894.73929945321754</v>
      </c>
      <c r="AL20" s="229">
        <v>779.26172428514224</v>
      </c>
      <c r="AM20" s="229">
        <v>726.73536917761703</v>
      </c>
      <c r="AN20" s="229">
        <v>898.43148044007262</v>
      </c>
      <c r="AO20" s="229">
        <v>819.24969544673513</v>
      </c>
      <c r="AP20" s="229">
        <v>929.97443426828409</v>
      </c>
      <c r="AQ20" s="229">
        <v>933.34602222220121</v>
      </c>
      <c r="AR20" s="229">
        <v>1003.6332439933927</v>
      </c>
      <c r="AS20" s="229">
        <v>850.16001977983217</v>
      </c>
      <c r="AT20" s="229">
        <v>877.45397146380651</v>
      </c>
      <c r="AU20" s="229">
        <v>910.40802281683352</v>
      </c>
      <c r="AV20" s="229">
        <v>891.16271238295042</v>
      </c>
      <c r="AW20" s="229">
        <v>872.96608945111086</v>
      </c>
      <c r="AX20" s="229">
        <v>876.08922020300849</v>
      </c>
      <c r="AY20" s="229">
        <v>913.44522635267367</v>
      </c>
      <c r="AZ20" s="229">
        <v>965.82528401712659</v>
      </c>
      <c r="BA20" s="985">
        <v>1204.7292111947345</v>
      </c>
      <c r="BB20" s="229">
        <v>1272.6835551923641</v>
      </c>
      <c r="BC20" s="1292">
        <v>1148.874706278018</v>
      </c>
      <c r="BD20" s="229">
        <v>1222.0617753205433</v>
      </c>
      <c r="BE20" s="985">
        <v>1283.4266718408105</v>
      </c>
      <c r="BF20" s="331">
        <v>1284.3292415563758</v>
      </c>
      <c r="BG20" s="1509"/>
      <c r="BH20" s="331"/>
      <c r="BI20" s="1"/>
    </row>
    <row r="21" spans="2:61" ht="14.25" customHeight="1">
      <c r="B21" s="141"/>
      <c r="C21" s="141"/>
      <c r="D21" s="141"/>
      <c r="E21" s="141"/>
      <c r="F21" s="141"/>
      <c r="G21" s="141"/>
      <c r="H21" s="141"/>
      <c r="I21" s="141"/>
      <c r="J21" s="141"/>
      <c r="K21" s="141"/>
      <c r="L21" s="141"/>
      <c r="M21" s="141"/>
      <c r="N21" s="141"/>
      <c r="O21" s="141"/>
      <c r="P21" s="141"/>
      <c r="Q21" s="445"/>
      <c r="R21" s="454"/>
      <c r="S21" s="459" t="s">
        <v>79</v>
      </c>
      <c r="T21" s="1489"/>
      <c r="V21" s="445"/>
      <c r="W21" s="454"/>
      <c r="X21" s="459" t="s">
        <v>990</v>
      </c>
      <c r="Y21" s="1489"/>
      <c r="Z21" s="319"/>
      <c r="AA21" s="230">
        <v>5579.9438971771315</v>
      </c>
      <c r="AB21" s="230">
        <v>5054.8204541694186</v>
      </c>
      <c r="AC21" s="230">
        <v>4855.1370902373856</v>
      </c>
      <c r="AD21" s="230">
        <v>4544.3492890625403</v>
      </c>
      <c r="AE21" s="230">
        <v>4533.2287314168179</v>
      </c>
      <c r="AF21" s="230">
        <v>4165.5201601123717</v>
      </c>
      <c r="AG21" s="230">
        <v>3989.025904407687</v>
      </c>
      <c r="AH21" s="230">
        <v>3744.7859475751611</v>
      </c>
      <c r="AI21" s="230">
        <v>3511.0609049036393</v>
      </c>
      <c r="AJ21" s="230">
        <v>3325.1773383070599</v>
      </c>
      <c r="AK21" s="230">
        <v>3128.1927201352946</v>
      </c>
      <c r="AL21" s="230">
        <v>2937.9096624025924</v>
      </c>
      <c r="AM21" s="230">
        <v>2786.7201842588975</v>
      </c>
      <c r="AN21" s="230">
        <v>2636.0920811198675</v>
      </c>
      <c r="AO21" s="230">
        <v>2555.0109313340945</v>
      </c>
      <c r="AP21" s="230">
        <v>2395.797116606439</v>
      </c>
      <c r="AQ21" s="230">
        <v>2156.5298960399618</v>
      </c>
      <c r="AR21" s="230">
        <v>1854.5262415686166</v>
      </c>
      <c r="AS21" s="230">
        <v>1691.4965444552042</v>
      </c>
      <c r="AT21" s="230">
        <v>1668.4241716787997</v>
      </c>
      <c r="AU21" s="230">
        <v>1604.0990356355117</v>
      </c>
      <c r="AV21" s="230">
        <v>1851.2206490059648</v>
      </c>
      <c r="AW21" s="230">
        <v>1926.4477004270857</v>
      </c>
      <c r="AX21" s="230">
        <v>1637.8303881528138</v>
      </c>
      <c r="AY21" s="230">
        <v>1561.2387537872864</v>
      </c>
      <c r="AZ21" s="230">
        <v>1480.0435728826847</v>
      </c>
      <c r="BA21" s="984">
        <v>1446.2149820392412</v>
      </c>
      <c r="BB21" s="230">
        <v>1385.580893603498</v>
      </c>
      <c r="BC21" s="1317">
        <v>1327.2529929793641</v>
      </c>
      <c r="BD21" s="230">
        <v>1339.2689391605593</v>
      </c>
      <c r="BE21" s="984">
        <v>1327.1681231611517</v>
      </c>
      <c r="BF21" s="330">
        <v>1240.3880936468488</v>
      </c>
      <c r="BG21" s="1508"/>
      <c r="BH21" s="332"/>
      <c r="BI21" s="1390"/>
    </row>
    <row r="22" spans="2:61" ht="14.25" customHeight="1">
      <c r="B22" s="141"/>
      <c r="C22" s="141"/>
      <c r="D22" s="141"/>
      <c r="E22" s="141"/>
      <c r="F22" s="141"/>
      <c r="G22" s="141"/>
      <c r="H22" s="141"/>
      <c r="I22" s="141"/>
      <c r="J22" s="141"/>
      <c r="K22" s="141"/>
      <c r="L22" s="141"/>
      <c r="M22" s="141"/>
      <c r="N22" s="141"/>
      <c r="O22" s="141"/>
      <c r="P22" s="141"/>
      <c r="Q22" s="445"/>
      <c r="R22" s="454"/>
      <c r="S22" s="458" t="s">
        <v>80</v>
      </c>
      <c r="T22" s="459"/>
      <c r="V22" s="445"/>
      <c r="W22" s="454"/>
      <c r="X22" s="458" t="s">
        <v>991</v>
      </c>
      <c r="Y22" s="459"/>
      <c r="Z22" s="229"/>
      <c r="AA22" s="230">
        <v>11750.239984035201</v>
      </c>
      <c r="AB22" s="230">
        <v>11447.051806376903</v>
      </c>
      <c r="AC22" s="230">
        <v>11574.528655110118</v>
      </c>
      <c r="AD22" s="230">
        <v>11305.204736816955</v>
      </c>
      <c r="AE22" s="230">
        <v>12014.985574294691</v>
      </c>
      <c r="AF22" s="230">
        <v>11831.539437857866</v>
      </c>
      <c r="AG22" s="230">
        <v>11385.724767661517</v>
      </c>
      <c r="AH22" s="230">
        <v>10821.091734981939</v>
      </c>
      <c r="AI22" s="230">
        <v>10360.548296626213</v>
      </c>
      <c r="AJ22" s="230">
        <v>10174.485132663582</v>
      </c>
      <c r="AK22" s="230">
        <v>9823.3939701656273</v>
      </c>
      <c r="AL22" s="230">
        <v>9338.0820067796394</v>
      </c>
      <c r="AM22" s="230">
        <v>9168.1781318188878</v>
      </c>
      <c r="AN22" s="230">
        <v>8904.5912570389501</v>
      </c>
      <c r="AO22" s="230">
        <v>8560.9150131547813</v>
      </c>
      <c r="AP22" s="230">
        <v>8209.7603126511185</v>
      </c>
      <c r="AQ22" s="230">
        <v>7970.059073467437</v>
      </c>
      <c r="AR22" s="230">
        <v>8056.0357699377673</v>
      </c>
      <c r="AS22" s="230">
        <v>6030.847318532994</v>
      </c>
      <c r="AT22" s="230">
        <v>5914.966206153671</v>
      </c>
      <c r="AU22" s="230">
        <v>6489.1024327504647</v>
      </c>
      <c r="AV22" s="230">
        <v>9215.0313322890252</v>
      </c>
      <c r="AW22" s="230">
        <v>8753.9016221333786</v>
      </c>
      <c r="AX22" s="230">
        <v>7524.5977133578817</v>
      </c>
      <c r="AY22" s="230">
        <v>7543.3674331686407</v>
      </c>
      <c r="AZ22" s="230">
        <v>7501.1288807506908</v>
      </c>
      <c r="BA22" s="984">
        <v>7420.9806318642168</v>
      </c>
      <c r="BB22" s="230">
        <v>7635.4431930000992</v>
      </c>
      <c r="BC22" s="1317">
        <v>7159.4838312165393</v>
      </c>
      <c r="BD22" s="230">
        <v>6445.386649658466</v>
      </c>
      <c r="BE22" s="984">
        <v>7142.4528923525522</v>
      </c>
      <c r="BF22" s="330">
        <v>7959.9297976249245</v>
      </c>
      <c r="BG22" s="1509"/>
      <c r="BH22" s="331"/>
      <c r="BI22" s="1390"/>
    </row>
    <row r="23" spans="2:61" ht="28.5" customHeight="1">
      <c r="O23" s="141"/>
      <c r="Q23" s="445"/>
      <c r="R23" s="454"/>
      <c r="S23" s="1496"/>
      <c r="T23" s="216" t="s">
        <v>132</v>
      </c>
      <c r="V23" s="445"/>
      <c r="W23" s="454"/>
      <c r="X23" s="1496"/>
      <c r="Y23" s="949" t="s">
        <v>358</v>
      </c>
      <c r="Z23" s="216"/>
      <c r="AA23" s="216">
        <v>6816.3017161827156</v>
      </c>
      <c r="AB23" s="216">
        <v>6654.9838551101238</v>
      </c>
      <c r="AC23" s="216">
        <v>6760.1191734307531</v>
      </c>
      <c r="AD23" s="216">
        <v>6706.0928726973189</v>
      </c>
      <c r="AE23" s="216">
        <v>7123.905379707202</v>
      </c>
      <c r="AF23" s="216">
        <v>7068.6837010607587</v>
      </c>
      <c r="AG23" s="216">
        <v>6759.7025204481233</v>
      </c>
      <c r="AH23" s="216">
        <v>6379.8944693284802</v>
      </c>
      <c r="AI23" s="216">
        <v>6066.4529139368169</v>
      </c>
      <c r="AJ23" s="216">
        <v>5883.6444618197575</v>
      </c>
      <c r="AK23" s="216">
        <v>5600.3368477162221</v>
      </c>
      <c r="AL23" s="216">
        <v>5321.3181561657366</v>
      </c>
      <c r="AM23" s="216">
        <v>5137.8701373013382</v>
      </c>
      <c r="AN23" s="216">
        <v>4947.3953267605275</v>
      </c>
      <c r="AO23" s="216">
        <v>4765.58687991643</v>
      </c>
      <c r="AP23" s="216">
        <v>4530.014386656374</v>
      </c>
      <c r="AQ23" s="216">
        <v>4414.5339678558521</v>
      </c>
      <c r="AR23" s="216">
        <v>4417.5731006242695</v>
      </c>
      <c r="AS23" s="216">
        <v>3214.4723706216946</v>
      </c>
      <c r="AT23" s="216">
        <v>3416.2547805905856</v>
      </c>
      <c r="AU23" s="216">
        <v>3801.5754054314702</v>
      </c>
      <c r="AV23" s="216">
        <v>4816.3260123885802</v>
      </c>
      <c r="AW23" s="216">
        <v>4869.7874832065518</v>
      </c>
      <c r="AX23" s="216">
        <v>4565.2064418860537</v>
      </c>
      <c r="AY23" s="216">
        <v>4367.6714623389053</v>
      </c>
      <c r="AZ23" s="216">
        <v>4294.5185275734011</v>
      </c>
      <c r="BA23" s="961">
        <v>4227.0678644464651</v>
      </c>
      <c r="BB23" s="216">
        <v>4482.4156892852779</v>
      </c>
      <c r="BC23" s="1295">
        <v>4248.862926716427</v>
      </c>
      <c r="BD23" s="164">
        <v>3929.2080218612923</v>
      </c>
      <c r="BE23" s="978">
        <v>4329.6076718356871</v>
      </c>
      <c r="BF23" s="1349">
        <v>4805.5497952546702</v>
      </c>
      <c r="BG23" s="1507"/>
      <c r="BH23" s="1349"/>
      <c r="BI23" s="1"/>
    </row>
    <row r="24" spans="2:61" ht="28.5" customHeight="1">
      <c r="O24" s="141"/>
      <c r="Q24" s="445"/>
      <c r="R24" s="454"/>
      <c r="S24" s="1496"/>
      <c r="T24" s="84" t="s">
        <v>133</v>
      </c>
      <c r="V24" s="445"/>
      <c r="W24" s="454"/>
      <c r="X24" s="1496"/>
      <c r="Y24" s="950" t="s">
        <v>359</v>
      </c>
      <c r="Z24" s="84"/>
      <c r="AA24" s="84">
        <v>3485.76075698353</v>
      </c>
      <c r="AB24" s="84">
        <v>3360.2595185913815</v>
      </c>
      <c r="AC24" s="84">
        <v>3357.5081420388765</v>
      </c>
      <c r="AD24" s="84">
        <v>3186.6846194023155</v>
      </c>
      <c r="AE24" s="84">
        <v>3360.5847054039805</v>
      </c>
      <c r="AF24" s="84">
        <v>3250.9521487374464</v>
      </c>
      <c r="AG24" s="84">
        <v>3139.7633326047962</v>
      </c>
      <c r="AH24" s="84">
        <v>2996.9650868210751</v>
      </c>
      <c r="AI24" s="84">
        <v>2886.912216915438</v>
      </c>
      <c r="AJ24" s="84">
        <v>2868.899920530821</v>
      </c>
      <c r="AK24" s="84">
        <v>2804.3421387210033</v>
      </c>
      <c r="AL24" s="84">
        <v>2659.4323791291813</v>
      </c>
      <c r="AM24" s="84">
        <v>2658.959589051839</v>
      </c>
      <c r="AN24" s="84">
        <v>2597.1939777468824</v>
      </c>
      <c r="AO24" s="84">
        <v>2478.1060976527997</v>
      </c>
      <c r="AP24" s="84">
        <v>2389.038125016019</v>
      </c>
      <c r="AQ24" s="84">
        <v>2309.3579596677969</v>
      </c>
      <c r="AR24" s="84">
        <v>2357.7335038613496</v>
      </c>
      <c r="AS24" s="84">
        <v>1637.8141016601096</v>
      </c>
      <c r="AT24" s="84">
        <v>1219.33234377947</v>
      </c>
      <c r="AU24" s="84">
        <v>1383.9665918176281</v>
      </c>
      <c r="AV24" s="84">
        <v>2672.8906663342705</v>
      </c>
      <c r="AW24" s="84">
        <v>2110.8443260822391</v>
      </c>
      <c r="AX24" s="84">
        <v>1515.3283505599854</v>
      </c>
      <c r="AY24" s="84">
        <v>1713.2827107410094</v>
      </c>
      <c r="AZ24" s="84">
        <v>1704.7645741201497</v>
      </c>
      <c r="BA24" s="962">
        <v>1840.6460492644662</v>
      </c>
      <c r="BB24" s="84">
        <v>1749.0859031294269</v>
      </c>
      <c r="BC24" s="1293">
        <v>1565.4639131175481</v>
      </c>
      <c r="BD24" s="319">
        <v>1361.8014422025317</v>
      </c>
      <c r="BE24" s="986">
        <v>1600.6488989849656</v>
      </c>
      <c r="BF24" s="332">
        <v>1747.4993459696689</v>
      </c>
      <c r="BG24" s="1508"/>
      <c r="BH24" s="332"/>
      <c r="BI24" s="1"/>
    </row>
    <row r="25" spans="2:61">
      <c r="O25" s="141"/>
      <c r="Q25" s="445"/>
      <c r="R25" s="454"/>
      <c r="S25" s="1496"/>
      <c r="T25" s="84" t="s">
        <v>134</v>
      </c>
      <c r="V25" s="445"/>
      <c r="W25" s="454"/>
      <c r="X25" s="1496"/>
      <c r="Y25" s="84" t="s">
        <v>360</v>
      </c>
      <c r="Z25" s="84"/>
      <c r="AA25" s="84">
        <v>1448.1775108689581</v>
      </c>
      <c r="AB25" s="84">
        <v>1431.8084326753954</v>
      </c>
      <c r="AC25" s="84">
        <v>1456.9013396404853</v>
      </c>
      <c r="AD25" s="84">
        <v>1412.4272447173178</v>
      </c>
      <c r="AE25" s="84">
        <v>1530.4954891835059</v>
      </c>
      <c r="AF25" s="84">
        <v>1511.9035880596605</v>
      </c>
      <c r="AG25" s="84">
        <v>1486.2589146086025</v>
      </c>
      <c r="AH25" s="84">
        <v>1444.2321788323857</v>
      </c>
      <c r="AI25" s="84">
        <v>1407.1831657739601</v>
      </c>
      <c r="AJ25" s="84">
        <v>1421.9407503130012</v>
      </c>
      <c r="AK25" s="84">
        <v>1418.7149837284053</v>
      </c>
      <c r="AL25" s="84">
        <v>1357.331471484722</v>
      </c>
      <c r="AM25" s="84">
        <v>1371.3484054657115</v>
      </c>
      <c r="AN25" s="84">
        <v>1360.0019525315392</v>
      </c>
      <c r="AO25" s="84">
        <v>1317.2220355855491</v>
      </c>
      <c r="AP25" s="84">
        <v>1290.7078009787294</v>
      </c>
      <c r="AQ25" s="84">
        <v>1246.167145943788</v>
      </c>
      <c r="AR25" s="84">
        <v>1280.7291654521489</v>
      </c>
      <c r="AS25" s="84">
        <v>1178.5608462511889</v>
      </c>
      <c r="AT25" s="84">
        <v>1279.3790817836145</v>
      </c>
      <c r="AU25" s="84">
        <v>1303.5604355013654</v>
      </c>
      <c r="AV25" s="84">
        <v>1725.8146535661733</v>
      </c>
      <c r="AW25" s="84">
        <v>1773.2698128445913</v>
      </c>
      <c r="AX25" s="84">
        <v>1444.0629209118447</v>
      </c>
      <c r="AY25" s="84">
        <v>1462.4132600887258</v>
      </c>
      <c r="AZ25" s="84">
        <v>1501.8457790571413</v>
      </c>
      <c r="BA25" s="962">
        <v>1353.2667181532847</v>
      </c>
      <c r="BB25" s="84">
        <v>1403.9416005853959</v>
      </c>
      <c r="BC25" s="1293">
        <v>1345.156991382564</v>
      </c>
      <c r="BD25" s="229">
        <v>1154.377185594642</v>
      </c>
      <c r="BE25" s="985">
        <v>1212.1963215318992</v>
      </c>
      <c r="BF25" s="331">
        <v>1406.8806564005847</v>
      </c>
      <c r="BG25" s="1509"/>
      <c r="BH25" s="331"/>
      <c r="BI25" s="1"/>
    </row>
    <row r="26" spans="2:61">
      <c r="Q26" s="445"/>
      <c r="R26" s="454"/>
      <c r="S26" s="1897" t="s">
        <v>81</v>
      </c>
      <c r="T26" s="1898"/>
      <c r="V26" s="445"/>
      <c r="W26" s="454"/>
      <c r="X26" s="453" t="s">
        <v>269</v>
      </c>
      <c r="Y26" s="844"/>
      <c r="Z26" s="85"/>
      <c r="AA26" s="197">
        <f>SUM(AA27,AA30,AA31,AA32,AA35,AA36,AA37,AA38,AA48)</f>
        <v>463903.37831618189</v>
      </c>
      <c r="AB26" s="197">
        <f t="shared" ref="AB26:BE26" si="9">SUM(AB27,AB30,AB31,AB32,AB35,AB36,AB37,AB38,AB48)</f>
        <v>457042.23078121414</v>
      </c>
      <c r="AC26" s="197">
        <f t="shared" si="9"/>
        <v>449050.6870517403</v>
      </c>
      <c r="AD26" s="197">
        <f t="shared" si="9"/>
        <v>437511.36413270305</v>
      </c>
      <c r="AE26" s="197">
        <f t="shared" si="9"/>
        <v>454747.7385520371</v>
      </c>
      <c r="AF26" s="197">
        <f t="shared" si="9"/>
        <v>452457.3136809126</v>
      </c>
      <c r="AG26" s="197">
        <f t="shared" si="9"/>
        <v>457115.30992206733</v>
      </c>
      <c r="AH26" s="197">
        <f t="shared" si="9"/>
        <v>448751.47284095245</v>
      </c>
      <c r="AI26" s="197">
        <f t="shared" si="9"/>
        <v>418998.70792046294</v>
      </c>
      <c r="AJ26" s="197">
        <f t="shared" si="9"/>
        <v>430258.97982229118</v>
      </c>
      <c r="AK26" s="197">
        <f t="shared" si="9"/>
        <v>443544.26000046119</v>
      </c>
      <c r="AL26" s="197">
        <f t="shared" si="9"/>
        <v>431765.39697768778</v>
      </c>
      <c r="AM26" s="197">
        <f t="shared" si="9"/>
        <v>440339.67173858674</v>
      </c>
      <c r="AN26" s="197">
        <f t="shared" si="9"/>
        <v>442368.54773397371</v>
      </c>
      <c r="AO26" s="197">
        <f t="shared" si="9"/>
        <v>438685.66260025761</v>
      </c>
      <c r="AP26" s="197">
        <f t="shared" si="9"/>
        <v>436063.2729060736</v>
      </c>
      <c r="AQ26" s="197">
        <f t="shared" si="9"/>
        <v>431554.16121161199</v>
      </c>
      <c r="AR26" s="197">
        <f t="shared" si="9"/>
        <v>442933.39394049178</v>
      </c>
      <c r="AS26" s="197">
        <f t="shared" si="9"/>
        <v>403616.04204902134</v>
      </c>
      <c r="AT26" s="197">
        <f t="shared" si="9"/>
        <v>375682.19627090474</v>
      </c>
      <c r="AU26" s="197">
        <f t="shared" si="9"/>
        <v>403828.18156631233</v>
      </c>
      <c r="AV26" s="197">
        <f t="shared" si="9"/>
        <v>416398.26048613316</v>
      </c>
      <c r="AW26" s="197">
        <f t="shared" si="9"/>
        <v>428522.45311719261</v>
      </c>
      <c r="AX26" s="197">
        <f t="shared" si="9"/>
        <v>437858.19050554518</v>
      </c>
      <c r="AY26" s="197">
        <f t="shared" si="9"/>
        <v>421505.42249342153</v>
      </c>
      <c r="AZ26" s="197">
        <f t="shared" si="9"/>
        <v>403101.57669264125</v>
      </c>
      <c r="BA26" s="964">
        <f t="shared" si="9"/>
        <v>389865.5940879769</v>
      </c>
      <c r="BB26" s="197">
        <f t="shared" si="9"/>
        <v>383050.87199765106</v>
      </c>
      <c r="BC26" s="1291">
        <f t="shared" si="9"/>
        <v>375301.18454767781</v>
      </c>
      <c r="BD26" s="197">
        <f t="shared" si="9"/>
        <v>360354.30187560554</v>
      </c>
      <c r="BE26" s="964">
        <f t="shared" si="9"/>
        <v>328755.47059416334</v>
      </c>
      <c r="BF26" s="245">
        <f t="shared" ref="BF26" si="10">SUM(BF27,BF30,BF31,BF32,BF35,BF36,BF37,BF38,BF48)</f>
        <v>346981.52806173958</v>
      </c>
      <c r="BG26" s="350"/>
      <c r="BH26" s="245"/>
      <c r="BI26" s="1389"/>
    </row>
    <row r="27" spans="2:61" ht="14.25" customHeight="1">
      <c r="Q27" s="445"/>
      <c r="R27" s="454"/>
      <c r="S27" s="1423" t="s">
        <v>988</v>
      </c>
      <c r="T27" s="1491"/>
      <c r="V27" s="445"/>
      <c r="W27" s="454"/>
      <c r="X27" s="455" t="s">
        <v>342</v>
      </c>
      <c r="Y27" s="1491"/>
      <c r="Z27" s="164"/>
      <c r="AA27" s="230">
        <v>14032.413393733861</v>
      </c>
      <c r="AB27" s="230">
        <v>14499.5311674442</v>
      </c>
      <c r="AC27" s="230">
        <v>15152.644169851445</v>
      </c>
      <c r="AD27" s="230">
        <v>15362.026678368438</v>
      </c>
      <c r="AE27" s="230">
        <v>16370.851323251543</v>
      </c>
      <c r="AF27" s="230">
        <v>17047.857456645765</v>
      </c>
      <c r="AG27" s="230">
        <v>17025.15125405986</v>
      </c>
      <c r="AH27" s="230">
        <v>17211.836498280245</v>
      </c>
      <c r="AI27" s="230">
        <v>17752.664657354089</v>
      </c>
      <c r="AJ27" s="230">
        <v>18395.375154099253</v>
      </c>
      <c r="AK27" s="230">
        <v>18709.805757639635</v>
      </c>
      <c r="AL27" s="230">
        <v>19154.975252789027</v>
      </c>
      <c r="AM27" s="230">
        <v>20186.886421689334</v>
      </c>
      <c r="AN27" s="230">
        <v>20353.073779297527</v>
      </c>
      <c r="AO27" s="230">
        <v>20980.652916267936</v>
      </c>
      <c r="AP27" s="230">
        <v>21190.094476555299</v>
      </c>
      <c r="AQ27" s="230">
        <v>20745.368909158933</v>
      </c>
      <c r="AR27" s="230">
        <v>21266.518823626182</v>
      </c>
      <c r="AS27" s="230">
        <v>22198.534531346198</v>
      </c>
      <c r="AT27" s="230">
        <v>19529.627310342632</v>
      </c>
      <c r="AU27" s="230">
        <v>21266.948745066991</v>
      </c>
      <c r="AV27" s="230">
        <v>23112.144623013937</v>
      </c>
      <c r="AW27" s="230">
        <v>23568.747807554784</v>
      </c>
      <c r="AX27" s="230">
        <v>24934.851735852291</v>
      </c>
      <c r="AY27" s="230">
        <v>23053.610027465595</v>
      </c>
      <c r="AZ27" s="230">
        <v>22067.854364526178</v>
      </c>
      <c r="BA27" s="984">
        <v>21160.839896521429</v>
      </c>
      <c r="BB27" s="230">
        <v>19724.960203697497</v>
      </c>
      <c r="BC27" s="1317">
        <v>21425.996902580315</v>
      </c>
      <c r="BD27" s="230">
        <v>19819.029208772838</v>
      </c>
      <c r="BE27" s="984">
        <v>19170.580791040593</v>
      </c>
      <c r="BF27" s="330">
        <v>19955.560550964034</v>
      </c>
      <c r="BG27" s="1507"/>
      <c r="BH27" s="1349"/>
      <c r="BI27" s="1390"/>
    </row>
    <row r="28" spans="2:61">
      <c r="O28" s="141"/>
      <c r="Q28" s="445"/>
      <c r="R28" s="454"/>
      <c r="S28" s="458"/>
      <c r="T28" s="216" t="s">
        <v>135</v>
      </c>
      <c r="V28" s="445"/>
      <c r="W28" s="454"/>
      <c r="X28" s="458"/>
      <c r="Y28" s="216" t="s">
        <v>361</v>
      </c>
      <c r="Z28" s="216"/>
      <c r="AA28" s="216">
        <v>10681.172346285006</v>
      </c>
      <c r="AB28" s="216">
        <v>11006.080952690943</v>
      </c>
      <c r="AC28" s="216">
        <v>11525.730530908295</v>
      </c>
      <c r="AD28" s="216">
        <v>11682.035147209606</v>
      </c>
      <c r="AE28" s="216">
        <v>12416.584942851343</v>
      </c>
      <c r="AF28" s="216">
        <v>12943.219808772301</v>
      </c>
      <c r="AG28" s="216">
        <v>12924.789126931761</v>
      </c>
      <c r="AH28" s="216">
        <v>13076.329047679052</v>
      </c>
      <c r="AI28" s="216">
        <v>13543.69118367615</v>
      </c>
      <c r="AJ28" s="216">
        <v>14064.434121504852</v>
      </c>
      <c r="AK28" s="216">
        <v>14301.52526864352</v>
      </c>
      <c r="AL28" s="216">
        <v>14721.818403876277</v>
      </c>
      <c r="AM28" s="216">
        <v>15605.577052766679</v>
      </c>
      <c r="AN28" s="216">
        <v>15760.907766793644</v>
      </c>
      <c r="AO28" s="216">
        <v>16300.138520163688</v>
      </c>
      <c r="AP28" s="216">
        <v>16508.988004815081</v>
      </c>
      <c r="AQ28" s="216">
        <v>16209.52751482337</v>
      </c>
      <c r="AR28" s="216">
        <v>16593.934367287966</v>
      </c>
      <c r="AS28" s="216">
        <v>16582.501546428903</v>
      </c>
      <c r="AT28" s="216">
        <v>14861.917543210604</v>
      </c>
      <c r="AU28" s="216">
        <v>16377.817667321331</v>
      </c>
      <c r="AV28" s="216">
        <v>18039.813299398098</v>
      </c>
      <c r="AW28" s="216">
        <v>18206.523700392281</v>
      </c>
      <c r="AX28" s="216">
        <v>19270.549046532738</v>
      </c>
      <c r="AY28" s="216">
        <v>17917.212557804163</v>
      </c>
      <c r="AZ28" s="216">
        <v>17629.163058321901</v>
      </c>
      <c r="BA28" s="961">
        <v>16814.116930912292</v>
      </c>
      <c r="BB28" s="216">
        <v>15223.976670754284</v>
      </c>
      <c r="BC28" s="1295">
        <v>16935.234087216042</v>
      </c>
      <c r="BD28" s="315">
        <v>15564.640159410072</v>
      </c>
      <c r="BE28" s="1789">
        <v>15059.726665045273</v>
      </c>
      <c r="BF28" s="1488">
        <v>15888.117302824156</v>
      </c>
      <c r="BG28" s="1507"/>
      <c r="BH28" s="1349"/>
      <c r="BI28" s="1"/>
    </row>
    <row r="29" spans="2:61">
      <c r="O29" s="141"/>
      <c r="Q29" s="445"/>
      <c r="R29" s="454"/>
      <c r="S29" s="457"/>
      <c r="T29" s="229" t="s">
        <v>136</v>
      </c>
      <c r="V29" s="445"/>
      <c r="W29" s="454"/>
      <c r="X29" s="457"/>
      <c r="Y29" s="229" t="s">
        <v>362</v>
      </c>
      <c r="Z29" s="229"/>
      <c r="AA29" s="229">
        <v>3351.2410474488543</v>
      </c>
      <c r="AB29" s="229">
        <v>3493.4502147532567</v>
      </c>
      <c r="AC29" s="229">
        <v>3626.9136389431496</v>
      </c>
      <c r="AD29" s="229">
        <v>3679.9915311588311</v>
      </c>
      <c r="AE29" s="229">
        <v>3954.2663804001995</v>
      </c>
      <c r="AF29" s="229">
        <v>4104.6376478734601</v>
      </c>
      <c r="AG29" s="229">
        <v>4100.362127128099</v>
      </c>
      <c r="AH29" s="229">
        <v>4135.5074506011924</v>
      </c>
      <c r="AI29" s="229">
        <v>4208.9734736779392</v>
      </c>
      <c r="AJ29" s="229">
        <v>4330.9410325944009</v>
      </c>
      <c r="AK29" s="229">
        <v>4408.280488996118</v>
      </c>
      <c r="AL29" s="229">
        <v>4433.156848912753</v>
      </c>
      <c r="AM29" s="229">
        <v>4581.3093689226571</v>
      </c>
      <c r="AN29" s="229">
        <v>4592.1660125038816</v>
      </c>
      <c r="AO29" s="229">
        <v>4680.5143961042495</v>
      </c>
      <c r="AP29" s="229">
        <v>4681.1064717402205</v>
      </c>
      <c r="AQ29" s="229">
        <v>4535.8413943355645</v>
      </c>
      <c r="AR29" s="229">
        <v>4672.5844563382143</v>
      </c>
      <c r="AS29" s="229">
        <v>5616.0329849172977</v>
      </c>
      <c r="AT29" s="229">
        <v>4667.7097671320271</v>
      </c>
      <c r="AU29" s="229">
        <v>4889.131077745662</v>
      </c>
      <c r="AV29" s="229">
        <v>5072.331323615841</v>
      </c>
      <c r="AW29" s="229">
        <v>5362.2241071625031</v>
      </c>
      <c r="AX29" s="229">
        <v>5664.3026893195547</v>
      </c>
      <c r="AY29" s="229">
        <v>5136.3974696614341</v>
      </c>
      <c r="AZ29" s="229">
        <v>4438.6913062042731</v>
      </c>
      <c r="BA29" s="985">
        <v>4346.7229656091358</v>
      </c>
      <c r="BB29" s="229">
        <v>4500.9835329432135</v>
      </c>
      <c r="BC29" s="1292">
        <v>4490.7628153642727</v>
      </c>
      <c r="BD29" s="229">
        <v>4254.3890493627659</v>
      </c>
      <c r="BE29" s="985">
        <v>4110.8541259953163</v>
      </c>
      <c r="BF29" s="331">
        <v>4067.4432481398767</v>
      </c>
      <c r="BG29" s="1509"/>
      <c r="BH29" s="331"/>
      <c r="BI29" s="1"/>
    </row>
    <row r="30" spans="2:61" ht="14.25" customHeight="1">
      <c r="Q30" s="445"/>
      <c r="R30" s="454"/>
      <c r="S30" s="459" t="s">
        <v>137</v>
      </c>
      <c r="T30" s="1490"/>
      <c r="V30" s="445"/>
      <c r="W30" s="454"/>
      <c r="X30" s="459" t="s">
        <v>343</v>
      </c>
      <c r="Y30" s="1490"/>
      <c r="Z30" s="319"/>
      <c r="AA30" s="230">
        <v>20875.496814762053</v>
      </c>
      <c r="AB30" s="230">
        <v>20119.887469283829</v>
      </c>
      <c r="AC30" s="230">
        <v>20001.710075345851</v>
      </c>
      <c r="AD30" s="230">
        <v>18990.749649819412</v>
      </c>
      <c r="AE30" s="230">
        <v>19619.346974099168</v>
      </c>
      <c r="AF30" s="230">
        <v>19204.400594095277</v>
      </c>
      <c r="AG30" s="230">
        <v>18536.382217698243</v>
      </c>
      <c r="AH30" s="230">
        <v>18276.656189093992</v>
      </c>
      <c r="AI30" s="230">
        <v>17900.530852329455</v>
      </c>
      <c r="AJ30" s="230">
        <v>17088.570579667601</v>
      </c>
      <c r="AK30" s="230">
        <v>16280.688747351916</v>
      </c>
      <c r="AL30" s="230">
        <v>15790.459233613812</v>
      </c>
      <c r="AM30" s="230">
        <v>15547.511734074258</v>
      </c>
      <c r="AN30" s="230">
        <v>15296.326278817727</v>
      </c>
      <c r="AO30" s="230">
        <v>14498.344544911344</v>
      </c>
      <c r="AP30" s="230">
        <v>12901.082519485277</v>
      </c>
      <c r="AQ30" s="230">
        <v>12080.659866089787</v>
      </c>
      <c r="AR30" s="230">
        <v>11651.08949116154</v>
      </c>
      <c r="AS30" s="230">
        <v>9754.3673474958759</v>
      </c>
      <c r="AT30" s="230">
        <v>9054.7161059137034</v>
      </c>
      <c r="AU30" s="230">
        <v>9621.8461237520823</v>
      </c>
      <c r="AV30" s="230">
        <v>9792.4376603618948</v>
      </c>
      <c r="AW30" s="230">
        <v>9242.8517387122483</v>
      </c>
      <c r="AX30" s="230">
        <v>9617.5735124367529</v>
      </c>
      <c r="AY30" s="230">
        <v>9296.5523084666656</v>
      </c>
      <c r="AZ30" s="230">
        <v>9829.540322760824</v>
      </c>
      <c r="BA30" s="984">
        <v>8822.6064650728131</v>
      </c>
      <c r="BB30" s="230">
        <v>8380.5470329885466</v>
      </c>
      <c r="BC30" s="1317">
        <v>8311.161013305742</v>
      </c>
      <c r="BD30" s="230">
        <v>7960.2896094612679</v>
      </c>
      <c r="BE30" s="984">
        <v>7340.4846175737221</v>
      </c>
      <c r="BF30" s="330">
        <v>7944.8923996142184</v>
      </c>
      <c r="BG30" s="1508"/>
      <c r="BH30" s="332"/>
      <c r="BI30" s="1390"/>
    </row>
    <row r="31" spans="2:61" ht="14.25" customHeight="1">
      <c r="Q31" s="445"/>
      <c r="R31" s="454"/>
      <c r="S31" s="459" t="s">
        <v>987</v>
      </c>
      <c r="T31" s="1490"/>
      <c r="V31" s="445"/>
      <c r="W31" s="454"/>
      <c r="X31" s="459" t="s">
        <v>344</v>
      </c>
      <c r="Y31" s="1490"/>
      <c r="Z31" s="319"/>
      <c r="AA31" s="230">
        <v>32656.819119141364</v>
      </c>
      <c r="AB31" s="230">
        <v>32669.351338455665</v>
      </c>
      <c r="AC31" s="230">
        <v>32017.692427434944</v>
      </c>
      <c r="AD31" s="230">
        <v>31921.287007542618</v>
      </c>
      <c r="AE31" s="230">
        <v>33143.321420200606</v>
      </c>
      <c r="AF31" s="230">
        <v>34388.446140159343</v>
      </c>
      <c r="AG31" s="230">
        <v>34709.585189736958</v>
      </c>
      <c r="AH31" s="230">
        <v>34542.21473064064</v>
      </c>
      <c r="AI31" s="230">
        <v>33058.176843003057</v>
      </c>
      <c r="AJ31" s="230">
        <v>33696.039842707498</v>
      </c>
      <c r="AK31" s="230">
        <v>34521.888019530314</v>
      </c>
      <c r="AL31" s="230">
        <v>33782.439578802325</v>
      </c>
      <c r="AM31" s="230">
        <v>33246.956392956316</v>
      </c>
      <c r="AN31" s="230">
        <v>32956.246612253221</v>
      </c>
      <c r="AO31" s="230">
        <v>32428.352207512991</v>
      </c>
      <c r="AP31" s="230">
        <v>31036.372811183079</v>
      </c>
      <c r="AQ31" s="230">
        <v>29040.722259604994</v>
      </c>
      <c r="AR31" s="230">
        <v>28447.919698678175</v>
      </c>
      <c r="AS31" s="230">
        <v>26596.280501119381</v>
      </c>
      <c r="AT31" s="230">
        <v>24427.308281223843</v>
      </c>
      <c r="AU31" s="230">
        <v>23991.334790552995</v>
      </c>
      <c r="AV31" s="230">
        <v>24380.803832309382</v>
      </c>
      <c r="AW31" s="230">
        <v>26132.290616816055</v>
      </c>
      <c r="AX31" s="230">
        <v>25309.358750228319</v>
      </c>
      <c r="AY31" s="230">
        <v>23764.72584449565</v>
      </c>
      <c r="AZ31" s="230">
        <v>23550.036759997536</v>
      </c>
      <c r="BA31" s="984">
        <v>23136.680098584708</v>
      </c>
      <c r="BB31" s="230">
        <v>22665.677302376349</v>
      </c>
      <c r="BC31" s="1317">
        <v>22418.304955888187</v>
      </c>
      <c r="BD31" s="230">
        <v>21056.504720447803</v>
      </c>
      <c r="BE31" s="984">
        <v>20043.935929618186</v>
      </c>
      <c r="BF31" s="330">
        <v>19355.7930779651</v>
      </c>
      <c r="BG31" s="1508"/>
      <c r="BH31" s="332"/>
      <c r="BI31" s="1390"/>
    </row>
    <row r="32" spans="2:61" ht="14.25" customHeight="1">
      <c r="Q32" s="445"/>
      <c r="R32" s="454"/>
      <c r="S32" s="1492" t="s">
        <v>1126</v>
      </c>
      <c r="T32" s="1491"/>
      <c r="V32" s="445"/>
      <c r="W32" s="454"/>
      <c r="X32" s="455" t="s">
        <v>982</v>
      </c>
      <c r="Y32" s="1491"/>
      <c r="Z32" s="319"/>
      <c r="AA32" s="230">
        <v>63674.866535705092</v>
      </c>
      <c r="AB32" s="230">
        <v>64199.624272376735</v>
      </c>
      <c r="AC32" s="230">
        <v>64481.960736285328</v>
      </c>
      <c r="AD32" s="230">
        <v>63755.40317748837</v>
      </c>
      <c r="AE32" s="230">
        <v>67995.477385110062</v>
      </c>
      <c r="AF32" s="230">
        <v>68806.581146284967</v>
      </c>
      <c r="AG32" s="230">
        <v>71026.70334096672</v>
      </c>
      <c r="AH32" s="230">
        <v>71996.287662644201</v>
      </c>
      <c r="AI32" s="230">
        <v>67223.751373366686</v>
      </c>
      <c r="AJ32" s="230">
        <v>68929.47646874981</v>
      </c>
      <c r="AK32" s="230">
        <v>72814.129781546901</v>
      </c>
      <c r="AL32" s="230">
        <v>70243.401722216789</v>
      </c>
      <c r="AM32" s="230">
        <v>69494.949218529247</v>
      </c>
      <c r="AN32" s="230">
        <v>68908.43323616503</v>
      </c>
      <c r="AO32" s="230">
        <v>69118.399810996227</v>
      </c>
      <c r="AP32" s="230">
        <v>71615.732562815465</v>
      </c>
      <c r="AQ32" s="230">
        <v>70179.331909089553</v>
      </c>
      <c r="AR32" s="230">
        <v>70661.56989445159</v>
      </c>
      <c r="AS32" s="230">
        <v>65523.905048002576</v>
      </c>
      <c r="AT32" s="230">
        <v>64823.852311348208</v>
      </c>
      <c r="AU32" s="230">
        <v>67173.177460041654</v>
      </c>
      <c r="AV32" s="230">
        <v>69172.063836054644</v>
      </c>
      <c r="AW32" s="230">
        <v>67556.728049663914</v>
      </c>
      <c r="AX32" s="230">
        <v>69383.862092832554</v>
      </c>
      <c r="AY32" s="230">
        <v>66112.636103046738</v>
      </c>
      <c r="AZ32" s="230">
        <v>64042.67658553474</v>
      </c>
      <c r="BA32" s="984">
        <v>60598.680828939498</v>
      </c>
      <c r="BB32" s="230">
        <v>60070.046023520954</v>
      </c>
      <c r="BC32" s="1317">
        <v>58124.817628860896</v>
      </c>
      <c r="BD32" s="230">
        <v>57530.179604894634</v>
      </c>
      <c r="BE32" s="984">
        <v>54809.502146598505</v>
      </c>
      <c r="BF32" s="330">
        <v>57490.082330022895</v>
      </c>
      <c r="BG32" s="1508"/>
      <c r="BH32" s="332"/>
      <c r="BI32" s="1390"/>
    </row>
    <row r="33" spans="15:61">
      <c r="O33" s="141"/>
      <c r="Q33" s="445"/>
      <c r="R33" s="454"/>
      <c r="S33" s="458"/>
      <c r="T33" s="1667" t="s">
        <v>1127</v>
      </c>
      <c r="V33" s="445"/>
      <c r="W33" s="454"/>
      <c r="X33" s="458"/>
      <c r="Y33" s="216" t="s">
        <v>363</v>
      </c>
      <c r="Z33" s="216"/>
      <c r="AA33" s="216">
        <v>60956.295626953121</v>
      </c>
      <c r="AB33" s="216">
        <v>61333.326747746833</v>
      </c>
      <c r="AC33" s="216">
        <v>61531.979025921093</v>
      </c>
      <c r="AD33" s="216">
        <v>60712.563235851449</v>
      </c>
      <c r="AE33" s="216">
        <v>64584.934844369789</v>
      </c>
      <c r="AF33" s="216">
        <v>65207.397878163436</v>
      </c>
      <c r="AG33" s="216">
        <v>67176.87689366228</v>
      </c>
      <c r="AH33" s="216">
        <v>67954.653381992131</v>
      </c>
      <c r="AI33" s="216">
        <v>64108.24603948593</v>
      </c>
      <c r="AJ33" s="216">
        <v>65729.241158190576</v>
      </c>
      <c r="AK33" s="216">
        <v>69718.828242179647</v>
      </c>
      <c r="AL33" s="216">
        <v>67382.367794281119</v>
      </c>
      <c r="AM33" s="216">
        <v>66434.888152382497</v>
      </c>
      <c r="AN33" s="216">
        <v>65651.469618319563</v>
      </c>
      <c r="AO33" s="216">
        <v>65733.343682202758</v>
      </c>
      <c r="AP33" s="216">
        <v>68349.675084078117</v>
      </c>
      <c r="AQ33" s="216">
        <v>67061.324798969697</v>
      </c>
      <c r="AR33" s="216">
        <v>67841.389860148032</v>
      </c>
      <c r="AS33" s="216">
        <v>62842.017767892576</v>
      </c>
      <c r="AT33" s="216">
        <v>61818.672037041884</v>
      </c>
      <c r="AU33" s="216">
        <v>64375.826977533172</v>
      </c>
      <c r="AV33" s="216">
        <v>65813.648672194395</v>
      </c>
      <c r="AW33" s="216">
        <v>64149.08363255224</v>
      </c>
      <c r="AX33" s="216">
        <v>65775.473599610617</v>
      </c>
      <c r="AY33" s="216">
        <v>62610.044067623065</v>
      </c>
      <c r="AZ33" s="216">
        <v>61174.426513739556</v>
      </c>
      <c r="BA33" s="961">
        <v>57840.755209700277</v>
      </c>
      <c r="BB33" s="216">
        <v>57438.379953454532</v>
      </c>
      <c r="BC33" s="1295">
        <v>55471.886188882796</v>
      </c>
      <c r="BD33" s="315">
        <v>55010.801181182833</v>
      </c>
      <c r="BE33" s="1789">
        <v>52336.444337466579</v>
      </c>
      <c r="BF33" s="1488">
        <v>55026.245488961882</v>
      </c>
      <c r="BG33" s="1507"/>
      <c r="BH33" s="1349"/>
      <c r="BI33" s="1"/>
    </row>
    <row r="34" spans="15:61">
      <c r="O34" s="141"/>
      <c r="Q34" s="445"/>
      <c r="R34" s="454"/>
      <c r="S34" s="457"/>
      <c r="T34" s="229" t="s">
        <v>138</v>
      </c>
      <c r="V34" s="445"/>
      <c r="W34" s="454"/>
      <c r="X34" s="457"/>
      <c r="Y34" s="229" t="s">
        <v>364</v>
      </c>
      <c r="Z34" s="229"/>
      <c r="AA34" s="229">
        <v>2718.5709087519672</v>
      </c>
      <c r="AB34" s="229">
        <v>2866.2975246298847</v>
      </c>
      <c r="AC34" s="229">
        <v>2949.9817103642372</v>
      </c>
      <c r="AD34" s="229">
        <v>3042.8399416369284</v>
      </c>
      <c r="AE34" s="229">
        <v>3410.5425407402695</v>
      </c>
      <c r="AF34" s="229">
        <v>3599.1832681215392</v>
      </c>
      <c r="AG34" s="229">
        <v>3849.8264473044446</v>
      </c>
      <c r="AH34" s="229">
        <v>4041.6342806520706</v>
      </c>
      <c r="AI34" s="229">
        <v>3115.5053338807597</v>
      </c>
      <c r="AJ34" s="229">
        <v>3200.2353105592028</v>
      </c>
      <c r="AK34" s="229">
        <v>3095.3015393672695</v>
      </c>
      <c r="AL34" s="229">
        <v>2861.0339279356776</v>
      </c>
      <c r="AM34" s="229">
        <v>3060.0610661467476</v>
      </c>
      <c r="AN34" s="229">
        <v>3256.9636178454984</v>
      </c>
      <c r="AO34" s="229">
        <v>3385.0561287934734</v>
      </c>
      <c r="AP34" s="229">
        <v>3266.0574787373507</v>
      </c>
      <c r="AQ34" s="229">
        <v>3118.0071101198428</v>
      </c>
      <c r="AR34" s="229">
        <v>2820.1800343035734</v>
      </c>
      <c r="AS34" s="229">
        <v>2681.8872801099947</v>
      </c>
      <c r="AT34" s="229">
        <v>3005.1802743063272</v>
      </c>
      <c r="AU34" s="229">
        <v>2797.3504825084729</v>
      </c>
      <c r="AV34" s="229">
        <v>3358.4151638602343</v>
      </c>
      <c r="AW34" s="229">
        <v>3407.6444171116796</v>
      </c>
      <c r="AX34" s="229">
        <v>3608.3884932219321</v>
      </c>
      <c r="AY34" s="229">
        <v>3502.5920354236655</v>
      </c>
      <c r="AZ34" s="229">
        <v>2868.2500717951834</v>
      </c>
      <c r="BA34" s="985">
        <v>2757.9256192392331</v>
      </c>
      <c r="BB34" s="229">
        <v>2631.6660700664497</v>
      </c>
      <c r="BC34" s="1292">
        <v>2652.9314399781033</v>
      </c>
      <c r="BD34" s="229">
        <v>2519.3784237118034</v>
      </c>
      <c r="BE34" s="985">
        <v>2473.0578091319276</v>
      </c>
      <c r="BF34" s="331">
        <v>2463.8368410610146</v>
      </c>
      <c r="BG34" s="1509"/>
      <c r="BH34" s="331"/>
      <c r="BI34" s="1"/>
    </row>
    <row r="35" spans="15:61" ht="14.25" customHeight="1">
      <c r="Q35" s="445"/>
      <c r="R35" s="454"/>
      <c r="S35" s="1331" t="s">
        <v>838</v>
      </c>
      <c r="T35" s="1489"/>
      <c r="V35" s="445"/>
      <c r="W35" s="454"/>
      <c r="X35" s="459" t="s">
        <v>1128</v>
      </c>
      <c r="Y35" s="1489"/>
      <c r="Z35" s="319"/>
      <c r="AA35" s="230">
        <v>53887.240942508295</v>
      </c>
      <c r="AB35" s="230">
        <v>53844.256218992676</v>
      </c>
      <c r="AC35" s="230">
        <v>53970.442810360306</v>
      </c>
      <c r="AD35" s="230">
        <v>53104.886350024681</v>
      </c>
      <c r="AE35" s="230">
        <v>54211.727162045201</v>
      </c>
      <c r="AF35" s="230">
        <v>53856.87871528187</v>
      </c>
      <c r="AG35" s="230">
        <v>53665.520710006043</v>
      </c>
      <c r="AH35" s="230">
        <v>51668.51723390667</v>
      </c>
      <c r="AI35" s="230">
        <v>46661.474237010312</v>
      </c>
      <c r="AJ35" s="230">
        <v>46470.09106256385</v>
      </c>
      <c r="AK35" s="230">
        <v>46386.353518781289</v>
      </c>
      <c r="AL35" s="230">
        <v>44537.330167387103</v>
      </c>
      <c r="AM35" s="230">
        <v>43957.657491488717</v>
      </c>
      <c r="AN35" s="230">
        <v>43576.615751932899</v>
      </c>
      <c r="AO35" s="230">
        <v>41068.848317696771</v>
      </c>
      <c r="AP35" s="230">
        <v>39865.560204447946</v>
      </c>
      <c r="AQ35" s="230">
        <v>39713.675955479179</v>
      </c>
      <c r="AR35" s="230">
        <v>38918.702852530951</v>
      </c>
      <c r="AS35" s="230">
        <v>36171.681315026894</v>
      </c>
      <c r="AT35" s="230">
        <v>32298.765980645112</v>
      </c>
      <c r="AU35" s="230">
        <v>32520.124810954447</v>
      </c>
      <c r="AV35" s="230">
        <v>33014.759534221259</v>
      </c>
      <c r="AW35" s="230">
        <v>33762.114642662113</v>
      </c>
      <c r="AX35" s="230">
        <v>34749.853293867636</v>
      </c>
      <c r="AY35" s="230">
        <v>33090.786176977992</v>
      </c>
      <c r="AZ35" s="230">
        <v>31519.623602497439</v>
      </c>
      <c r="BA35" s="984">
        <v>31741.2450055554</v>
      </c>
      <c r="BB35" s="230">
        <v>31310.776481777171</v>
      </c>
      <c r="BC35" s="1317">
        <v>30842.902604528968</v>
      </c>
      <c r="BD35" s="230">
        <v>28881.174155668035</v>
      </c>
      <c r="BE35" s="984">
        <v>28093.550662680729</v>
      </c>
      <c r="BF35" s="330">
        <v>27491.865751028665</v>
      </c>
      <c r="BG35" s="1508"/>
      <c r="BH35" s="332"/>
      <c r="BI35" s="1390"/>
    </row>
    <row r="36" spans="15:61" ht="14.25" customHeight="1">
      <c r="Q36" s="445"/>
      <c r="R36" s="454"/>
      <c r="S36" s="459" t="s">
        <v>82</v>
      </c>
      <c r="T36" s="1489"/>
      <c r="V36" s="445"/>
      <c r="W36" s="454"/>
      <c r="X36" s="459" t="s">
        <v>345</v>
      </c>
      <c r="Y36" s="1489"/>
      <c r="Z36" s="319"/>
      <c r="AA36" s="230">
        <v>174380.2104354378</v>
      </c>
      <c r="AB36" s="230">
        <v>168980.88607487915</v>
      </c>
      <c r="AC36" s="230">
        <v>161794.9170114717</v>
      </c>
      <c r="AD36" s="230">
        <v>159529.29847171542</v>
      </c>
      <c r="AE36" s="230">
        <v>163323.72033103736</v>
      </c>
      <c r="AF36" s="230">
        <v>163950.79071748705</v>
      </c>
      <c r="AG36" s="230">
        <v>165425.94619019766</v>
      </c>
      <c r="AH36" s="230">
        <v>167529.93777888443</v>
      </c>
      <c r="AI36" s="230">
        <v>156074.08464724824</v>
      </c>
      <c r="AJ36" s="230">
        <v>161811.16588018322</v>
      </c>
      <c r="AK36" s="230">
        <v>168704.02250442552</v>
      </c>
      <c r="AL36" s="230">
        <v>164347.63232377911</v>
      </c>
      <c r="AM36" s="230">
        <v>170754.61449778045</v>
      </c>
      <c r="AN36" s="230">
        <v>172749.80927225476</v>
      </c>
      <c r="AO36" s="230">
        <v>172862.19113530609</v>
      </c>
      <c r="AP36" s="230">
        <v>170762.77585667634</v>
      </c>
      <c r="AQ36" s="230">
        <v>172967.2954240361</v>
      </c>
      <c r="AR36" s="230">
        <v>179882.22338635029</v>
      </c>
      <c r="AS36" s="230">
        <v>162163.05631147535</v>
      </c>
      <c r="AT36" s="230">
        <v>150659.38634945275</v>
      </c>
      <c r="AU36" s="230">
        <v>171155.07693667346</v>
      </c>
      <c r="AV36" s="230">
        <v>171376.50393667069</v>
      </c>
      <c r="AW36" s="230">
        <v>175418.70968225034</v>
      </c>
      <c r="AX36" s="230">
        <v>182245.03018852611</v>
      </c>
      <c r="AY36" s="230">
        <v>178975.75452750298</v>
      </c>
      <c r="AZ36" s="230">
        <v>170632.15649505024</v>
      </c>
      <c r="BA36" s="984">
        <v>166393.87641273072</v>
      </c>
      <c r="BB36" s="230">
        <v>163438.98672135919</v>
      </c>
      <c r="BC36" s="1317">
        <v>158413.77815739656</v>
      </c>
      <c r="BD36" s="230">
        <v>154493.25523111757</v>
      </c>
      <c r="BE36" s="984">
        <v>130553.26714804562</v>
      </c>
      <c r="BF36" s="330">
        <v>144568.68917465751</v>
      </c>
      <c r="BG36" s="1508"/>
      <c r="BH36" s="332"/>
      <c r="BI36" s="1390"/>
    </row>
    <row r="37" spans="15:61" ht="14.25" customHeight="1">
      <c r="Q37" s="445"/>
      <c r="R37" s="454"/>
      <c r="S37" s="1331" t="s">
        <v>839</v>
      </c>
      <c r="T37" s="1489"/>
      <c r="V37" s="445"/>
      <c r="W37" s="454"/>
      <c r="X37" s="459" t="s">
        <v>346</v>
      </c>
      <c r="Y37" s="1489"/>
      <c r="Z37" s="319"/>
      <c r="AA37" s="230">
        <v>14938.428250307396</v>
      </c>
      <c r="AB37" s="230">
        <v>14455.60546990528</v>
      </c>
      <c r="AC37" s="230">
        <v>14296.284771760909</v>
      </c>
      <c r="AD37" s="230">
        <v>13368.190422050455</v>
      </c>
      <c r="AE37" s="230">
        <v>13248.830211596542</v>
      </c>
      <c r="AF37" s="230">
        <v>12452.116631656425</v>
      </c>
      <c r="AG37" s="230">
        <v>11753.08538600009</v>
      </c>
      <c r="AH37" s="230">
        <v>12062.488265831946</v>
      </c>
      <c r="AI37" s="230">
        <v>11685.308663000978</v>
      </c>
      <c r="AJ37" s="230">
        <v>11989.929473017171</v>
      </c>
      <c r="AK37" s="230">
        <v>11951.020204817496</v>
      </c>
      <c r="AL37" s="230">
        <v>11807.029424449545</v>
      </c>
      <c r="AM37" s="230">
        <v>11978.81805117474</v>
      </c>
      <c r="AN37" s="230">
        <v>12179.964775811479</v>
      </c>
      <c r="AO37" s="230">
        <v>11988.606286990658</v>
      </c>
      <c r="AP37" s="230">
        <v>11567.009047759893</v>
      </c>
      <c r="AQ37" s="230">
        <v>11417.066273552206</v>
      </c>
      <c r="AR37" s="230">
        <v>11479.062579464191</v>
      </c>
      <c r="AS37" s="230">
        <v>10646.150297971128</v>
      </c>
      <c r="AT37" s="230">
        <v>9117.9561579472047</v>
      </c>
      <c r="AU37" s="230">
        <v>9257.6095084614153</v>
      </c>
      <c r="AV37" s="230">
        <v>9572.2362149657783</v>
      </c>
      <c r="AW37" s="230">
        <v>11350.978943295046</v>
      </c>
      <c r="AX37" s="230">
        <v>10093.740008195873</v>
      </c>
      <c r="AY37" s="230">
        <v>9180.9247437569102</v>
      </c>
      <c r="AZ37" s="230">
        <v>8543.4219051643759</v>
      </c>
      <c r="BA37" s="984">
        <v>8961.6153966129241</v>
      </c>
      <c r="BB37" s="230">
        <v>8516.0167144852039</v>
      </c>
      <c r="BC37" s="1317">
        <v>8056.8682672649138</v>
      </c>
      <c r="BD37" s="230">
        <v>7246.2351248609712</v>
      </c>
      <c r="BE37" s="984">
        <v>7291.8068313768499</v>
      </c>
      <c r="BF37" s="330">
        <v>7578.6671307863307</v>
      </c>
      <c r="BG37" s="1508"/>
      <c r="BH37" s="332"/>
      <c r="BI37" s="1390"/>
    </row>
    <row r="38" spans="15:61" ht="14.25" customHeight="1">
      <c r="Q38" s="445"/>
      <c r="R38" s="454"/>
      <c r="S38" s="458" t="s">
        <v>197</v>
      </c>
      <c r="T38" s="459"/>
      <c r="V38" s="445"/>
      <c r="W38" s="454"/>
      <c r="X38" s="455" t="s">
        <v>347</v>
      </c>
      <c r="Y38" s="459"/>
      <c r="Z38" s="319"/>
      <c r="AA38" s="230">
        <v>66867.548126982176</v>
      </c>
      <c r="AB38" s="230">
        <v>66506.394505639953</v>
      </c>
      <c r="AC38" s="230">
        <v>66072.072904556189</v>
      </c>
      <c r="AD38" s="230">
        <v>61936.670101017429</v>
      </c>
      <c r="AE38" s="230">
        <v>66326.308980549846</v>
      </c>
      <c r="AF38" s="230">
        <v>63362.317621363931</v>
      </c>
      <c r="AG38" s="230">
        <v>65454.115357188057</v>
      </c>
      <c r="AH38" s="230">
        <v>55809.897846772015</v>
      </c>
      <c r="AI38" s="230">
        <v>48770.140094650233</v>
      </c>
      <c r="AJ38" s="230">
        <v>51354.604895721233</v>
      </c>
      <c r="AK38" s="230">
        <v>53045.039895664719</v>
      </c>
      <c r="AL38" s="230">
        <v>51407.551193106003</v>
      </c>
      <c r="AM38" s="230">
        <v>54008.630443365713</v>
      </c>
      <c r="AN38" s="230">
        <v>54980.287507864254</v>
      </c>
      <c r="AO38" s="230">
        <v>54589.750530987134</v>
      </c>
      <c r="AP38" s="230">
        <v>56076.478309251383</v>
      </c>
      <c r="AQ38" s="230">
        <v>55991.395591327666</v>
      </c>
      <c r="AR38" s="230">
        <v>60482.855528560867</v>
      </c>
      <c r="AS38" s="230">
        <v>53453.092916309775</v>
      </c>
      <c r="AT38" s="230">
        <v>49616.152609931123</v>
      </c>
      <c r="AU38" s="230">
        <v>52217.776794159239</v>
      </c>
      <c r="AV38" s="230">
        <v>57294.756019501583</v>
      </c>
      <c r="AW38" s="230">
        <v>61748.463971943427</v>
      </c>
      <c r="AX38" s="230">
        <v>61166.737026241026</v>
      </c>
      <c r="AY38" s="230">
        <v>57398.065963081754</v>
      </c>
      <c r="AZ38" s="230">
        <v>54129.34893435792</v>
      </c>
      <c r="BA38" s="984">
        <v>51088.5752451882</v>
      </c>
      <c r="BB38" s="230">
        <v>50905.081719103124</v>
      </c>
      <c r="BC38" s="1317">
        <v>50719.895445765716</v>
      </c>
      <c r="BD38" s="230">
        <v>46869.51880135986</v>
      </c>
      <c r="BE38" s="984">
        <v>45798.084449240494</v>
      </c>
      <c r="BF38" s="330">
        <v>47052.569252751833</v>
      </c>
      <c r="BG38" s="1508"/>
      <c r="BH38" s="332"/>
      <c r="BI38" s="1390"/>
    </row>
    <row r="39" spans="15:61">
      <c r="O39" s="141"/>
      <c r="Q39" s="445"/>
      <c r="R39" s="454"/>
      <c r="S39" s="458"/>
      <c r="T39" s="216" t="s">
        <v>139</v>
      </c>
      <c r="V39" s="445"/>
      <c r="W39" s="454"/>
      <c r="X39" s="458"/>
      <c r="Y39" s="216" t="s">
        <v>365</v>
      </c>
      <c r="Z39" s="216"/>
      <c r="AA39" s="216">
        <v>2333.6613984166643</v>
      </c>
      <c r="AB39" s="216">
        <v>2262.3970865343495</v>
      </c>
      <c r="AC39" s="216">
        <v>2218.3356645656454</v>
      </c>
      <c r="AD39" s="216">
        <v>2057.9336077966418</v>
      </c>
      <c r="AE39" s="216">
        <v>2180.1486967144706</v>
      </c>
      <c r="AF39" s="216">
        <v>2077.5252386198804</v>
      </c>
      <c r="AG39" s="216">
        <v>2206.1427373085689</v>
      </c>
      <c r="AH39" s="216">
        <v>2307.4772053898232</v>
      </c>
      <c r="AI39" s="216">
        <v>2419.1448786975502</v>
      </c>
      <c r="AJ39" s="216">
        <v>2628.5844294975882</v>
      </c>
      <c r="AK39" s="216">
        <v>2821.6093569769023</v>
      </c>
      <c r="AL39" s="216">
        <v>2806.3998345231398</v>
      </c>
      <c r="AM39" s="216">
        <v>2998.4908712182528</v>
      </c>
      <c r="AN39" s="216">
        <v>3129.8047384050274</v>
      </c>
      <c r="AO39" s="216">
        <v>3156.3149161584988</v>
      </c>
      <c r="AP39" s="216">
        <v>3247.2569091402383</v>
      </c>
      <c r="AQ39" s="216">
        <v>3161.9494712323071</v>
      </c>
      <c r="AR39" s="216">
        <v>3572.2234077877529</v>
      </c>
      <c r="AS39" s="216">
        <v>3474.5713923927419</v>
      </c>
      <c r="AT39" s="216">
        <v>3535.0085064818804</v>
      </c>
      <c r="AU39" s="216">
        <v>3114.863672213964</v>
      </c>
      <c r="AV39" s="216">
        <v>3070.2213824363348</v>
      </c>
      <c r="AW39" s="216">
        <v>3327.5533285158954</v>
      </c>
      <c r="AX39" s="216">
        <v>2922.1885334599269</v>
      </c>
      <c r="AY39" s="216">
        <v>3039.9741929695738</v>
      </c>
      <c r="AZ39" s="216">
        <v>2843.9829092362143</v>
      </c>
      <c r="BA39" s="961">
        <v>2636.5423817974015</v>
      </c>
      <c r="BB39" s="216">
        <v>2739.3810917209953</v>
      </c>
      <c r="BC39" s="1295">
        <v>2499.7929604500096</v>
      </c>
      <c r="BD39" s="315">
        <v>2352.6308203979474</v>
      </c>
      <c r="BE39" s="1789">
        <v>2236.807780206434</v>
      </c>
      <c r="BF39" s="1488">
        <v>2222.1249058952653</v>
      </c>
      <c r="BG39" s="1507"/>
      <c r="BH39" s="1349"/>
      <c r="BI39" s="1"/>
    </row>
    <row r="40" spans="15:61">
      <c r="O40" s="141"/>
      <c r="Q40" s="445"/>
      <c r="R40" s="454"/>
      <c r="S40" s="458"/>
      <c r="T40" s="84" t="s">
        <v>140</v>
      </c>
      <c r="V40" s="445"/>
      <c r="W40" s="454"/>
      <c r="X40" s="458"/>
      <c r="Y40" s="84" t="s">
        <v>366</v>
      </c>
      <c r="Z40" s="84"/>
      <c r="AA40" s="84">
        <v>5986.1104982800298</v>
      </c>
      <c r="AB40" s="84">
        <v>5878.5079689751337</v>
      </c>
      <c r="AC40" s="84">
        <v>5680.2029431197079</v>
      </c>
      <c r="AD40" s="84">
        <v>5264.2079670059456</v>
      </c>
      <c r="AE40" s="84">
        <v>5579.1460275321215</v>
      </c>
      <c r="AF40" s="84">
        <v>5360.082268147341</v>
      </c>
      <c r="AG40" s="84">
        <v>5455.2231789020279</v>
      </c>
      <c r="AH40" s="84">
        <v>3201.2691698267813</v>
      </c>
      <c r="AI40" s="84">
        <v>3232.4576270079247</v>
      </c>
      <c r="AJ40" s="84">
        <v>3412.2052440982552</v>
      </c>
      <c r="AK40" s="84">
        <v>3571.8229582903646</v>
      </c>
      <c r="AL40" s="84">
        <v>3487.6491015088372</v>
      </c>
      <c r="AM40" s="84">
        <v>3701.0616344112377</v>
      </c>
      <c r="AN40" s="84">
        <v>3869.8158593889461</v>
      </c>
      <c r="AO40" s="84">
        <v>3865.3687822000179</v>
      </c>
      <c r="AP40" s="84">
        <v>3981.2226518790608</v>
      </c>
      <c r="AQ40" s="84">
        <v>3890.8007600161532</v>
      </c>
      <c r="AR40" s="84">
        <v>4368.5008882407956</v>
      </c>
      <c r="AS40" s="84">
        <v>3684.7370712080506</v>
      </c>
      <c r="AT40" s="84">
        <v>3294.117052131734</v>
      </c>
      <c r="AU40" s="84">
        <v>3554.9210720632213</v>
      </c>
      <c r="AV40" s="84">
        <v>4556.6972041267618</v>
      </c>
      <c r="AW40" s="84">
        <v>4944.0315959563795</v>
      </c>
      <c r="AX40" s="84">
        <v>5347.7940149281267</v>
      </c>
      <c r="AY40" s="84">
        <v>5026.4836691692353</v>
      </c>
      <c r="AZ40" s="84">
        <v>5046.0577884872382</v>
      </c>
      <c r="BA40" s="962">
        <v>4340.5966762800126</v>
      </c>
      <c r="BB40" s="84">
        <v>4367.3455592632617</v>
      </c>
      <c r="BC40" s="1293">
        <v>4378.8206310061287</v>
      </c>
      <c r="BD40" s="319">
        <v>3827.3813321997941</v>
      </c>
      <c r="BE40" s="986">
        <v>3905.892263797185</v>
      </c>
      <c r="BF40" s="332">
        <v>4026.0592409592714</v>
      </c>
      <c r="BG40" s="1508"/>
      <c r="BH40" s="332"/>
      <c r="BI40" s="1"/>
    </row>
    <row r="41" spans="15:61">
      <c r="O41" s="141"/>
      <c r="Q41" s="445"/>
      <c r="R41" s="454"/>
      <c r="S41" s="458"/>
      <c r="T41" s="84" t="s">
        <v>141</v>
      </c>
      <c r="V41" s="445"/>
      <c r="W41" s="454"/>
      <c r="X41" s="458"/>
      <c r="Y41" s="84" t="s">
        <v>367</v>
      </c>
      <c r="Z41" s="84"/>
      <c r="AA41" s="84">
        <v>1444.637350361171</v>
      </c>
      <c r="AB41" s="84">
        <v>1389.402233536</v>
      </c>
      <c r="AC41" s="84">
        <v>1349.0013067824436</v>
      </c>
      <c r="AD41" s="84">
        <v>1231.1650901547523</v>
      </c>
      <c r="AE41" s="84">
        <v>1293.1840114352881</v>
      </c>
      <c r="AF41" s="84">
        <v>1211.0308530927507</v>
      </c>
      <c r="AG41" s="84">
        <v>1267.6317897553408</v>
      </c>
      <c r="AH41" s="84">
        <v>1303.6785949024443</v>
      </c>
      <c r="AI41" s="84">
        <v>1352.5757194355169</v>
      </c>
      <c r="AJ41" s="84">
        <v>1452.6485907178615</v>
      </c>
      <c r="AK41" s="84">
        <v>1548.8816240893862</v>
      </c>
      <c r="AL41" s="84">
        <v>1530.9520304104365</v>
      </c>
      <c r="AM41" s="84">
        <v>1626.0675820176878</v>
      </c>
      <c r="AN41" s="84">
        <v>1692.4998879416955</v>
      </c>
      <c r="AO41" s="84">
        <v>1696.3565269098774</v>
      </c>
      <c r="AP41" s="84">
        <v>1739.5377186076378</v>
      </c>
      <c r="AQ41" s="84">
        <v>1699.6339151995658</v>
      </c>
      <c r="AR41" s="84">
        <v>1927.3542254629087</v>
      </c>
      <c r="AS41" s="84">
        <v>1838.4745463542272</v>
      </c>
      <c r="AT41" s="84">
        <v>2034.7105651784686</v>
      </c>
      <c r="AU41" s="84">
        <v>2111.9371562584734</v>
      </c>
      <c r="AV41" s="84">
        <v>1701.7496035560557</v>
      </c>
      <c r="AW41" s="84">
        <v>1846.7253616344319</v>
      </c>
      <c r="AX41" s="84">
        <v>1868.5291732469177</v>
      </c>
      <c r="AY41" s="84">
        <v>1797.2310537272165</v>
      </c>
      <c r="AZ41" s="84">
        <v>1687.8045328193052</v>
      </c>
      <c r="BA41" s="962">
        <v>1654.1594090481399</v>
      </c>
      <c r="BB41" s="84">
        <v>1666.345899264463</v>
      </c>
      <c r="BC41" s="1293">
        <v>1462.7241268207408</v>
      </c>
      <c r="BD41" s="319">
        <v>1408.7626219148258</v>
      </c>
      <c r="BE41" s="986">
        <v>1532.1125110283306</v>
      </c>
      <c r="BF41" s="332">
        <v>1427.5734728449636</v>
      </c>
      <c r="BG41" s="1508"/>
      <c r="BH41" s="332"/>
      <c r="BI41" s="1"/>
    </row>
    <row r="42" spans="15:61">
      <c r="O42" s="141"/>
      <c r="Q42" s="445"/>
      <c r="R42" s="454"/>
      <c r="S42" s="458"/>
      <c r="T42" s="84" t="s">
        <v>142</v>
      </c>
      <c r="V42" s="445"/>
      <c r="W42" s="454"/>
      <c r="X42" s="458"/>
      <c r="Y42" s="84" t="s">
        <v>368</v>
      </c>
      <c r="Z42" s="84"/>
      <c r="AA42" s="84">
        <v>6529.6562715152268</v>
      </c>
      <c r="AB42" s="84">
        <v>6317.8565783557387</v>
      </c>
      <c r="AC42" s="84">
        <v>6230.4741123446947</v>
      </c>
      <c r="AD42" s="84">
        <v>5791.2278640744316</v>
      </c>
      <c r="AE42" s="84">
        <v>6061.9490021215925</v>
      </c>
      <c r="AF42" s="84">
        <v>5799.4611545919824</v>
      </c>
      <c r="AG42" s="84">
        <v>6204.3165546383652</v>
      </c>
      <c r="AH42" s="84">
        <v>10201.97654460436</v>
      </c>
      <c r="AI42" s="84">
        <v>10718.56400268612</v>
      </c>
      <c r="AJ42" s="84">
        <v>11363.123468812566</v>
      </c>
      <c r="AK42" s="84">
        <v>11984.878547710678</v>
      </c>
      <c r="AL42" s="84">
        <v>11604.17771036981</v>
      </c>
      <c r="AM42" s="84">
        <v>12147.30772034268</v>
      </c>
      <c r="AN42" s="84">
        <v>12382.079250555053</v>
      </c>
      <c r="AO42" s="84">
        <v>12242.451231808831</v>
      </c>
      <c r="AP42" s="84">
        <v>12454.617588106321</v>
      </c>
      <c r="AQ42" s="84">
        <v>12383.477427078964</v>
      </c>
      <c r="AR42" s="84">
        <v>13211.425834120606</v>
      </c>
      <c r="AS42" s="84">
        <v>11663.876490658393</v>
      </c>
      <c r="AT42" s="84">
        <v>11330.44789491669</v>
      </c>
      <c r="AU42" s="84">
        <v>11834.659683269441</v>
      </c>
      <c r="AV42" s="84">
        <v>11652.624129975984</v>
      </c>
      <c r="AW42" s="84">
        <v>12288.251612391365</v>
      </c>
      <c r="AX42" s="84">
        <v>13437.925550623759</v>
      </c>
      <c r="AY42" s="84">
        <v>11065.209922138949</v>
      </c>
      <c r="AZ42" s="84">
        <v>10712.042087567144</v>
      </c>
      <c r="BA42" s="962">
        <v>9338.7843028533443</v>
      </c>
      <c r="BB42" s="84">
        <v>9041.7561248921957</v>
      </c>
      <c r="BC42" s="1293">
        <v>10354.881504497262</v>
      </c>
      <c r="BD42" s="319">
        <v>9531.4501822654147</v>
      </c>
      <c r="BE42" s="986">
        <v>9484.0058977169956</v>
      </c>
      <c r="BF42" s="332">
        <v>10425.517433175079</v>
      </c>
      <c r="BG42" s="1508"/>
      <c r="BH42" s="332"/>
      <c r="BI42" s="1"/>
    </row>
    <row r="43" spans="15:61">
      <c r="O43" s="141"/>
      <c r="Q43" s="445"/>
      <c r="R43" s="454"/>
      <c r="S43" s="458"/>
      <c r="T43" s="84" t="s">
        <v>143</v>
      </c>
      <c r="V43" s="445"/>
      <c r="W43" s="454"/>
      <c r="X43" s="458"/>
      <c r="Y43" s="84" t="s">
        <v>369</v>
      </c>
      <c r="Z43" s="84"/>
      <c r="AA43" s="84">
        <v>11094.344781893529</v>
      </c>
      <c r="AB43" s="84">
        <v>11686.159436127145</v>
      </c>
      <c r="AC43" s="84">
        <v>11567.227644727001</v>
      </c>
      <c r="AD43" s="84">
        <v>11093.824702371276</v>
      </c>
      <c r="AE43" s="84">
        <v>11985.935905696395</v>
      </c>
      <c r="AF43" s="84">
        <v>11951.054829007691</v>
      </c>
      <c r="AG43" s="84">
        <v>12318.813120603651</v>
      </c>
      <c r="AH43" s="84">
        <v>3683.9478534223153</v>
      </c>
      <c r="AI43" s="84">
        <v>3836.6345094723397</v>
      </c>
      <c r="AJ43" s="84">
        <v>4099.7487911902117</v>
      </c>
      <c r="AK43" s="84">
        <v>4283.2756049993613</v>
      </c>
      <c r="AL43" s="84">
        <v>4183.635821477973</v>
      </c>
      <c r="AM43" s="84">
        <v>4387.7223062127714</v>
      </c>
      <c r="AN43" s="84">
        <v>4483.6508468395896</v>
      </c>
      <c r="AO43" s="84">
        <v>4426.7637218638156</v>
      </c>
      <c r="AP43" s="84">
        <v>4518.1417246897308</v>
      </c>
      <c r="AQ43" s="84">
        <v>4700.1601538695058</v>
      </c>
      <c r="AR43" s="84">
        <v>5160.9036113806405</v>
      </c>
      <c r="AS43" s="84">
        <v>5005.7295388277435</v>
      </c>
      <c r="AT43" s="84">
        <v>4183.4031155929606</v>
      </c>
      <c r="AU43" s="84">
        <v>4714.1378838899518</v>
      </c>
      <c r="AV43" s="84">
        <v>4882.9107343715286</v>
      </c>
      <c r="AW43" s="84">
        <v>5087.6773702810906</v>
      </c>
      <c r="AX43" s="84">
        <v>5207.5957889006932</v>
      </c>
      <c r="AY43" s="84">
        <v>4902.1450916529211</v>
      </c>
      <c r="AZ43" s="84">
        <v>4392.7192727895272</v>
      </c>
      <c r="BA43" s="962">
        <v>4172.1412298316527</v>
      </c>
      <c r="BB43" s="84">
        <v>4125.474669804079</v>
      </c>
      <c r="BC43" s="1293">
        <v>3800.6535683174352</v>
      </c>
      <c r="BD43" s="319">
        <v>3407.0508711645653</v>
      </c>
      <c r="BE43" s="986">
        <v>3500.3976227543285</v>
      </c>
      <c r="BF43" s="332">
        <v>3281.7862006997366</v>
      </c>
      <c r="BG43" s="1508"/>
      <c r="BH43" s="332"/>
      <c r="BI43" s="1"/>
    </row>
    <row r="44" spans="15:61">
      <c r="O44" s="141"/>
      <c r="Q44" s="445"/>
      <c r="R44" s="454"/>
      <c r="S44" s="458"/>
      <c r="T44" s="84" t="s">
        <v>144</v>
      </c>
      <c r="V44" s="445"/>
      <c r="W44" s="454"/>
      <c r="X44" s="458"/>
      <c r="Y44" s="950" t="s">
        <v>370</v>
      </c>
      <c r="Z44" s="84"/>
      <c r="AA44" s="84">
        <v>1090.6971816481125</v>
      </c>
      <c r="AB44" s="84">
        <v>1042.5631587398973</v>
      </c>
      <c r="AC44" s="84">
        <v>1013.6566904012388</v>
      </c>
      <c r="AD44" s="84">
        <v>921.35862279416551</v>
      </c>
      <c r="AE44" s="84">
        <v>959.64666291839694</v>
      </c>
      <c r="AF44" s="84">
        <v>897.02422033223115</v>
      </c>
      <c r="AG44" s="84">
        <v>946.47742581222769</v>
      </c>
      <c r="AH44" s="84">
        <v>2191.7482175057412</v>
      </c>
      <c r="AI44" s="84">
        <v>2314.1961541724581</v>
      </c>
      <c r="AJ44" s="84">
        <v>2444.5861271117205</v>
      </c>
      <c r="AK44" s="84">
        <v>2509.1520061328083</v>
      </c>
      <c r="AL44" s="84">
        <v>2267.7748515321919</v>
      </c>
      <c r="AM44" s="84">
        <v>2272.5974142201062</v>
      </c>
      <c r="AN44" s="84">
        <v>2198.7273712069186</v>
      </c>
      <c r="AO44" s="84">
        <v>2129.9675094194854</v>
      </c>
      <c r="AP44" s="84">
        <v>2339.3455378636813</v>
      </c>
      <c r="AQ44" s="84">
        <v>2428.0906490451912</v>
      </c>
      <c r="AR44" s="84">
        <v>2562.6615269383651</v>
      </c>
      <c r="AS44" s="84">
        <v>2435.1386604165818</v>
      </c>
      <c r="AT44" s="84">
        <v>2080.5300602472703</v>
      </c>
      <c r="AU44" s="84">
        <v>2328.0849191338525</v>
      </c>
      <c r="AV44" s="84">
        <v>2385.9414307129546</v>
      </c>
      <c r="AW44" s="84">
        <v>2476.9248985360746</v>
      </c>
      <c r="AX44" s="84">
        <v>2419.2198277766602</v>
      </c>
      <c r="AY44" s="84">
        <v>2322.7028587307877</v>
      </c>
      <c r="AZ44" s="84">
        <v>2193.3214383812069</v>
      </c>
      <c r="BA44" s="962">
        <v>2097.4275477274723</v>
      </c>
      <c r="BB44" s="84">
        <v>2065.6451878968492</v>
      </c>
      <c r="BC44" s="1293">
        <v>1923.7493358835547</v>
      </c>
      <c r="BD44" s="319">
        <v>1806.4828834501377</v>
      </c>
      <c r="BE44" s="986">
        <v>1891.8578193772782</v>
      </c>
      <c r="BF44" s="332">
        <v>1889.4419665772857</v>
      </c>
      <c r="BG44" s="1508"/>
      <c r="BH44" s="332"/>
      <c r="BI44" s="1"/>
    </row>
    <row r="45" spans="15:61">
      <c r="O45" s="141"/>
      <c r="Q45" s="445"/>
      <c r="R45" s="454"/>
      <c r="S45" s="458"/>
      <c r="T45" s="84" t="s">
        <v>145</v>
      </c>
      <c r="V45" s="445"/>
      <c r="W45" s="454"/>
      <c r="X45" s="458"/>
      <c r="Y45" s="84" t="s">
        <v>371</v>
      </c>
      <c r="Z45" s="84"/>
      <c r="AA45" s="84">
        <v>13052.107736519301</v>
      </c>
      <c r="AB45" s="84">
        <v>12946.267901715635</v>
      </c>
      <c r="AC45" s="84">
        <v>12905.594851735177</v>
      </c>
      <c r="AD45" s="84">
        <v>11976.900143729788</v>
      </c>
      <c r="AE45" s="84">
        <v>12520.01826294507</v>
      </c>
      <c r="AF45" s="84">
        <v>12066.044907024028</v>
      </c>
      <c r="AG45" s="84">
        <v>12611.431537524166</v>
      </c>
      <c r="AH45" s="84">
        <v>12726.803135178732</v>
      </c>
      <c r="AI45" s="84">
        <v>12594.003280648787</v>
      </c>
      <c r="AJ45" s="84">
        <v>13107.843015255427</v>
      </c>
      <c r="AK45" s="84">
        <v>13334.723008394878</v>
      </c>
      <c r="AL45" s="84">
        <v>13102.469522033005</v>
      </c>
      <c r="AM45" s="84">
        <v>14017.732762418689</v>
      </c>
      <c r="AN45" s="84">
        <v>14402.888318738109</v>
      </c>
      <c r="AO45" s="84">
        <v>14449.616903543954</v>
      </c>
      <c r="AP45" s="84">
        <v>15062.065313467267</v>
      </c>
      <c r="AQ45" s="84">
        <v>15433.8662417287</v>
      </c>
      <c r="AR45" s="84">
        <v>16821.103267270519</v>
      </c>
      <c r="AS45" s="84">
        <v>14429.418351998389</v>
      </c>
      <c r="AT45" s="84">
        <v>13016.595960786555</v>
      </c>
      <c r="AU45" s="84">
        <v>14301.657441488638</v>
      </c>
      <c r="AV45" s="84">
        <v>17321.05586822745</v>
      </c>
      <c r="AW45" s="84">
        <v>19449.389137715098</v>
      </c>
      <c r="AX45" s="84">
        <v>17849.385644908503</v>
      </c>
      <c r="AY45" s="84">
        <v>17543.259652753917</v>
      </c>
      <c r="AZ45" s="84">
        <v>16335.575991281345</v>
      </c>
      <c r="BA45" s="962">
        <v>15887.579996899267</v>
      </c>
      <c r="BB45" s="84">
        <v>16275.30115507462</v>
      </c>
      <c r="BC45" s="1293">
        <v>15663.849744784045</v>
      </c>
      <c r="BD45" s="319">
        <v>14422.340969874051</v>
      </c>
      <c r="BE45" s="986">
        <v>13591.64576022684</v>
      </c>
      <c r="BF45" s="332">
        <v>13672.167263743433</v>
      </c>
      <c r="BG45" s="1508"/>
      <c r="BH45" s="332"/>
      <c r="BI45" s="1"/>
    </row>
    <row r="46" spans="15:61">
      <c r="O46" s="141"/>
      <c r="Q46" s="445"/>
      <c r="R46" s="454"/>
      <c r="S46" s="458"/>
      <c r="T46" s="84" t="s">
        <v>146</v>
      </c>
      <c r="V46" s="445"/>
      <c r="W46" s="454"/>
      <c r="X46" s="458"/>
      <c r="Y46" s="84" t="s">
        <v>372</v>
      </c>
      <c r="Z46" s="84"/>
      <c r="AA46" s="84">
        <v>17398.632848985628</v>
      </c>
      <c r="AB46" s="84">
        <v>17366.10710244915</v>
      </c>
      <c r="AC46" s="84">
        <v>17454.105530058139</v>
      </c>
      <c r="AD46" s="84">
        <v>16289.891984646274</v>
      </c>
      <c r="AE46" s="84">
        <v>18320.105517013202</v>
      </c>
      <c r="AF46" s="84">
        <v>16663.331903588103</v>
      </c>
      <c r="AG46" s="84">
        <v>16994.662652986171</v>
      </c>
      <c r="AH46" s="84">
        <v>12524.144053901802</v>
      </c>
      <c r="AI46" s="84">
        <v>4332.6035560130258</v>
      </c>
      <c r="AJ46" s="84">
        <v>4417.1711334681768</v>
      </c>
      <c r="AK46" s="84">
        <v>4323.2278639674187</v>
      </c>
      <c r="AL46" s="84">
        <v>3753.9335987693125</v>
      </c>
      <c r="AM46" s="84">
        <v>3767.3412994638288</v>
      </c>
      <c r="AN46" s="84">
        <v>3838.4273378793373</v>
      </c>
      <c r="AO46" s="84">
        <v>3607.8703376146213</v>
      </c>
      <c r="AP46" s="84">
        <v>3674.4849367199895</v>
      </c>
      <c r="AQ46" s="84">
        <v>3581.1149658876157</v>
      </c>
      <c r="AR46" s="84">
        <v>3860.6211753338084</v>
      </c>
      <c r="AS46" s="84">
        <v>3675.4795718322221</v>
      </c>
      <c r="AT46" s="84">
        <v>3137.4812061863622</v>
      </c>
      <c r="AU46" s="84">
        <v>3340.0346881109381</v>
      </c>
      <c r="AV46" s="84">
        <v>3562.4354796781754</v>
      </c>
      <c r="AW46" s="84">
        <v>3529.9391942809511</v>
      </c>
      <c r="AX46" s="84">
        <v>3440.5020917084667</v>
      </c>
      <c r="AY46" s="84">
        <v>3198.5430026662693</v>
      </c>
      <c r="AZ46" s="84">
        <v>3115.4941212516615</v>
      </c>
      <c r="BA46" s="962">
        <v>3193.6738905729617</v>
      </c>
      <c r="BB46" s="84">
        <v>3193.1211738614043</v>
      </c>
      <c r="BC46" s="1293">
        <v>3103.7694623584011</v>
      </c>
      <c r="BD46" s="319">
        <v>3126.4235353903418</v>
      </c>
      <c r="BE46" s="986">
        <v>2888.3894254418638</v>
      </c>
      <c r="BF46" s="332">
        <v>2940.6781466902994</v>
      </c>
      <c r="BG46" s="1508"/>
      <c r="BH46" s="332"/>
      <c r="BI46" s="1"/>
    </row>
    <row r="47" spans="15:61">
      <c r="O47" s="141"/>
      <c r="Q47" s="445"/>
      <c r="R47" s="454"/>
      <c r="S47" s="457"/>
      <c r="T47" s="229" t="s">
        <v>147</v>
      </c>
      <c r="V47" s="445"/>
      <c r="W47" s="454"/>
      <c r="X47" s="457"/>
      <c r="Y47" s="229" t="s">
        <v>373</v>
      </c>
      <c r="Z47" s="229"/>
      <c r="AA47" s="229">
        <v>7937.7000593625125</v>
      </c>
      <c r="AB47" s="229">
        <v>7617.1330392069021</v>
      </c>
      <c r="AC47" s="229">
        <v>7653.4741608221429</v>
      </c>
      <c r="AD47" s="229">
        <v>7310.1601184441552</v>
      </c>
      <c r="AE47" s="229">
        <v>7426.1748941733131</v>
      </c>
      <c r="AF47" s="229">
        <v>7336.7622469599355</v>
      </c>
      <c r="AG47" s="229">
        <v>7449.4163596575363</v>
      </c>
      <c r="AH47" s="229">
        <v>7668.8530720400131</v>
      </c>
      <c r="AI47" s="229">
        <v>7969.9603665165105</v>
      </c>
      <c r="AJ47" s="229">
        <v>8428.6940955694172</v>
      </c>
      <c r="AK47" s="229">
        <v>8667.4689251029213</v>
      </c>
      <c r="AL47" s="229">
        <v>8670.5587224813025</v>
      </c>
      <c r="AM47" s="229">
        <v>9090.3088530604637</v>
      </c>
      <c r="AN47" s="229">
        <v>8982.3938969095725</v>
      </c>
      <c r="AO47" s="229">
        <v>9015.0406014680339</v>
      </c>
      <c r="AP47" s="229">
        <v>9059.8059287774522</v>
      </c>
      <c r="AQ47" s="229">
        <v>8712.3020072696581</v>
      </c>
      <c r="AR47" s="229">
        <v>8998.0615920254622</v>
      </c>
      <c r="AS47" s="229">
        <v>7245.6672926214396</v>
      </c>
      <c r="AT47" s="229">
        <v>7003.8582484092121</v>
      </c>
      <c r="AU47" s="229">
        <v>6917.4802777307541</v>
      </c>
      <c r="AV47" s="229">
        <v>8161.1201864163413</v>
      </c>
      <c r="AW47" s="229">
        <v>8797.9714726321417</v>
      </c>
      <c r="AX47" s="229">
        <v>8673.5964006879713</v>
      </c>
      <c r="AY47" s="229">
        <v>8502.5165192728837</v>
      </c>
      <c r="AZ47" s="229">
        <v>7802.3507925442836</v>
      </c>
      <c r="BA47" s="985">
        <v>7767.6698101779439</v>
      </c>
      <c r="BB47" s="229">
        <v>7430.7108573252599</v>
      </c>
      <c r="BC47" s="1292">
        <v>7531.6541116481367</v>
      </c>
      <c r="BD47" s="229">
        <v>6986.9955847027877</v>
      </c>
      <c r="BE47" s="985">
        <v>6766.9753686912436</v>
      </c>
      <c r="BF47" s="331">
        <v>7167.2206221665028</v>
      </c>
      <c r="BG47" s="1509"/>
      <c r="BH47" s="331"/>
      <c r="BI47" s="1"/>
    </row>
    <row r="48" spans="15:61" ht="28.5" customHeight="1">
      <c r="Q48" s="445"/>
      <c r="R48" s="454"/>
      <c r="S48" s="1486" t="s">
        <v>869</v>
      </c>
      <c r="T48" s="459"/>
      <c r="V48" s="445"/>
      <c r="W48" s="454"/>
      <c r="X48" s="1493" t="s">
        <v>462</v>
      </c>
      <c r="Y48" s="459"/>
      <c r="Z48" s="229"/>
      <c r="AA48" s="1497">
        <v>22590.354697603838</v>
      </c>
      <c r="AB48" s="1497">
        <v>21766.694264236608</v>
      </c>
      <c r="AC48" s="1497">
        <v>21262.962144673646</v>
      </c>
      <c r="AD48" s="1497">
        <v>19542.852274676192</v>
      </c>
      <c r="AE48" s="1497">
        <v>20508.154764146751</v>
      </c>
      <c r="AF48" s="1497">
        <v>19387.92465793798</v>
      </c>
      <c r="AG48" s="1497">
        <v>19518.820276213708</v>
      </c>
      <c r="AH48" s="1497">
        <v>19653.636634898354</v>
      </c>
      <c r="AI48" s="1497">
        <v>19872.576552499875</v>
      </c>
      <c r="AJ48" s="1497">
        <v>20523.726465581582</v>
      </c>
      <c r="AK48" s="1497">
        <v>21131.311570703398</v>
      </c>
      <c r="AL48" s="1497">
        <v>20694.578081544081</v>
      </c>
      <c r="AM48" s="1497">
        <v>21163.647487527927</v>
      </c>
      <c r="AN48" s="1497">
        <v>21367.790519576851</v>
      </c>
      <c r="AO48" s="1497">
        <v>21150.516849588563</v>
      </c>
      <c r="AP48" s="1497">
        <v>21048.167117898985</v>
      </c>
      <c r="AQ48" s="1497">
        <v>19418.645023273526</v>
      </c>
      <c r="AR48" s="1497">
        <v>20143.45168566798</v>
      </c>
      <c r="AS48" s="1497">
        <v>17108.973780274137</v>
      </c>
      <c r="AT48" s="1497">
        <v>16154.431164100139</v>
      </c>
      <c r="AU48" s="1497">
        <v>16624.28639664999</v>
      </c>
      <c r="AV48" s="1497">
        <v>18682.554829033947</v>
      </c>
      <c r="AW48" s="1497">
        <v>19741.567664294718</v>
      </c>
      <c r="AX48" s="1497">
        <v>20357.183897364572</v>
      </c>
      <c r="AY48" s="1497">
        <v>20632.366798627234</v>
      </c>
      <c r="AZ48" s="1497">
        <v>18786.917722752056</v>
      </c>
      <c r="BA48" s="1498">
        <v>17961.474738771281</v>
      </c>
      <c r="BB48" s="1497">
        <v>18038.779798343054</v>
      </c>
      <c r="BC48" s="1499">
        <v>16987.459572086522</v>
      </c>
      <c r="BD48" s="1497">
        <v>16498.115419022546</v>
      </c>
      <c r="BE48" s="1498">
        <v>15654.258017988648</v>
      </c>
      <c r="BF48" s="1528">
        <v>15543.408393948985</v>
      </c>
      <c r="BG48" s="1509"/>
      <c r="BH48" s="331"/>
      <c r="BI48" s="1390"/>
    </row>
    <row r="49" spans="2:61">
      <c r="O49" s="141"/>
      <c r="Q49" s="445"/>
      <c r="R49" s="454"/>
      <c r="S49" s="458"/>
      <c r="T49" s="216" t="s">
        <v>148</v>
      </c>
      <c r="V49" s="445"/>
      <c r="W49" s="454"/>
      <c r="X49" s="458"/>
      <c r="Y49" s="949" t="s">
        <v>374</v>
      </c>
      <c r="Z49" s="216"/>
      <c r="AA49" s="216">
        <v>2852.6451886529653</v>
      </c>
      <c r="AB49" s="216">
        <v>2794.7661756578918</v>
      </c>
      <c r="AC49" s="216">
        <v>2774.2755026682839</v>
      </c>
      <c r="AD49" s="216">
        <v>2617.9599027636764</v>
      </c>
      <c r="AE49" s="216">
        <v>2773.6922657137752</v>
      </c>
      <c r="AF49" s="216">
        <v>2681.1391794281244</v>
      </c>
      <c r="AG49" s="216">
        <v>2551.8448423365721</v>
      </c>
      <c r="AH49" s="216">
        <v>2398.0395146179812</v>
      </c>
      <c r="AI49" s="216">
        <v>2297.566717063838</v>
      </c>
      <c r="AJ49" s="216">
        <v>2233.3342224144371</v>
      </c>
      <c r="AK49" s="216">
        <v>2165.342919445623</v>
      </c>
      <c r="AL49" s="216">
        <v>2170.5706879209474</v>
      </c>
      <c r="AM49" s="216">
        <v>2040.9666053847614</v>
      </c>
      <c r="AN49" s="216">
        <v>2086.6639250791295</v>
      </c>
      <c r="AO49" s="216">
        <v>2074.3037855587168</v>
      </c>
      <c r="AP49" s="216">
        <v>2095.2996164034184</v>
      </c>
      <c r="AQ49" s="216">
        <v>1918.7748699541255</v>
      </c>
      <c r="AR49" s="216">
        <v>1977.9809569625588</v>
      </c>
      <c r="AS49" s="216">
        <v>1629.2177377442131</v>
      </c>
      <c r="AT49" s="216">
        <v>1509.9563577012727</v>
      </c>
      <c r="AU49" s="216">
        <v>1637.0681941030105</v>
      </c>
      <c r="AV49" s="216">
        <v>1556.8758579356759</v>
      </c>
      <c r="AW49" s="216">
        <v>1648.3946877885355</v>
      </c>
      <c r="AX49" s="216">
        <v>1765.1888636887193</v>
      </c>
      <c r="AY49" s="216">
        <v>1926.9870120982807</v>
      </c>
      <c r="AZ49" s="216">
        <v>1662.5836534674429</v>
      </c>
      <c r="BA49" s="961">
        <v>1785.0682907489117</v>
      </c>
      <c r="BB49" s="216">
        <v>1859.5806353008045</v>
      </c>
      <c r="BC49" s="1295">
        <v>2040.0668624613904</v>
      </c>
      <c r="BD49" s="164">
        <v>1909.0762444491165</v>
      </c>
      <c r="BE49" s="978">
        <v>1617.0511732426189</v>
      </c>
      <c r="BF49" s="1349">
        <v>1869.2360262341795</v>
      </c>
      <c r="BG49" s="1507"/>
      <c r="BH49" s="1349"/>
      <c r="BI49" s="1"/>
    </row>
    <row r="50" spans="2:61">
      <c r="O50" s="141"/>
      <c r="Q50" s="445"/>
      <c r="R50" s="454"/>
      <c r="S50" s="458"/>
      <c r="T50" s="319" t="s">
        <v>149</v>
      </c>
      <c r="V50" s="445"/>
      <c r="W50" s="454"/>
      <c r="X50" s="458"/>
      <c r="Y50" s="84" t="s">
        <v>375</v>
      </c>
      <c r="Z50" s="319"/>
      <c r="AA50" s="319">
        <v>909.03018377152148</v>
      </c>
      <c r="AB50" s="319">
        <v>876.31445588489362</v>
      </c>
      <c r="AC50" s="319">
        <v>870.35309136529827</v>
      </c>
      <c r="AD50" s="319">
        <v>811.10775245619982</v>
      </c>
      <c r="AE50" s="319">
        <v>852.34639652555222</v>
      </c>
      <c r="AF50" s="319">
        <v>816.75978310372602</v>
      </c>
      <c r="AG50" s="319">
        <v>785.82472380628963</v>
      </c>
      <c r="AH50" s="319">
        <v>750.7655066114977</v>
      </c>
      <c r="AI50" s="319">
        <v>725.40564648199359</v>
      </c>
      <c r="AJ50" s="319">
        <v>721.67615652561233</v>
      </c>
      <c r="AK50" s="319">
        <v>709.66261952443142</v>
      </c>
      <c r="AL50" s="319">
        <v>708.14948839544036</v>
      </c>
      <c r="AM50" s="319">
        <v>751.07593731839211</v>
      </c>
      <c r="AN50" s="319">
        <v>770.21269157995289</v>
      </c>
      <c r="AO50" s="319">
        <v>776.68298347919927</v>
      </c>
      <c r="AP50" s="319">
        <v>792.99323897889099</v>
      </c>
      <c r="AQ50" s="319">
        <v>756.88683783262331</v>
      </c>
      <c r="AR50" s="319">
        <v>796.3213965579962</v>
      </c>
      <c r="AS50" s="319">
        <v>694.41314076388437</v>
      </c>
      <c r="AT50" s="319">
        <v>655.48519250963238</v>
      </c>
      <c r="AU50" s="319">
        <v>645.72045479288977</v>
      </c>
      <c r="AV50" s="319">
        <v>707.96489714425024</v>
      </c>
      <c r="AW50" s="319">
        <v>775.01073252023707</v>
      </c>
      <c r="AX50" s="319">
        <v>737.06395689805288</v>
      </c>
      <c r="AY50" s="319">
        <v>717.16651027012631</v>
      </c>
      <c r="AZ50" s="319">
        <v>728.52028511374647</v>
      </c>
      <c r="BA50" s="986">
        <v>586.5000364945671</v>
      </c>
      <c r="BB50" s="319">
        <v>566.79207229003305</v>
      </c>
      <c r="BC50" s="1288">
        <v>551.35770136129713</v>
      </c>
      <c r="BD50" s="319">
        <v>545.53154578774115</v>
      </c>
      <c r="BE50" s="986">
        <v>481.90242716966657</v>
      </c>
      <c r="BF50" s="332">
        <v>535.36666487215575</v>
      </c>
      <c r="BG50" s="1508"/>
      <c r="BH50" s="332"/>
      <c r="BI50" s="1"/>
    </row>
    <row r="51" spans="2:61">
      <c r="O51" s="141"/>
      <c r="Q51" s="445"/>
      <c r="R51" s="454"/>
      <c r="S51" s="458"/>
      <c r="T51" s="320" t="s">
        <v>150</v>
      </c>
      <c r="V51" s="445"/>
      <c r="W51" s="454"/>
      <c r="X51" s="458"/>
      <c r="Y51" s="836" t="s">
        <v>983</v>
      </c>
      <c r="Z51" s="320"/>
      <c r="AA51" s="320">
        <v>4148.978043528391</v>
      </c>
      <c r="AB51" s="320">
        <v>3954.5611697356157</v>
      </c>
      <c r="AC51" s="320">
        <v>3856.0160608360402</v>
      </c>
      <c r="AD51" s="320">
        <v>3513.5998024208534</v>
      </c>
      <c r="AE51" s="320">
        <v>3658.6133625514285</v>
      </c>
      <c r="AF51" s="320">
        <v>3424.4304480848605</v>
      </c>
      <c r="AG51" s="320">
        <v>3460.3963472160667</v>
      </c>
      <c r="AH51" s="320">
        <v>3484.2234575404573</v>
      </c>
      <c r="AI51" s="320">
        <v>3545.8331528346471</v>
      </c>
      <c r="AJ51" s="320">
        <v>3705.4849654521026</v>
      </c>
      <c r="AK51" s="320">
        <v>3845.635829401132</v>
      </c>
      <c r="AL51" s="320">
        <v>3691.6751231480948</v>
      </c>
      <c r="AM51" s="320">
        <v>3803.0470493890934</v>
      </c>
      <c r="AN51" s="320">
        <v>3787.8716447072275</v>
      </c>
      <c r="AO51" s="320">
        <v>3710.292664423645</v>
      </c>
      <c r="AP51" s="320">
        <v>3676.7429610961708</v>
      </c>
      <c r="AQ51" s="320">
        <v>3417.9768280390663</v>
      </c>
      <c r="AR51" s="320">
        <v>3508.5239915553652</v>
      </c>
      <c r="AS51" s="320">
        <v>2999.5508512698775</v>
      </c>
      <c r="AT51" s="320">
        <v>2800.6837522560986</v>
      </c>
      <c r="AU51" s="320">
        <v>2971.5960101325604</v>
      </c>
      <c r="AV51" s="320">
        <v>3298.8020559546426</v>
      </c>
      <c r="AW51" s="320">
        <v>3642.4292232435969</v>
      </c>
      <c r="AX51" s="320">
        <v>3667.2008949475667</v>
      </c>
      <c r="AY51" s="320">
        <v>3765.8236671451714</v>
      </c>
      <c r="AZ51" s="320">
        <v>3179.7743860357468</v>
      </c>
      <c r="BA51" s="987">
        <v>3043.2795272681037</v>
      </c>
      <c r="BB51" s="320">
        <v>3075.1763261124911</v>
      </c>
      <c r="BC51" s="1318">
        <v>3072.9782187874343</v>
      </c>
      <c r="BD51" s="320">
        <v>2643.8996846044015</v>
      </c>
      <c r="BE51" s="987">
        <v>2701.268767556051</v>
      </c>
      <c r="BF51" s="333">
        <v>2536.29726453902</v>
      </c>
      <c r="BG51" s="1340"/>
      <c r="BH51" s="333"/>
      <c r="BI51" s="1"/>
    </row>
    <row r="52" spans="2:61">
      <c r="O52" s="141"/>
      <c r="Q52" s="445"/>
      <c r="R52" s="454"/>
      <c r="S52" s="458"/>
      <c r="T52" s="319" t="s">
        <v>151</v>
      </c>
      <c r="V52" s="445"/>
      <c r="W52" s="454"/>
      <c r="X52" s="458"/>
      <c r="Y52" s="216" t="s">
        <v>376</v>
      </c>
      <c r="Z52" s="319"/>
      <c r="AA52" s="319">
        <v>9373.4020916918489</v>
      </c>
      <c r="AB52" s="319">
        <v>9033.0552080595735</v>
      </c>
      <c r="AC52" s="319">
        <v>8848.1257431992726</v>
      </c>
      <c r="AD52" s="319">
        <v>8050.3915275549243</v>
      </c>
      <c r="AE52" s="319">
        <v>8571.0764181329214</v>
      </c>
      <c r="AF52" s="319">
        <v>8070.6602504367229</v>
      </c>
      <c r="AG52" s="319">
        <v>8269.0339681673395</v>
      </c>
      <c r="AH52" s="319">
        <v>8537.1880227376514</v>
      </c>
      <c r="AI52" s="319">
        <v>8779.9817046883927</v>
      </c>
      <c r="AJ52" s="319">
        <v>9195.0525493933583</v>
      </c>
      <c r="AK52" s="319">
        <v>9562.6346246296398</v>
      </c>
      <c r="AL52" s="319">
        <v>9339.5048060924164</v>
      </c>
      <c r="AM52" s="319">
        <v>9712.3698104551659</v>
      </c>
      <c r="AN52" s="319">
        <v>9812.74171912782</v>
      </c>
      <c r="AO52" s="319">
        <v>9661.3367783702979</v>
      </c>
      <c r="AP52" s="319">
        <v>9524.2493065917006</v>
      </c>
      <c r="AQ52" s="319">
        <v>8826.0146171748984</v>
      </c>
      <c r="AR52" s="319">
        <v>9190.5462190795479</v>
      </c>
      <c r="AS52" s="319">
        <v>7693.4991557800304</v>
      </c>
      <c r="AT52" s="319">
        <v>7694.3381343010606</v>
      </c>
      <c r="AU52" s="319">
        <v>7857.6490350525974</v>
      </c>
      <c r="AV52" s="319">
        <v>9043.2270864558923</v>
      </c>
      <c r="AW52" s="319">
        <v>9202.4096082567103</v>
      </c>
      <c r="AX52" s="319">
        <v>9689.5650792930719</v>
      </c>
      <c r="AY52" s="319">
        <v>10149.853388918753</v>
      </c>
      <c r="AZ52" s="319">
        <v>8880.3847109545786</v>
      </c>
      <c r="BA52" s="986">
        <v>9090.2255952079759</v>
      </c>
      <c r="BB52" s="319">
        <v>8554.6657346497868</v>
      </c>
      <c r="BC52" s="1288">
        <v>8006.0632429459083</v>
      </c>
      <c r="BD52" s="319">
        <v>7914.7886837962742</v>
      </c>
      <c r="BE52" s="986">
        <v>7974.390116080448</v>
      </c>
      <c r="BF52" s="332">
        <v>7270.0504991067191</v>
      </c>
      <c r="BG52" s="1508"/>
      <c r="BH52" s="332"/>
      <c r="BI52" s="1"/>
    </row>
    <row r="53" spans="2:61">
      <c r="O53" s="141"/>
      <c r="Q53" s="445"/>
      <c r="R53" s="454"/>
      <c r="S53" s="458"/>
      <c r="T53" s="319" t="s">
        <v>152</v>
      </c>
      <c r="V53" s="445"/>
      <c r="W53" s="454"/>
      <c r="X53" s="458"/>
      <c r="Y53" s="84" t="s">
        <v>377</v>
      </c>
      <c r="Z53" s="319"/>
      <c r="AA53" s="319">
        <v>3509.8215722071218</v>
      </c>
      <c r="AB53" s="319">
        <v>3368.3300360082212</v>
      </c>
      <c r="AC53" s="319">
        <v>3212.8732368975652</v>
      </c>
      <c r="AD53" s="319">
        <v>2970.2293525204577</v>
      </c>
      <c r="AE53" s="319">
        <v>3001.0412569697464</v>
      </c>
      <c r="AF53" s="319">
        <v>2820.5137778207118</v>
      </c>
      <c r="AG53" s="319">
        <v>2857.4968582963702</v>
      </c>
      <c r="AH53" s="319">
        <v>2890.0076190408236</v>
      </c>
      <c r="AI53" s="319">
        <v>2905.3986229895208</v>
      </c>
      <c r="AJ53" s="319">
        <v>2970.3435993792882</v>
      </c>
      <c r="AK53" s="319">
        <v>3086.1089418245251</v>
      </c>
      <c r="AL53" s="319">
        <v>3079.6616436545864</v>
      </c>
      <c r="AM53" s="319">
        <v>3103.977663205786</v>
      </c>
      <c r="AN53" s="319">
        <v>3143.1098920603795</v>
      </c>
      <c r="AO53" s="319">
        <v>3200.3996870320871</v>
      </c>
      <c r="AP53" s="319">
        <v>3231.7503533688632</v>
      </c>
      <c r="AQ53" s="319">
        <v>2944.521736117375</v>
      </c>
      <c r="AR53" s="319">
        <v>3066.917983244653</v>
      </c>
      <c r="AS53" s="319">
        <v>2792.4907866085232</v>
      </c>
      <c r="AT53" s="319">
        <v>2181.3197279710457</v>
      </c>
      <c r="AU53" s="319">
        <v>2239.0999887363355</v>
      </c>
      <c r="AV53" s="319">
        <v>2526.9592931493639</v>
      </c>
      <c r="AW53" s="319">
        <v>2778.943546089311</v>
      </c>
      <c r="AX53" s="319">
        <v>2645.7835673448189</v>
      </c>
      <c r="AY53" s="319">
        <v>2586.3159963988951</v>
      </c>
      <c r="AZ53" s="319">
        <v>2614.78349522395</v>
      </c>
      <c r="BA53" s="986">
        <v>2177.9195597498974</v>
      </c>
      <c r="BB53" s="319">
        <v>2734.3808909002837</v>
      </c>
      <c r="BC53" s="1288">
        <v>2150.527856539697</v>
      </c>
      <c r="BD53" s="319">
        <v>2318.6912484762051</v>
      </c>
      <c r="BE53" s="986">
        <v>1712.6558431914857</v>
      </c>
      <c r="BF53" s="332">
        <v>2033.6444215725332</v>
      </c>
      <c r="BG53" s="1508"/>
      <c r="BH53" s="332"/>
      <c r="BI53" s="1"/>
    </row>
    <row r="54" spans="2:61">
      <c r="O54" s="141"/>
      <c r="Q54" s="445"/>
      <c r="R54" s="454"/>
      <c r="S54" s="458"/>
      <c r="T54" s="319" t="s">
        <v>153</v>
      </c>
      <c r="V54" s="445"/>
      <c r="W54" s="454"/>
      <c r="X54" s="458"/>
      <c r="Y54" s="84" t="s">
        <v>378</v>
      </c>
      <c r="Z54" s="319"/>
      <c r="AA54" s="319">
        <v>402.231307087907</v>
      </c>
      <c r="AB54" s="319">
        <v>377.85866663337151</v>
      </c>
      <c r="AC54" s="319">
        <v>360.07483002884493</v>
      </c>
      <c r="AD54" s="319">
        <v>321.77598691528033</v>
      </c>
      <c r="AE54" s="319">
        <v>325.11808774033261</v>
      </c>
      <c r="AF54" s="319">
        <v>297.85320024209364</v>
      </c>
      <c r="AG54" s="319">
        <v>286.88287544478021</v>
      </c>
      <c r="AH54" s="319">
        <v>272.26192569526933</v>
      </c>
      <c r="AI54" s="319">
        <v>262.79613774377884</v>
      </c>
      <c r="AJ54" s="319">
        <v>261.80155587453476</v>
      </c>
      <c r="AK54" s="319">
        <v>259.19485200191292</v>
      </c>
      <c r="AL54" s="319">
        <v>241.86325048031529</v>
      </c>
      <c r="AM54" s="319">
        <v>238.18122826365607</v>
      </c>
      <c r="AN54" s="319">
        <v>229.78438023500726</v>
      </c>
      <c r="AO54" s="319">
        <v>214.51765907654271</v>
      </c>
      <c r="AP54" s="319">
        <v>202.56572908756101</v>
      </c>
      <c r="AQ54" s="319">
        <v>177.35376513078813</v>
      </c>
      <c r="AR54" s="319">
        <v>172.78125262693547</v>
      </c>
      <c r="AS54" s="319">
        <v>125.60661485474091</v>
      </c>
      <c r="AT54" s="319">
        <v>132.93644916460235</v>
      </c>
      <c r="AU54" s="319">
        <v>112.25386933671476</v>
      </c>
      <c r="AV54" s="319">
        <v>114.34920249292333</v>
      </c>
      <c r="AW54" s="319">
        <v>116.9181140190739</v>
      </c>
      <c r="AX54" s="319">
        <v>104.12913536038138</v>
      </c>
      <c r="AY54" s="1160">
        <v>98.91284248289432</v>
      </c>
      <c r="AZ54" s="1160">
        <v>94.58150412852811</v>
      </c>
      <c r="BA54" s="1161">
        <v>92.653445993509479</v>
      </c>
      <c r="BB54" s="1160">
        <v>78.256733138098895</v>
      </c>
      <c r="BC54" s="1319">
        <v>74.238277420230744</v>
      </c>
      <c r="BD54" s="1160">
        <v>65.469263986201014</v>
      </c>
      <c r="BE54" s="1161">
        <v>65.673830995306858</v>
      </c>
      <c r="BF54" s="1529">
        <v>63.296698585523835</v>
      </c>
      <c r="BG54" s="1508"/>
      <c r="BH54" s="332"/>
      <c r="BI54" s="1"/>
    </row>
    <row r="55" spans="2:61">
      <c r="O55" s="141"/>
      <c r="Q55" s="445"/>
      <c r="R55" s="454"/>
      <c r="S55" s="457"/>
      <c r="T55" s="321" t="s">
        <v>154</v>
      </c>
      <c r="V55" s="445"/>
      <c r="W55" s="454"/>
      <c r="X55" s="457"/>
      <c r="Y55" s="838" t="s">
        <v>379</v>
      </c>
      <c r="Z55" s="321"/>
      <c r="AA55" s="321">
        <v>1394.2463106640823</v>
      </c>
      <c r="AB55" s="321">
        <v>1361.8085522570445</v>
      </c>
      <c r="AC55" s="321">
        <v>1341.2436796783418</v>
      </c>
      <c r="AD55" s="321">
        <v>1257.7879500448</v>
      </c>
      <c r="AE55" s="321">
        <v>1326.2669765129924</v>
      </c>
      <c r="AF55" s="321">
        <v>1276.5680188217416</v>
      </c>
      <c r="AG55" s="321">
        <v>1307.3406609462922</v>
      </c>
      <c r="AH55" s="321">
        <v>1321.150588654677</v>
      </c>
      <c r="AI55" s="321">
        <v>1355.594570697705</v>
      </c>
      <c r="AJ55" s="321">
        <v>1436.0334165422489</v>
      </c>
      <c r="AK55" s="321">
        <v>1502.7317838761305</v>
      </c>
      <c r="AL55" s="321">
        <v>1463.1530818522824</v>
      </c>
      <c r="AM55" s="321">
        <v>1514.0291935110683</v>
      </c>
      <c r="AN55" s="321">
        <v>1537.4062667873347</v>
      </c>
      <c r="AO55" s="321">
        <v>1512.9832916480768</v>
      </c>
      <c r="AP55" s="321">
        <v>1524.5659123723783</v>
      </c>
      <c r="AQ55" s="321">
        <v>1377.1163690246474</v>
      </c>
      <c r="AR55" s="321">
        <v>1430.3798856409232</v>
      </c>
      <c r="AS55" s="321">
        <v>1174.1954932528654</v>
      </c>
      <c r="AT55" s="321">
        <v>1179.7115501964236</v>
      </c>
      <c r="AU55" s="321">
        <v>1160.8988444958816</v>
      </c>
      <c r="AV55" s="321">
        <v>1434.3764359012034</v>
      </c>
      <c r="AW55" s="321">
        <v>1577.4617523772506</v>
      </c>
      <c r="AX55" s="321">
        <v>1748.2523998319596</v>
      </c>
      <c r="AY55" s="321">
        <v>1387.3073813131109</v>
      </c>
      <c r="AZ55" s="321">
        <v>1626.2896878280633</v>
      </c>
      <c r="BA55" s="988">
        <v>1185.828283308314</v>
      </c>
      <c r="BB55" s="321">
        <v>1169.9274059515549</v>
      </c>
      <c r="BC55" s="1320">
        <v>1092.2274125705621</v>
      </c>
      <c r="BD55" s="321">
        <v>1100.6587479226057</v>
      </c>
      <c r="BE55" s="988">
        <v>1101.3158597530694</v>
      </c>
      <c r="BF55" s="334">
        <v>1235.5168190388558</v>
      </c>
      <c r="BG55" s="1341"/>
      <c r="BH55" s="334"/>
      <c r="BI55" s="1"/>
    </row>
    <row r="56" spans="2:61" ht="14.25" customHeight="1">
      <c r="Q56" s="445"/>
      <c r="R56" s="460" t="s">
        <v>155</v>
      </c>
      <c r="S56" s="506"/>
      <c r="T56" s="507"/>
      <c r="V56" s="445"/>
      <c r="W56" s="460" t="s">
        <v>276</v>
      </c>
      <c r="X56" s="506"/>
      <c r="Y56" s="533"/>
      <c r="Z56" s="220"/>
      <c r="AA56" s="221">
        <v>130813.33334955155</v>
      </c>
      <c r="AB56" s="221">
        <v>134240.38332645714</v>
      </c>
      <c r="AC56" s="221">
        <v>138911.70538778702</v>
      </c>
      <c r="AD56" s="221">
        <v>142768.91039649092</v>
      </c>
      <c r="AE56" s="221">
        <v>156786.47983693387</v>
      </c>
      <c r="AF56" s="221">
        <v>161911.20833375904</v>
      </c>
      <c r="AG56" s="221">
        <v>160729.79645411065</v>
      </c>
      <c r="AH56" s="221">
        <v>166001.63918754779</v>
      </c>
      <c r="AI56" s="221">
        <v>173220.22727550296</v>
      </c>
      <c r="AJ56" s="221">
        <v>183178.41552213629</v>
      </c>
      <c r="AK56" s="221">
        <v>189500.6366491619</v>
      </c>
      <c r="AL56" s="221">
        <v>189932.26942960965</v>
      </c>
      <c r="AM56" s="221">
        <v>199507.75341956041</v>
      </c>
      <c r="AN56" s="221">
        <v>205834.62597499974</v>
      </c>
      <c r="AO56" s="221">
        <v>213227.57832771039</v>
      </c>
      <c r="AP56" s="221">
        <v>220099.27665348965</v>
      </c>
      <c r="AQ56" s="221">
        <v>216766.95727222733</v>
      </c>
      <c r="AR56" s="221">
        <v>226462.76836272384</v>
      </c>
      <c r="AS56" s="221">
        <v>219502.63791229244</v>
      </c>
      <c r="AT56" s="221">
        <v>196046.06564363785</v>
      </c>
      <c r="AU56" s="221">
        <v>199891.90359803644</v>
      </c>
      <c r="AV56" s="221">
        <v>222867.65111868709</v>
      </c>
      <c r="AW56" s="221">
        <v>227736.82243411936</v>
      </c>
      <c r="AX56" s="221">
        <v>237273.77116612258</v>
      </c>
      <c r="AY56" s="221">
        <v>229230.31950961662</v>
      </c>
      <c r="AZ56" s="221">
        <v>217874.05297362318</v>
      </c>
      <c r="BA56" s="979">
        <v>210252.58368245556</v>
      </c>
      <c r="BB56" s="221">
        <v>206293.94913715837</v>
      </c>
      <c r="BC56" s="979">
        <v>197744.15325094661</v>
      </c>
      <c r="BD56" s="221">
        <v>190724.50888999083</v>
      </c>
      <c r="BE56" s="1790">
        <v>184236.67247241625</v>
      </c>
      <c r="BF56" s="254">
        <v>190243.11526576729</v>
      </c>
      <c r="BG56" s="351"/>
      <c r="BH56" s="254"/>
      <c r="BI56" s="1389"/>
    </row>
    <row r="57" spans="2:61" ht="27" customHeight="1">
      <c r="B57" s="141"/>
      <c r="C57" s="141"/>
      <c r="D57" s="141"/>
      <c r="E57" s="141"/>
      <c r="F57" s="141"/>
      <c r="G57" s="141"/>
      <c r="H57" s="141"/>
      <c r="I57" s="141"/>
      <c r="J57" s="141"/>
      <c r="K57" s="141"/>
      <c r="L57" s="141"/>
      <c r="M57" s="141"/>
      <c r="N57" s="141"/>
      <c r="O57" s="141"/>
      <c r="P57" s="141"/>
      <c r="Q57" s="445"/>
      <c r="R57" s="461"/>
      <c r="S57" s="1899" t="s">
        <v>1129</v>
      </c>
      <c r="T57" s="1896"/>
      <c r="V57" s="445"/>
      <c r="W57" s="461"/>
      <c r="X57" s="1893" t="s">
        <v>992</v>
      </c>
      <c r="Y57" s="1894"/>
      <c r="Z57" s="84"/>
      <c r="AA57" s="230">
        <v>10660.372550992735</v>
      </c>
      <c r="AB57" s="230">
        <v>12285.42943256236</v>
      </c>
      <c r="AC57" s="230">
        <v>14123.78140263091</v>
      </c>
      <c r="AD57" s="230">
        <v>15167.810143435694</v>
      </c>
      <c r="AE57" s="230">
        <v>18258.484212515774</v>
      </c>
      <c r="AF57" s="230">
        <v>19521.988859738332</v>
      </c>
      <c r="AG57" s="230">
        <v>18684.342061965701</v>
      </c>
      <c r="AH57" s="230">
        <v>17695.90531932341</v>
      </c>
      <c r="AI57" s="230">
        <v>16945.581868925794</v>
      </c>
      <c r="AJ57" s="230">
        <v>16514.124296105558</v>
      </c>
      <c r="AK57" s="230">
        <v>16111.226168954669</v>
      </c>
      <c r="AL57" s="230">
        <v>15716.954406649056</v>
      </c>
      <c r="AM57" s="230">
        <v>16312.556800736114</v>
      </c>
      <c r="AN57" s="230">
        <v>16685.876892326592</v>
      </c>
      <c r="AO57" s="230">
        <v>16636.773005505776</v>
      </c>
      <c r="AP57" s="230">
        <v>16783.880595672992</v>
      </c>
      <c r="AQ57" s="230">
        <v>16483.062148899735</v>
      </c>
      <c r="AR57" s="230">
        <v>17875.128690825404</v>
      </c>
      <c r="AS57" s="230">
        <v>22704.344088392932</v>
      </c>
      <c r="AT57" s="230">
        <v>21992.644129239437</v>
      </c>
      <c r="AU57" s="230">
        <v>22674.697943022817</v>
      </c>
      <c r="AV57" s="230">
        <v>27793.643290160257</v>
      </c>
      <c r="AW57" s="230">
        <v>29891.803819013323</v>
      </c>
      <c r="AX57" s="230">
        <v>28447.134241703094</v>
      </c>
      <c r="AY57" s="230">
        <v>30346.132826022953</v>
      </c>
      <c r="AZ57" s="230">
        <v>27259.018185954945</v>
      </c>
      <c r="BA57" s="984">
        <v>23995.057117072192</v>
      </c>
      <c r="BB57" s="230">
        <v>24289.61994399548</v>
      </c>
      <c r="BC57" s="1317">
        <v>23640.269414201368</v>
      </c>
      <c r="BD57" s="230">
        <v>22541.6355448301</v>
      </c>
      <c r="BE57" s="984">
        <v>24849.431266415369</v>
      </c>
      <c r="BF57" s="330">
        <v>20171.411260613535</v>
      </c>
      <c r="BG57" s="1507"/>
      <c r="BH57" s="1349"/>
      <c r="BI57" s="1390"/>
    </row>
    <row r="58" spans="2:61">
      <c r="O58" s="141"/>
      <c r="Q58" s="445"/>
      <c r="R58" s="461"/>
      <c r="S58" s="458"/>
      <c r="T58" s="1494" t="s">
        <v>908</v>
      </c>
      <c r="V58" s="445"/>
      <c r="W58" s="461"/>
      <c r="X58" s="458"/>
      <c r="Y58" s="529" t="s">
        <v>380</v>
      </c>
      <c r="Z58" s="216"/>
      <c r="AA58" s="216">
        <v>5019.4333577961743</v>
      </c>
      <c r="AB58" s="216">
        <v>5853.5982661395374</v>
      </c>
      <c r="AC58" s="216">
        <v>6671.4776599723273</v>
      </c>
      <c r="AD58" s="216">
        <v>7168.2571303248124</v>
      </c>
      <c r="AE58" s="216">
        <v>8658.193963361533</v>
      </c>
      <c r="AF58" s="216">
        <v>9294.8455017806118</v>
      </c>
      <c r="AG58" s="216">
        <v>8709.6702376431804</v>
      </c>
      <c r="AH58" s="216">
        <v>8058.4123533938409</v>
      </c>
      <c r="AI58" s="216">
        <v>7561.0858844173963</v>
      </c>
      <c r="AJ58" s="216">
        <v>7090.6697451146265</v>
      </c>
      <c r="AK58" s="216">
        <v>6706.5710006280369</v>
      </c>
      <c r="AL58" s="216">
        <v>6480.5361994919713</v>
      </c>
      <c r="AM58" s="216">
        <v>6650.605953113638</v>
      </c>
      <c r="AN58" s="216">
        <v>6760.4268037402298</v>
      </c>
      <c r="AO58" s="216">
        <v>6679.6381676209057</v>
      </c>
      <c r="AP58" s="216">
        <v>6668.008280390236</v>
      </c>
      <c r="AQ58" s="216">
        <v>6470.6066972992594</v>
      </c>
      <c r="AR58" s="216">
        <v>6821.2586091914309</v>
      </c>
      <c r="AS58" s="216">
        <v>9994.0050780092333</v>
      </c>
      <c r="AT58" s="216">
        <v>9391.9246810392397</v>
      </c>
      <c r="AU58" s="216">
        <v>9942.7792977864174</v>
      </c>
      <c r="AV58" s="216">
        <v>13315.681640366074</v>
      </c>
      <c r="AW58" s="216">
        <v>14466.172427836995</v>
      </c>
      <c r="AX58" s="216">
        <v>12320.367261198395</v>
      </c>
      <c r="AY58" s="216">
        <v>15488.109349432087</v>
      </c>
      <c r="AZ58" s="216">
        <v>11941.85512627658</v>
      </c>
      <c r="BA58" s="961">
        <v>9571.2465223970885</v>
      </c>
      <c r="BB58" s="216">
        <v>9789.287011282624</v>
      </c>
      <c r="BC58" s="1295">
        <v>9989.1418024592567</v>
      </c>
      <c r="BD58" s="216">
        <v>8966.9054493234598</v>
      </c>
      <c r="BE58" s="961">
        <v>10702.436164546927</v>
      </c>
      <c r="BF58" s="318">
        <v>7756.1212267454439</v>
      </c>
      <c r="BG58" s="347"/>
      <c r="BH58" s="318"/>
      <c r="BI58" s="64"/>
    </row>
    <row r="59" spans="2:61">
      <c r="O59" s="141"/>
      <c r="Q59" s="445"/>
      <c r="R59" s="461"/>
      <c r="S59" s="458"/>
      <c r="T59" s="348" t="s">
        <v>156</v>
      </c>
      <c r="V59" s="445"/>
      <c r="W59" s="461"/>
      <c r="X59" s="1496"/>
      <c r="Y59" s="530" t="s">
        <v>381</v>
      </c>
      <c r="Z59" s="84"/>
      <c r="AA59" s="84">
        <v>1429.1379636498434</v>
      </c>
      <c r="AB59" s="84">
        <v>1746.828283098617</v>
      </c>
      <c r="AC59" s="84">
        <v>2113.6370437751361</v>
      </c>
      <c r="AD59" s="84">
        <v>2299.8112268119235</v>
      </c>
      <c r="AE59" s="84">
        <v>2881.4414377089997</v>
      </c>
      <c r="AF59" s="84">
        <v>3102.4643132223637</v>
      </c>
      <c r="AG59" s="84">
        <v>3227.7332981026752</v>
      </c>
      <c r="AH59" s="84">
        <v>3307.3324255060807</v>
      </c>
      <c r="AI59" s="84">
        <v>3406.4101344373889</v>
      </c>
      <c r="AJ59" s="84">
        <v>3642.974541696266</v>
      </c>
      <c r="AK59" s="84">
        <v>3892.5136737525522</v>
      </c>
      <c r="AL59" s="84">
        <v>3758.8341527148218</v>
      </c>
      <c r="AM59" s="84">
        <v>3943.7857289760332</v>
      </c>
      <c r="AN59" s="84">
        <v>4047.9213338297041</v>
      </c>
      <c r="AO59" s="84">
        <v>4002.1335635691048</v>
      </c>
      <c r="AP59" s="84">
        <v>4058.061851940523</v>
      </c>
      <c r="AQ59" s="84">
        <v>3851.5389252160348</v>
      </c>
      <c r="AR59" s="84">
        <v>4083.107587314084</v>
      </c>
      <c r="AS59" s="84">
        <v>4981.9517439052261</v>
      </c>
      <c r="AT59" s="84">
        <v>4958.3930841640777</v>
      </c>
      <c r="AU59" s="84">
        <v>5304.9806393455001</v>
      </c>
      <c r="AV59" s="84">
        <v>5782.2637348315066</v>
      </c>
      <c r="AW59" s="84">
        <v>6455.2308790015468</v>
      </c>
      <c r="AX59" s="84">
        <v>7483.2837142298677</v>
      </c>
      <c r="AY59" s="84">
        <v>7008.6989431408765</v>
      </c>
      <c r="AZ59" s="84">
        <v>6539.4450195982872</v>
      </c>
      <c r="BA59" s="962">
        <v>6509.299409090243</v>
      </c>
      <c r="BB59" s="84">
        <v>6844.1601342931908</v>
      </c>
      <c r="BC59" s="1293">
        <v>6100.8601007898587</v>
      </c>
      <c r="BD59" s="84">
        <v>6412.1815628486556</v>
      </c>
      <c r="BE59" s="962">
        <v>6566.2928531101888</v>
      </c>
      <c r="BF59" s="244">
        <v>5125.5329707711571</v>
      </c>
      <c r="BG59" s="348"/>
      <c r="BH59" s="244"/>
      <c r="BI59" s="64"/>
    </row>
    <row r="60" spans="2:61">
      <c r="O60" s="141"/>
      <c r="Q60" s="445"/>
      <c r="R60" s="461"/>
      <c r="S60" s="458"/>
      <c r="T60" s="348" t="s">
        <v>157</v>
      </c>
      <c r="V60" s="445"/>
      <c r="W60" s="461"/>
      <c r="X60" s="1496"/>
      <c r="Y60" s="530" t="s">
        <v>382</v>
      </c>
      <c r="Z60" s="84"/>
      <c r="AA60" s="84">
        <v>4211.8012295467188</v>
      </c>
      <c r="AB60" s="84">
        <v>4685.002883324205</v>
      </c>
      <c r="AC60" s="84">
        <v>5338.6666988834459</v>
      </c>
      <c r="AD60" s="84">
        <v>5699.7417862989578</v>
      </c>
      <c r="AE60" s="84">
        <v>6718.8488114452402</v>
      </c>
      <c r="AF60" s="84">
        <v>7124.6790447353551</v>
      </c>
      <c r="AG60" s="84">
        <v>6746.9385262198457</v>
      </c>
      <c r="AH60" s="84">
        <v>6330.1605404234879</v>
      </c>
      <c r="AI60" s="84">
        <v>5978.0858500710092</v>
      </c>
      <c r="AJ60" s="84">
        <v>5780.4800092946653</v>
      </c>
      <c r="AK60" s="84">
        <v>5512.1414945740798</v>
      </c>
      <c r="AL60" s="84">
        <v>5477.5840544422626</v>
      </c>
      <c r="AM60" s="84">
        <v>5718.1651186464433</v>
      </c>
      <c r="AN60" s="84">
        <v>5877.5287547566586</v>
      </c>
      <c r="AO60" s="84">
        <v>5955.0012743157649</v>
      </c>
      <c r="AP60" s="84">
        <v>6057.8104633422354</v>
      </c>
      <c r="AQ60" s="84">
        <v>6160.9165263844416</v>
      </c>
      <c r="AR60" s="84">
        <v>6970.7624943198916</v>
      </c>
      <c r="AS60" s="84">
        <v>7728.3872664784731</v>
      </c>
      <c r="AT60" s="84">
        <v>7642.3263640361183</v>
      </c>
      <c r="AU60" s="84">
        <v>7426.9380058909001</v>
      </c>
      <c r="AV60" s="84">
        <v>8695.697914962675</v>
      </c>
      <c r="AW60" s="84">
        <v>8970.4005121747832</v>
      </c>
      <c r="AX60" s="84">
        <v>8643.4832662748304</v>
      </c>
      <c r="AY60" s="84">
        <v>7849.3245334499916</v>
      </c>
      <c r="AZ60" s="84">
        <v>8777.7180400800789</v>
      </c>
      <c r="BA60" s="962">
        <v>7914.5111855848609</v>
      </c>
      <c r="BB60" s="84">
        <v>7656.1727984196641</v>
      </c>
      <c r="BC60" s="1293">
        <v>7550.2675109522543</v>
      </c>
      <c r="BD60" s="84">
        <v>7162.5485326579828</v>
      </c>
      <c r="BE60" s="962">
        <v>7580.7022487582526</v>
      </c>
      <c r="BF60" s="244">
        <v>7289.757063096934</v>
      </c>
      <c r="BG60" s="348"/>
      <c r="BH60" s="244"/>
      <c r="BI60" s="64"/>
    </row>
    <row r="61" spans="2:61" ht="34.5" customHeight="1">
      <c r="B61" s="141"/>
      <c r="C61" s="141"/>
      <c r="D61" s="141"/>
      <c r="E61" s="141"/>
      <c r="F61" s="141"/>
      <c r="G61" s="141"/>
      <c r="H61" s="141"/>
      <c r="I61" s="141"/>
      <c r="J61" s="141"/>
      <c r="K61" s="141"/>
      <c r="L61" s="141"/>
      <c r="M61" s="141"/>
      <c r="N61" s="141"/>
      <c r="O61" s="141"/>
      <c r="P61" s="141"/>
      <c r="Q61" s="445"/>
      <c r="R61" s="461"/>
      <c r="S61" s="1893" t="s">
        <v>84</v>
      </c>
      <c r="T61" s="1896"/>
      <c r="V61" s="445"/>
      <c r="W61" s="461"/>
      <c r="X61" s="1893" t="s">
        <v>993</v>
      </c>
      <c r="Y61" s="1894"/>
      <c r="Z61" s="84"/>
      <c r="AA61" s="230">
        <v>22334.428686869629</v>
      </c>
      <c r="AB61" s="230">
        <v>22609.240311403082</v>
      </c>
      <c r="AC61" s="230">
        <v>23256.70180059694</v>
      </c>
      <c r="AD61" s="230">
        <v>22485.512795270894</v>
      </c>
      <c r="AE61" s="230">
        <v>24807.207238834344</v>
      </c>
      <c r="AF61" s="230">
        <v>24675.86788290762</v>
      </c>
      <c r="AG61" s="230">
        <v>25348.716243517072</v>
      </c>
      <c r="AH61" s="230">
        <v>25732.071322175281</v>
      </c>
      <c r="AI61" s="230">
        <v>26371.998607313002</v>
      </c>
      <c r="AJ61" s="230">
        <v>28011.333433497315</v>
      </c>
      <c r="AK61" s="230">
        <v>29433.782688363364</v>
      </c>
      <c r="AL61" s="230">
        <v>31616.74887009387</v>
      </c>
      <c r="AM61" s="230">
        <v>36248.150555012231</v>
      </c>
      <c r="AN61" s="230">
        <v>40353.007164178503</v>
      </c>
      <c r="AO61" s="230">
        <v>43096.90477172182</v>
      </c>
      <c r="AP61" s="230">
        <v>46942.576200698961</v>
      </c>
      <c r="AQ61" s="230">
        <v>48546.163095432261</v>
      </c>
      <c r="AR61" s="230">
        <v>57366.810455627929</v>
      </c>
      <c r="AS61" s="230">
        <v>48642.530892798452</v>
      </c>
      <c r="AT61" s="230">
        <v>49486.854222011199</v>
      </c>
      <c r="AU61" s="230">
        <v>51603.940067436204</v>
      </c>
      <c r="AV61" s="230">
        <v>59710.389607140714</v>
      </c>
      <c r="AW61" s="230">
        <v>61296.94880422821</v>
      </c>
      <c r="AX61" s="230">
        <v>59657.501978663451</v>
      </c>
      <c r="AY61" s="230">
        <v>58266.13697280924</v>
      </c>
      <c r="AZ61" s="230">
        <v>54513.224891870617</v>
      </c>
      <c r="BA61" s="984">
        <v>55805.15812850224</v>
      </c>
      <c r="BB61" s="230">
        <v>53784.022866090963</v>
      </c>
      <c r="BC61" s="1317">
        <v>49071.631848002289</v>
      </c>
      <c r="BD61" s="230">
        <v>46278.94545891809</v>
      </c>
      <c r="BE61" s="984">
        <v>45308.748315223493</v>
      </c>
      <c r="BF61" s="330">
        <v>50406.680955451811</v>
      </c>
      <c r="BG61" s="1508"/>
      <c r="BH61" s="332"/>
      <c r="BI61" s="1390"/>
    </row>
    <row r="62" spans="2:61">
      <c r="O62" s="141"/>
      <c r="Q62" s="445"/>
      <c r="R62" s="461"/>
      <c r="S62" s="458"/>
      <c r="T62" s="529" t="s">
        <v>158</v>
      </c>
      <c r="V62" s="445"/>
      <c r="W62" s="461"/>
      <c r="X62" s="458"/>
      <c r="Y62" s="529" t="s">
        <v>383</v>
      </c>
      <c r="Z62" s="216"/>
      <c r="AA62" s="216">
        <v>14748.012919965809</v>
      </c>
      <c r="AB62" s="216">
        <v>14835.007125234009</v>
      </c>
      <c r="AC62" s="216">
        <v>15181.729018388731</v>
      </c>
      <c r="AD62" s="216">
        <v>14594.476796796715</v>
      </c>
      <c r="AE62" s="216">
        <v>16007.679369295711</v>
      </c>
      <c r="AF62" s="216">
        <v>15855.488824243726</v>
      </c>
      <c r="AG62" s="216">
        <v>16358.209647196913</v>
      </c>
      <c r="AH62" s="216">
        <v>16592.147500662617</v>
      </c>
      <c r="AI62" s="216">
        <v>17040.002901715052</v>
      </c>
      <c r="AJ62" s="216">
        <v>18174.987280307123</v>
      </c>
      <c r="AK62" s="216">
        <v>19146.965297430743</v>
      </c>
      <c r="AL62" s="216">
        <v>21513.632343113299</v>
      </c>
      <c r="AM62" s="216">
        <v>25638.670194044553</v>
      </c>
      <c r="AN62" s="216">
        <v>29434.094232827072</v>
      </c>
      <c r="AO62" s="216">
        <v>32183.370028952184</v>
      </c>
      <c r="AP62" s="216">
        <v>35813.389986708826</v>
      </c>
      <c r="AQ62" s="216">
        <v>37602.396523574986</v>
      </c>
      <c r="AR62" s="216">
        <v>45390.512241673823</v>
      </c>
      <c r="AS62" s="216">
        <v>39944.952361595067</v>
      </c>
      <c r="AT62" s="216">
        <v>39468.315059643595</v>
      </c>
      <c r="AU62" s="216">
        <v>41592.129019184802</v>
      </c>
      <c r="AV62" s="216">
        <v>46693.910015438174</v>
      </c>
      <c r="AW62" s="216">
        <v>49707.652805534795</v>
      </c>
      <c r="AX62" s="216">
        <v>49820.440287320627</v>
      </c>
      <c r="AY62" s="216">
        <v>48013.206996779409</v>
      </c>
      <c r="AZ62" s="216">
        <v>45780.981516103158</v>
      </c>
      <c r="BA62" s="961">
        <v>46770.626970481593</v>
      </c>
      <c r="BB62" s="216">
        <v>44698.970903954098</v>
      </c>
      <c r="BC62" s="1295">
        <v>41202.10915480421</v>
      </c>
      <c r="BD62" s="216">
        <v>38455.951557972796</v>
      </c>
      <c r="BE62" s="961">
        <v>36994.07644911384</v>
      </c>
      <c r="BF62" s="318">
        <v>42076.239161665748</v>
      </c>
      <c r="BG62" s="347"/>
      <c r="BH62" s="318"/>
      <c r="BI62" s="64"/>
    </row>
    <row r="63" spans="2:61">
      <c r="O63" s="141"/>
      <c r="Q63" s="445"/>
      <c r="R63" s="461"/>
      <c r="S63" s="1496"/>
      <c r="T63" s="530" t="s">
        <v>159</v>
      </c>
      <c r="V63" s="445"/>
      <c r="W63" s="461"/>
      <c r="X63" s="1496"/>
      <c r="Y63" s="530" t="s">
        <v>384</v>
      </c>
      <c r="Z63" s="84"/>
      <c r="AA63" s="84">
        <v>2476.7850315385786</v>
      </c>
      <c r="AB63" s="84">
        <v>2470.6779717891136</v>
      </c>
      <c r="AC63" s="84">
        <v>2506.0486475404141</v>
      </c>
      <c r="AD63" s="84">
        <v>2369.245383951531</v>
      </c>
      <c r="AE63" s="84">
        <v>2610.4990301192179</v>
      </c>
      <c r="AF63" s="84">
        <v>2537.9166826786845</v>
      </c>
      <c r="AG63" s="84">
        <v>2528.0957376223846</v>
      </c>
      <c r="AH63" s="84">
        <v>2496.7182311433089</v>
      </c>
      <c r="AI63" s="84">
        <v>2485.8940071209872</v>
      </c>
      <c r="AJ63" s="84">
        <v>2567.0565098243155</v>
      </c>
      <c r="AK63" s="84">
        <v>2638.8099297479148</v>
      </c>
      <c r="AL63" s="84">
        <v>2536.7092362225076</v>
      </c>
      <c r="AM63" s="84">
        <v>2629.5391115129978</v>
      </c>
      <c r="AN63" s="84">
        <v>2679.0354848296279</v>
      </c>
      <c r="AO63" s="84">
        <v>2621.3398311387823</v>
      </c>
      <c r="AP63" s="84">
        <v>2633.6175059630209</v>
      </c>
      <c r="AQ63" s="84">
        <v>2524.4645833525019</v>
      </c>
      <c r="AR63" s="84">
        <v>2644.4174754470746</v>
      </c>
      <c r="AS63" s="84">
        <v>2694.0227904430735</v>
      </c>
      <c r="AT63" s="84">
        <v>2815.5262446745455</v>
      </c>
      <c r="AU63" s="84">
        <v>2749.9405517125192</v>
      </c>
      <c r="AV63" s="84">
        <v>2922.5457831317181</v>
      </c>
      <c r="AW63" s="84">
        <v>2893.8031120107621</v>
      </c>
      <c r="AX63" s="84">
        <v>3005.5273185367441</v>
      </c>
      <c r="AY63" s="84">
        <v>3029.8532053481722</v>
      </c>
      <c r="AZ63" s="84">
        <v>2678.8380458186102</v>
      </c>
      <c r="BA63" s="962">
        <v>2746.1534154075612</v>
      </c>
      <c r="BB63" s="84">
        <v>2634.9424470361914</v>
      </c>
      <c r="BC63" s="1293">
        <v>2392.6082112487452</v>
      </c>
      <c r="BD63" s="84">
        <v>2257.2202490726959</v>
      </c>
      <c r="BE63" s="962">
        <v>2180.0122683178806</v>
      </c>
      <c r="BF63" s="244">
        <v>2157.2719283046968</v>
      </c>
      <c r="BG63" s="348"/>
      <c r="BH63" s="244"/>
      <c r="BI63" s="64"/>
    </row>
    <row r="64" spans="2:61">
      <c r="O64" s="141"/>
      <c r="Q64" s="445"/>
      <c r="R64" s="461"/>
      <c r="S64" s="1496"/>
      <c r="T64" s="530" t="s">
        <v>160</v>
      </c>
      <c r="V64" s="445"/>
      <c r="W64" s="461"/>
      <c r="X64" s="1496"/>
      <c r="Y64" s="530" t="s">
        <v>385</v>
      </c>
      <c r="Z64" s="84"/>
      <c r="AA64" s="84">
        <v>5109.6307353652392</v>
      </c>
      <c r="AB64" s="84">
        <v>5303.5552143799569</v>
      </c>
      <c r="AC64" s="84">
        <v>5568.9241346677945</v>
      </c>
      <c r="AD64" s="84">
        <v>5521.7906145226489</v>
      </c>
      <c r="AE64" s="84">
        <v>6189.0288394194158</v>
      </c>
      <c r="AF64" s="84">
        <v>6282.4623759852084</v>
      </c>
      <c r="AG64" s="84">
        <v>6462.4108586977745</v>
      </c>
      <c r="AH64" s="84">
        <v>6643.2055903693545</v>
      </c>
      <c r="AI64" s="84">
        <v>6846.1016984769631</v>
      </c>
      <c r="AJ64" s="84">
        <v>7269.2896433658743</v>
      </c>
      <c r="AK64" s="84">
        <v>7648.007461184704</v>
      </c>
      <c r="AL64" s="84">
        <v>7566.407290758063</v>
      </c>
      <c r="AM64" s="84">
        <v>7979.9412494546805</v>
      </c>
      <c r="AN64" s="84">
        <v>8239.8774465218066</v>
      </c>
      <c r="AO64" s="84">
        <v>8292.194911630857</v>
      </c>
      <c r="AP64" s="84">
        <v>8495.5687080271182</v>
      </c>
      <c r="AQ64" s="84">
        <v>8419.3019885047761</v>
      </c>
      <c r="AR64" s="84">
        <v>9331.8807385070322</v>
      </c>
      <c r="AS64" s="84">
        <v>6003.5557407603137</v>
      </c>
      <c r="AT64" s="84">
        <v>7203.012917693055</v>
      </c>
      <c r="AU64" s="84">
        <v>7261.8704965388824</v>
      </c>
      <c r="AV64" s="84">
        <v>10093.933808570824</v>
      </c>
      <c r="AW64" s="84">
        <v>8695.492886682654</v>
      </c>
      <c r="AX64" s="84">
        <v>6831.5343728060807</v>
      </c>
      <c r="AY64" s="84">
        <v>7223.0767706816587</v>
      </c>
      <c r="AZ64" s="84">
        <v>6053.4053299488496</v>
      </c>
      <c r="BA64" s="962">
        <v>6288.3777426130855</v>
      </c>
      <c r="BB64" s="84">
        <v>6450.1095151006775</v>
      </c>
      <c r="BC64" s="1293">
        <v>5476.9144819493349</v>
      </c>
      <c r="BD64" s="84">
        <v>5565.7736518725933</v>
      </c>
      <c r="BE64" s="962">
        <v>6134.6595977917714</v>
      </c>
      <c r="BF64" s="244">
        <v>6173.1698654813672</v>
      </c>
      <c r="BG64" s="348"/>
      <c r="BH64" s="244"/>
      <c r="BI64" s="64"/>
    </row>
    <row r="65" spans="2:61" ht="28.5" customHeight="1">
      <c r="B65" s="141"/>
      <c r="C65" s="141"/>
      <c r="D65" s="141"/>
      <c r="E65" s="141"/>
      <c r="F65" s="141"/>
      <c r="G65" s="141"/>
      <c r="H65" s="141"/>
      <c r="I65" s="141"/>
      <c r="J65" s="141"/>
      <c r="K65" s="141"/>
      <c r="L65" s="141"/>
      <c r="M65" s="141"/>
      <c r="N65" s="141"/>
      <c r="O65" s="141"/>
      <c r="P65" s="141"/>
      <c r="Q65" s="445"/>
      <c r="R65" s="461"/>
      <c r="S65" s="1893" t="s">
        <v>161</v>
      </c>
      <c r="T65" s="1896"/>
      <c r="V65" s="445"/>
      <c r="W65" s="461"/>
      <c r="X65" s="1893" t="s">
        <v>994</v>
      </c>
      <c r="Y65" s="1894"/>
      <c r="Z65" s="84"/>
      <c r="AA65" s="230">
        <v>30547.075510510575</v>
      </c>
      <c r="AB65" s="230">
        <v>31957.47487043649</v>
      </c>
      <c r="AC65" s="230">
        <v>34304.087878585662</v>
      </c>
      <c r="AD65" s="230">
        <v>35149.918709805839</v>
      </c>
      <c r="AE65" s="230">
        <v>38352.159330829716</v>
      </c>
      <c r="AF65" s="230">
        <v>40307.52770266492</v>
      </c>
      <c r="AG65" s="230">
        <v>41656.704904736034</v>
      </c>
      <c r="AH65" s="230">
        <v>43449.783482941697</v>
      </c>
      <c r="AI65" s="230">
        <v>46016.330023523173</v>
      </c>
      <c r="AJ65" s="230">
        <v>49448.19466710079</v>
      </c>
      <c r="AK65" s="230">
        <v>51793.966976639895</v>
      </c>
      <c r="AL65" s="230">
        <v>51286.090036715774</v>
      </c>
      <c r="AM65" s="230">
        <v>53537.800467481335</v>
      </c>
      <c r="AN65" s="230">
        <v>53484.284036390556</v>
      </c>
      <c r="AO65" s="230">
        <v>53194.259067570572</v>
      </c>
      <c r="AP65" s="230">
        <v>53057.106565270027</v>
      </c>
      <c r="AQ65" s="230">
        <v>52969.946709689269</v>
      </c>
      <c r="AR65" s="230">
        <v>54621.5270044098</v>
      </c>
      <c r="AS65" s="230">
        <v>57459.614966667272</v>
      </c>
      <c r="AT65" s="230">
        <v>49688.301059729449</v>
      </c>
      <c r="AU65" s="230">
        <v>49776.072657186087</v>
      </c>
      <c r="AV65" s="230">
        <v>57869.375709259082</v>
      </c>
      <c r="AW65" s="230">
        <v>59090.896171058062</v>
      </c>
      <c r="AX65" s="230">
        <v>58938.823456472041</v>
      </c>
      <c r="AY65" s="230">
        <v>56487.32294768664</v>
      </c>
      <c r="AZ65" s="230">
        <v>52428.543511055446</v>
      </c>
      <c r="BA65" s="984">
        <v>48935.484243769868</v>
      </c>
      <c r="BB65" s="230">
        <v>48023.510584318996</v>
      </c>
      <c r="BC65" s="1317">
        <v>47638.27732446717</v>
      </c>
      <c r="BD65" s="230">
        <v>44209.100845059431</v>
      </c>
      <c r="BE65" s="984">
        <v>37999.878208786053</v>
      </c>
      <c r="BF65" s="330">
        <v>48248.686468942164</v>
      </c>
      <c r="BG65" s="1508"/>
      <c r="BH65" s="332"/>
      <c r="BI65" s="1390"/>
    </row>
    <row r="66" spans="2:61">
      <c r="O66" s="141"/>
      <c r="Q66" s="445"/>
      <c r="R66" s="461"/>
      <c r="S66" s="458"/>
      <c r="T66" s="529" t="s">
        <v>162</v>
      </c>
      <c r="V66" s="445"/>
      <c r="W66" s="461"/>
      <c r="X66" s="458"/>
      <c r="Y66" s="952" t="s">
        <v>386</v>
      </c>
      <c r="Z66" s="216"/>
      <c r="AA66" s="216">
        <v>2427.7083634680912</v>
      </c>
      <c r="AB66" s="216">
        <v>2519.0402308906087</v>
      </c>
      <c r="AC66" s="216">
        <v>2642.6190519902029</v>
      </c>
      <c r="AD66" s="216">
        <v>2598.5562152802877</v>
      </c>
      <c r="AE66" s="216">
        <v>2928.7965974215135</v>
      </c>
      <c r="AF66" s="216">
        <v>2959.9557916444228</v>
      </c>
      <c r="AG66" s="216">
        <v>3353.5031969134993</v>
      </c>
      <c r="AH66" s="216">
        <v>3694.7966595832772</v>
      </c>
      <c r="AI66" s="216">
        <v>4076.9895112493286</v>
      </c>
      <c r="AJ66" s="216">
        <v>4608.2723275496974</v>
      </c>
      <c r="AK66" s="216">
        <v>5129.7667510697129</v>
      </c>
      <c r="AL66" s="216">
        <v>4948.8931822252698</v>
      </c>
      <c r="AM66" s="216">
        <v>5138.4141605417253</v>
      </c>
      <c r="AN66" s="216">
        <v>5209.7027663209556</v>
      </c>
      <c r="AO66" s="216">
        <v>5104.8799007506659</v>
      </c>
      <c r="AP66" s="216">
        <v>5103.4112339827252</v>
      </c>
      <c r="AQ66" s="216">
        <v>4949.142652949462</v>
      </c>
      <c r="AR66" s="216">
        <v>5385.9290142515674</v>
      </c>
      <c r="AS66" s="216">
        <v>5506.2938658943494</v>
      </c>
      <c r="AT66" s="216">
        <v>6029.215281458637</v>
      </c>
      <c r="AU66" s="216">
        <v>5792.4191990551171</v>
      </c>
      <c r="AV66" s="216">
        <v>5091.5836454683358</v>
      </c>
      <c r="AW66" s="216">
        <v>5548.3607467718493</v>
      </c>
      <c r="AX66" s="216">
        <v>5537.8227930613548</v>
      </c>
      <c r="AY66" s="216">
        <v>4979.6371643814682</v>
      </c>
      <c r="AZ66" s="216">
        <v>5034.1740087329235</v>
      </c>
      <c r="BA66" s="961">
        <v>4218.5808015920811</v>
      </c>
      <c r="BB66" s="216">
        <v>4298.7738212647873</v>
      </c>
      <c r="BC66" s="1295">
        <v>4095.103103461046</v>
      </c>
      <c r="BD66" s="216">
        <v>3813.2560320436028</v>
      </c>
      <c r="BE66" s="961">
        <v>3776.6706460004793</v>
      </c>
      <c r="BF66" s="318">
        <v>3935.8067774700116</v>
      </c>
      <c r="BG66" s="347"/>
      <c r="BH66" s="318"/>
      <c r="BI66" s="64"/>
    </row>
    <row r="67" spans="2:61">
      <c r="O67" s="141"/>
      <c r="Q67" s="445"/>
      <c r="R67" s="461"/>
      <c r="S67" s="458"/>
      <c r="T67" s="530" t="s">
        <v>163</v>
      </c>
      <c r="V67" s="445"/>
      <c r="W67" s="461"/>
      <c r="X67" s="1496"/>
      <c r="Y67" s="530" t="s">
        <v>387</v>
      </c>
      <c r="Z67" s="84"/>
      <c r="AA67" s="84">
        <v>12878.638135622567</v>
      </c>
      <c r="AB67" s="84">
        <v>13432.230135505539</v>
      </c>
      <c r="AC67" s="84">
        <v>14726.460094678043</v>
      </c>
      <c r="AD67" s="84">
        <v>15560.583848027842</v>
      </c>
      <c r="AE67" s="84">
        <v>16488.658052564293</v>
      </c>
      <c r="AF67" s="84">
        <v>17855.280752425511</v>
      </c>
      <c r="AG67" s="84">
        <v>18226.657104752147</v>
      </c>
      <c r="AH67" s="84">
        <v>19182.477205267372</v>
      </c>
      <c r="AI67" s="84">
        <v>20444.641647474684</v>
      </c>
      <c r="AJ67" s="84">
        <v>21852.130716576808</v>
      </c>
      <c r="AK67" s="84">
        <v>22535.115316130908</v>
      </c>
      <c r="AL67" s="84">
        <v>22820.297349011969</v>
      </c>
      <c r="AM67" s="84">
        <v>24064.48032737794</v>
      </c>
      <c r="AN67" s="84">
        <v>23902.305816171523</v>
      </c>
      <c r="AO67" s="84">
        <v>24247.357749408624</v>
      </c>
      <c r="AP67" s="84">
        <v>24482.380100975141</v>
      </c>
      <c r="AQ67" s="84">
        <v>25250.867806423874</v>
      </c>
      <c r="AR67" s="84">
        <v>25786.220056343285</v>
      </c>
      <c r="AS67" s="84">
        <v>26886.073826746793</v>
      </c>
      <c r="AT67" s="84">
        <v>24699.428998504653</v>
      </c>
      <c r="AU67" s="84">
        <v>24174.834496950414</v>
      </c>
      <c r="AV67" s="84">
        <v>30972.442856445326</v>
      </c>
      <c r="AW67" s="84">
        <v>31109.58312860128</v>
      </c>
      <c r="AX67" s="84">
        <v>31740.860912727301</v>
      </c>
      <c r="AY67" s="84">
        <v>28978.044418299512</v>
      </c>
      <c r="AZ67" s="84">
        <v>27698.364378069153</v>
      </c>
      <c r="BA67" s="962">
        <v>25589.959995596531</v>
      </c>
      <c r="BB67" s="84">
        <v>25147.283813050999</v>
      </c>
      <c r="BC67" s="1293">
        <v>25586.56379700753</v>
      </c>
      <c r="BD67" s="84">
        <v>23218.698259230972</v>
      </c>
      <c r="BE67" s="962">
        <v>19622.336457620815</v>
      </c>
      <c r="BF67" s="244">
        <v>24899.276407856876</v>
      </c>
      <c r="BG67" s="348"/>
      <c r="BH67" s="244"/>
      <c r="BI67" s="64"/>
    </row>
    <row r="68" spans="2:61" ht="28.5">
      <c r="O68" s="141"/>
      <c r="Q68" s="445"/>
      <c r="R68" s="461"/>
      <c r="S68" s="458"/>
      <c r="T68" s="530" t="s">
        <v>164</v>
      </c>
      <c r="V68" s="445"/>
      <c r="W68" s="461"/>
      <c r="X68" s="1496"/>
      <c r="Y68" s="953" t="s">
        <v>388</v>
      </c>
      <c r="Z68" s="84"/>
      <c r="AA68" s="84">
        <v>15240.729011419917</v>
      </c>
      <c r="AB68" s="84">
        <v>16006.204504040343</v>
      </c>
      <c r="AC68" s="84">
        <v>16935.00873191742</v>
      </c>
      <c r="AD68" s="84">
        <v>16990.778646497711</v>
      </c>
      <c r="AE68" s="84">
        <v>18934.704680843912</v>
      </c>
      <c r="AF68" s="84">
        <v>19492.291158594984</v>
      </c>
      <c r="AG68" s="84">
        <v>20076.54460307039</v>
      </c>
      <c r="AH68" s="84">
        <v>20572.509618091048</v>
      </c>
      <c r="AI68" s="84">
        <v>21494.69886479916</v>
      </c>
      <c r="AJ68" s="84">
        <v>22987.791622974284</v>
      </c>
      <c r="AK68" s="84">
        <v>24129.084909439272</v>
      </c>
      <c r="AL68" s="84">
        <v>23516.899505478537</v>
      </c>
      <c r="AM68" s="84">
        <v>24334.90597956167</v>
      </c>
      <c r="AN68" s="84">
        <v>24372.275453898081</v>
      </c>
      <c r="AO68" s="84">
        <v>23842.021417411281</v>
      </c>
      <c r="AP68" s="84">
        <v>23471.315230312161</v>
      </c>
      <c r="AQ68" s="84">
        <v>22769.936250315935</v>
      </c>
      <c r="AR68" s="84">
        <v>23449.377933814951</v>
      </c>
      <c r="AS68" s="84">
        <v>25067.247274026129</v>
      </c>
      <c r="AT68" s="84">
        <v>18959.656779766156</v>
      </c>
      <c r="AU68" s="84">
        <v>19808.818961180554</v>
      </c>
      <c r="AV68" s="84">
        <v>21805.349207345418</v>
      </c>
      <c r="AW68" s="84">
        <v>22432.952295684932</v>
      </c>
      <c r="AX68" s="84">
        <v>21660.139750683382</v>
      </c>
      <c r="AY68" s="84">
        <v>22529.641365005657</v>
      </c>
      <c r="AZ68" s="84">
        <v>19696.00512425337</v>
      </c>
      <c r="BA68" s="962">
        <v>19126.943446581252</v>
      </c>
      <c r="BB68" s="84">
        <v>18577.452950003204</v>
      </c>
      <c r="BC68" s="1293">
        <v>17956.610423998594</v>
      </c>
      <c r="BD68" s="84">
        <v>17177.146553784856</v>
      </c>
      <c r="BE68" s="962">
        <v>14600.871105164761</v>
      </c>
      <c r="BF68" s="244">
        <v>19413.603283615274</v>
      </c>
      <c r="BG68" s="348"/>
      <c r="BH68" s="244"/>
      <c r="BI68" s="64"/>
    </row>
    <row r="69" spans="2:61" ht="28.5" customHeight="1">
      <c r="B69" s="141"/>
      <c r="C69" s="141"/>
      <c r="D69" s="141"/>
      <c r="E69" s="141"/>
      <c r="F69" s="141"/>
      <c r="G69" s="141"/>
      <c r="H69" s="141"/>
      <c r="I69" s="141"/>
      <c r="J69" s="141"/>
      <c r="K69" s="141"/>
      <c r="L69" s="141"/>
      <c r="M69" s="141"/>
      <c r="N69" s="141"/>
      <c r="O69" s="141"/>
      <c r="P69" s="141"/>
      <c r="Q69" s="445"/>
      <c r="R69" s="461"/>
      <c r="S69" s="1893" t="s">
        <v>86</v>
      </c>
      <c r="T69" s="1894"/>
      <c r="V69" s="445"/>
      <c r="W69" s="461"/>
      <c r="X69" s="1893" t="s">
        <v>996</v>
      </c>
      <c r="Y69" s="1894"/>
      <c r="Z69" s="84"/>
      <c r="AA69" s="230">
        <v>28182.008329265445</v>
      </c>
      <c r="AB69" s="230">
        <v>30037.699445695882</v>
      </c>
      <c r="AC69" s="230">
        <v>32170.5627562476</v>
      </c>
      <c r="AD69" s="230">
        <v>33030.043573378891</v>
      </c>
      <c r="AE69" s="230">
        <v>36698.106356290118</v>
      </c>
      <c r="AF69" s="230">
        <v>38414.858072172894</v>
      </c>
      <c r="AG69" s="230">
        <v>40531.321079087087</v>
      </c>
      <c r="AH69" s="230">
        <v>42624.909619785947</v>
      </c>
      <c r="AI69" s="230">
        <v>45968.722864545678</v>
      </c>
      <c r="AJ69" s="230">
        <v>49628.459647066586</v>
      </c>
      <c r="AK69" s="230">
        <v>52643.326353751341</v>
      </c>
      <c r="AL69" s="230">
        <v>52227.277339666718</v>
      </c>
      <c r="AM69" s="230">
        <v>54457.132893516697</v>
      </c>
      <c r="AN69" s="230">
        <v>54910.534947515989</v>
      </c>
      <c r="AO69" s="230">
        <v>55046.660753864802</v>
      </c>
      <c r="AP69" s="230">
        <v>55029.615210330514</v>
      </c>
      <c r="AQ69" s="230">
        <v>52192.185864744693</v>
      </c>
      <c r="AR69" s="230">
        <v>53721.289280631434</v>
      </c>
      <c r="AS69" s="230">
        <v>52649.934946398789</v>
      </c>
      <c r="AT69" s="230">
        <v>45549.399161978086</v>
      </c>
      <c r="AU69" s="230">
        <v>47513.744282425396</v>
      </c>
      <c r="AV69" s="230">
        <v>54579.788267757103</v>
      </c>
      <c r="AW69" s="230">
        <v>58667.910023063967</v>
      </c>
      <c r="AX69" s="230">
        <v>64677.282691396933</v>
      </c>
      <c r="AY69" s="230">
        <v>62054.938971911499</v>
      </c>
      <c r="AZ69" s="230">
        <v>64037.443707949191</v>
      </c>
      <c r="BA69" s="984">
        <v>65243.784613477845</v>
      </c>
      <c r="BB69" s="230">
        <v>60152.933855544266</v>
      </c>
      <c r="BC69" s="1317">
        <v>59136.000094289426</v>
      </c>
      <c r="BD69" s="230">
        <v>58076.097200598786</v>
      </c>
      <c r="BE69" s="984">
        <v>59371.701408633053</v>
      </c>
      <c r="BF69" s="330">
        <v>57901.99448367599</v>
      </c>
      <c r="BG69" s="1508"/>
      <c r="BH69" s="332"/>
      <c r="BI69" s="1390"/>
    </row>
    <row r="70" spans="2:61">
      <c r="O70" s="141"/>
      <c r="Q70" s="445"/>
      <c r="R70" s="461"/>
      <c r="S70" s="458"/>
      <c r="T70" s="529" t="s">
        <v>165</v>
      </c>
      <c r="V70" s="445"/>
      <c r="W70" s="461"/>
      <c r="X70" s="458"/>
      <c r="Y70" s="529" t="s">
        <v>389</v>
      </c>
      <c r="Z70" s="84"/>
      <c r="AA70" s="216">
        <v>6120.3590860543654</v>
      </c>
      <c r="AB70" s="216">
        <v>6714.4132655961203</v>
      </c>
      <c r="AC70" s="216">
        <v>7368.8662155856355</v>
      </c>
      <c r="AD70" s="216">
        <v>7671.3813423066786</v>
      </c>
      <c r="AE70" s="216">
        <v>8781.008671618225</v>
      </c>
      <c r="AF70" s="216">
        <v>9275.833936289373</v>
      </c>
      <c r="AG70" s="216">
        <v>9596.3457472209247</v>
      </c>
      <c r="AH70" s="216">
        <v>9868.3137758491266</v>
      </c>
      <c r="AI70" s="216">
        <v>10307.048635577699</v>
      </c>
      <c r="AJ70" s="216">
        <v>11048.2782136443</v>
      </c>
      <c r="AK70" s="216">
        <v>11636.699740802673</v>
      </c>
      <c r="AL70" s="216">
        <v>11484.0033559076</v>
      </c>
      <c r="AM70" s="216">
        <v>12098.182178235205</v>
      </c>
      <c r="AN70" s="216">
        <v>12362.911268581842</v>
      </c>
      <c r="AO70" s="216">
        <v>12298.086341346205</v>
      </c>
      <c r="AP70" s="216">
        <v>12406.344697321145</v>
      </c>
      <c r="AQ70" s="216">
        <v>11774.088453490131</v>
      </c>
      <c r="AR70" s="216">
        <v>12395.276301208203</v>
      </c>
      <c r="AS70" s="216">
        <v>13427.861310094679</v>
      </c>
      <c r="AT70" s="216">
        <v>11778.066440223436</v>
      </c>
      <c r="AU70" s="216">
        <v>13142.949731237859</v>
      </c>
      <c r="AV70" s="216">
        <v>13068.119066906762</v>
      </c>
      <c r="AW70" s="216">
        <v>14767.078402254798</v>
      </c>
      <c r="AX70" s="216">
        <v>19153.130066139362</v>
      </c>
      <c r="AY70" s="216">
        <v>18425.676095630577</v>
      </c>
      <c r="AZ70" s="216">
        <v>17633.525987075405</v>
      </c>
      <c r="BA70" s="961">
        <v>17267.567125581158</v>
      </c>
      <c r="BB70" s="216">
        <v>16910.82228771524</v>
      </c>
      <c r="BC70" s="1295">
        <v>15730.13514217125</v>
      </c>
      <c r="BD70" s="216">
        <v>16209.888041151251</v>
      </c>
      <c r="BE70" s="961">
        <v>16848.644230068632</v>
      </c>
      <c r="BF70" s="318">
        <v>16916.826661148301</v>
      </c>
      <c r="BG70" s="348"/>
      <c r="BH70" s="244"/>
      <c r="BI70" s="64"/>
    </row>
    <row r="71" spans="2:61">
      <c r="O71" s="141"/>
      <c r="Q71" s="445"/>
      <c r="R71" s="461"/>
      <c r="S71" s="458"/>
      <c r="T71" s="530" t="s">
        <v>166</v>
      </c>
      <c r="V71" s="445"/>
      <c r="W71" s="461"/>
      <c r="X71" s="1496"/>
      <c r="Y71" s="530" t="s">
        <v>390</v>
      </c>
      <c r="Z71" s="84"/>
      <c r="AA71" s="84">
        <v>11262.275204476049</v>
      </c>
      <c r="AB71" s="84">
        <v>11851.257305766921</v>
      </c>
      <c r="AC71" s="84">
        <v>12608.910338787293</v>
      </c>
      <c r="AD71" s="84">
        <v>12861.273801512729</v>
      </c>
      <c r="AE71" s="84">
        <v>14052.722257577867</v>
      </c>
      <c r="AF71" s="84">
        <v>14710.928771936484</v>
      </c>
      <c r="AG71" s="84">
        <v>15750.762189570803</v>
      </c>
      <c r="AH71" s="84">
        <v>16979.710058256009</v>
      </c>
      <c r="AI71" s="84">
        <v>18545.351446278328</v>
      </c>
      <c r="AJ71" s="84">
        <v>20411.659457682494</v>
      </c>
      <c r="AK71" s="84">
        <v>21909.396105578537</v>
      </c>
      <c r="AL71" s="84">
        <v>21429.218647858364</v>
      </c>
      <c r="AM71" s="84">
        <v>22014.398486359467</v>
      </c>
      <c r="AN71" s="84">
        <v>21721.253324021443</v>
      </c>
      <c r="AO71" s="84">
        <v>21469.345229759168</v>
      </c>
      <c r="AP71" s="84">
        <v>21194.88418762646</v>
      </c>
      <c r="AQ71" s="84">
        <v>19521.747544734772</v>
      </c>
      <c r="AR71" s="84">
        <v>19331.740156424756</v>
      </c>
      <c r="AS71" s="84">
        <v>19404.154483001472</v>
      </c>
      <c r="AT71" s="84">
        <v>18560.991460566071</v>
      </c>
      <c r="AU71" s="84">
        <v>19221.979749330287</v>
      </c>
      <c r="AV71" s="84">
        <v>21542.438537235874</v>
      </c>
      <c r="AW71" s="84">
        <v>22798.715763223339</v>
      </c>
      <c r="AX71" s="84">
        <v>24832.842502698986</v>
      </c>
      <c r="AY71" s="84">
        <v>24316.545991707779</v>
      </c>
      <c r="AZ71" s="84">
        <v>28128.752199392024</v>
      </c>
      <c r="BA71" s="962">
        <v>28637.103854540263</v>
      </c>
      <c r="BB71" s="84">
        <v>23450.580956325579</v>
      </c>
      <c r="BC71" s="1293">
        <v>22724.131058343937</v>
      </c>
      <c r="BD71" s="84">
        <v>21832.59942538528</v>
      </c>
      <c r="BE71" s="962">
        <v>22003.412349638904</v>
      </c>
      <c r="BF71" s="244">
        <v>23057.704899847551</v>
      </c>
      <c r="BG71" s="348"/>
      <c r="BH71" s="244"/>
      <c r="BI71" s="64"/>
    </row>
    <row r="72" spans="2:61">
      <c r="O72" s="141"/>
      <c r="Q72" s="445"/>
      <c r="R72" s="461"/>
      <c r="S72" s="458"/>
      <c r="T72" s="530" t="s">
        <v>167</v>
      </c>
      <c r="V72" s="445"/>
      <c r="W72" s="461"/>
      <c r="X72" s="1496"/>
      <c r="Y72" s="530" t="s">
        <v>391</v>
      </c>
      <c r="Z72" s="84"/>
      <c r="AA72" s="84">
        <v>1042.6343941880571</v>
      </c>
      <c r="AB72" s="84">
        <v>1068.1870160239703</v>
      </c>
      <c r="AC72" s="84">
        <v>1105.9815259047978</v>
      </c>
      <c r="AD72" s="84">
        <v>1084.5106496812036</v>
      </c>
      <c r="AE72" s="84">
        <v>1192.7325396926224</v>
      </c>
      <c r="AF72" s="84">
        <v>1205.6719801123052</v>
      </c>
      <c r="AG72" s="84">
        <v>1212.6890501762534</v>
      </c>
      <c r="AH72" s="84">
        <v>1206.3595964609428</v>
      </c>
      <c r="AI72" s="84">
        <v>1218.9621127384275</v>
      </c>
      <c r="AJ72" s="84">
        <v>1275.1518540279362</v>
      </c>
      <c r="AK72" s="84">
        <v>1310.7238693290956</v>
      </c>
      <c r="AL72" s="84">
        <v>1273.0566114172916</v>
      </c>
      <c r="AM72" s="84">
        <v>1319.6443571251702</v>
      </c>
      <c r="AN72" s="84">
        <v>1332.0460356613783</v>
      </c>
      <c r="AO72" s="84">
        <v>1299.87168750407</v>
      </c>
      <c r="AP72" s="84">
        <v>1297.1798205748846</v>
      </c>
      <c r="AQ72" s="84">
        <v>1215.8932301084444</v>
      </c>
      <c r="AR72" s="84">
        <v>1310.2753907612177</v>
      </c>
      <c r="AS72" s="84">
        <v>1262.9962537336012</v>
      </c>
      <c r="AT72" s="84">
        <v>1188.701526623975</v>
      </c>
      <c r="AU72" s="84">
        <v>1257.021395297699</v>
      </c>
      <c r="AV72" s="84">
        <v>814.79264460812487</v>
      </c>
      <c r="AW72" s="84">
        <v>901.6872001764408</v>
      </c>
      <c r="AX72" s="84">
        <v>957.42865446895814</v>
      </c>
      <c r="AY72" s="84">
        <v>1008.7695828630337</v>
      </c>
      <c r="AZ72" s="84">
        <v>764.64928316487351</v>
      </c>
      <c r="BA72" s="962">
        <v>827.87040451465748</v>
      </c>
      <c r="BB72" s="84">
        <v>723.60643285833373</v>
      </c>
      <c r="BC72" s="1293">
        <v>655.5561306755618</v>
      </c>
      <c r="BD72" s="84">
        <v>607.74509504784317</v>
      </c>
      <c r="BE72" s="962">
        <v>613.22463759803486</v>
      </c>
      <c r="BF72" s="244">
        <v>581.86211849844699</v>
      </c>
      <c r="BG72" s="348"/>
      <c r="BH72" s="244"/>
      <c r="BI72" s="64"/>
    </row>
    <row r="73" spans="2:61">
      <c r="O73" s="141"/>
      <c r="Q73" s="445"/>
      <c r="R73" s="461"/>
      <c r="S73" s="458"/>
      <c r="T73" s="530" t="s">
        <v>168</v>
      </c>
      <c r="V73" s="445"/>
      <c r="W73" s="461"/>
      <c r="X73" s="1496"/>
      <c r="Y73" s="530" t="s">
        <v>392</v>
      </c>
      <c r="Z73" s="84"/>
      <c r="AA73" s="84">
        <v>9756.7396445469694</v>
      </c>
      <c r="AB73" s="84">
        <v>10403.841858308868</v>
      </c>
      <c r="AC73" s="84">
        <v>11086.804675969872</v>
      </c>
      <c r="AD73" s="84">
        <v>11412.877779878281</v>
      </c>
      <c r="AE73" s="84">
        <v>12671.642887401407</v>
      </c>
      <c r="AF73" s="84">
        <v>13222.423383834735</v>
      </c>
      <c r="AG73" s="84">
        <v>13971.524092119105</v>
      </c>
      <c r="AH73" s="84">
        <v>14570.526189219869</v>
      </c>
      <c r="AI73" s="84">
        <v>15897.360669951222</v>
      </c>
      <c r="AJ73" s="84">
        <v>16893.370121711861</v>
      </c>
      <c r="AK73" s="84">
        <v>17786.506638041035</v>
      </c>
      <c r="AL73" s="84">
        <v>18040.998724483463</v>
      </c>
      <c r="AM73" s="84">
        <v>19024.907871796855</v>
      </c>
      <c r="AN73" s="84">
        <v>19494.324319251326</v>
      </c>
      <c r="AO73" s="84">
        <v>19979.357495255361</v>
      </c>
      <c r="AP73" s="84">
        <v>20131.206504808026</v>
      </c>
      <c r="AQ73" s="84">
        <v>19680.456636411345</v>
      </c>
      <c r="AR73" s="84">
        <v>20683.997432237258</v>
      </c>
      <c r="AS73" s="84">
        <v>18554.922899569032</v>
      </c>
      <c r="AT73" s="84">
        <v>14021.639734564606</v>
      </c>
      <c r="AU73" s="84">
        <v>13891.793406559558</v>
      </c>
      <c r="AV73" s="84">
        <v>19154.438019006342</v>
      </c>
      <c r="AW73" s="84">
        <v>20200.428657409386</v>
      </c>
      <c r="AX73" s="84">
        <v>19733.881468089621</v>
      </c>
      <c r="AY73" s="84">
        <v>18303.947301710112</v>
      </c>
      <c r="AZ73" s="84">
        <v>17510.516238316883</v>
      </c>
      <c r="BA73" s="962">
        <v>18511.243228841769</v>
      </c>
      <c r="BB73" s="84">
        <v>19067.924178645113</v>
      </c>
      <c r="BC73" s="1293">
        <v>20026.177763098673</v>
      </c>
      <c r="BD73" s="84">
        <v>19425.864639014409</v>
      </c>
      <c r="BE73" s="962">
        <v>19906.420191327481</v>
      </c>
      <c r="BF73" s="244">
        <v>17345.600804181697</v>
      </c>
      <c r="BG73" s="348"/>
      <c r="BH73" s="244"/>
      <c r="BI73" s="64"/>
    </row>
    <row r="74" spans="2:61" ht="14.25" customHeight="1">
      <c r="B74" s="141"/>
      <c r="C74" s="141"/>
      <c r="D74" s="141"/>
      <c r="E74" s="141"/>
      <c r="F74" s="141"/>
      <c r="G74" s="141"/>
      <c r="H74" s="141"/>
      <c r="I74" s="141"/>
      <c r="J74" s="141"/>
      <c r="K74" s="141"/>
      <c r="L74" s="141"/>
      <c r="M74" s="141"/>
      <c r="N74" s="141"/>
      <c r="O74" s="141"/>
      <c r="P74" s="141"/>
      <c r="Q74" s="445"/>
      <c r="R74" s="461"/>
      <c r="S74" s="1893" t="s">
        <v>169</v>
      </c>
      <c r="T74" s="1895"/>
      <c r="V74" s="445"/>
      <c r="W74" s="461"/>
      <c r="X74" s="1908" t="s">
        <v>348</v>
      </c>
      <c r="Y74" s="1909"/>
      <c r="Z74" s="84"/>
      <c r="AA74" s="230">
        <v>39089.448271913148</v>
      </c>
      <c r="AB74" s="230">
        <v>37350.539266359367</v>
      </c>
      <c r="AC74" s="230">
        <v>35056.571549725908</v>
      </c>
      <c r="AD74" s="230">
        <v>36935.625174599591</v>
      </c>
      <c r="AE74" s="230">
        <v>38670.522698463908</v>
      </c>
      <c r="AF74" s="230">
        <v>38990.96581627526</v>
      </c>
      <c r="AG74" s="230">
        <v>34508.712164804783</v>
      </c>
      <c r="AH74" s="230">
        <v>36498.969443321424</v>
      </c>
      <c r="AI74" s="230">
        <v>37917.593911195327</v>
      </c>
      <c r="AJ74" s="230">
        <v>39576.303478366062</v>
      </c>
      <c r="AK74" s="230">
        <v>39518.334461452636</v>
      </c>
      <c r="AL74" s="230">
        <v>39085.198776484249</v>
      </c>
      <c r="AM74" s="230">
        <v>38952.112702814033</v>
      </c>
      <c r="AN74" s="230">
        <v>40400.922934588103</v>
      </c>
      <c r="AO74" s="230">
        <v>45252.980729047435</v>
      </c>
      <c r="AP74" s="230">
        <v>48286.098081517186</v>
      </c>
      <c r="AQ74" s="230">
        <v>46575.599453461371</v>
      </c>
      <c r="AR74" s="230">
        <v>42878.012931229263</v>
      </c>
      <c r="AS74" s="230">
        <v>38046.213018034978</v>
      </c>
      <c r="AT74" s="230">
        <v>29328.867070679691</v>
      </c>
      <c r="AU74" s="230">
        <v>28323.448647965961</v>
      </c>
      <c r="AV74" s="230">
        <v>22914.454244369932</v>
      </c>
      <c r="AW74" s="230">
        <v>18789.263616755783</v>
      </c>
      <c r="AX74" s="230">
        <v>25553.028797887084</v>
      </c>
      <c r="AY74" s="230">
        <v>22075.787791186252</v>
      </c>
      <c r="AZ74" s="230">
        <v>19635.82267679301</v>
      </c>
      <c r="BA74" s="984">
        <v>16273.099579633417</v>
      </c>
      <c r="BB74" s="230">
        <v>20043.861887208684</v>
      </c>
      <c r="BC74" s="1317">
        <v>18257.974569986323</v>
      </c>
      <c r="BD74" s="230">
        <v>19618.72984058439</v>
      </c>
      <c r="BE74" s="984">
        <v>16706.913273358285</v>
      </c>
      <c r="BF74" s="330">
        <v>13514.342097083801</v>
      </c>
      <c r="BG74" s="1509"/>
      <c r="BH74" s="331"/>
      <c r="BI74" s="1390"/>
    </row>
    <row r="75" spans="2:61">
      <c r="O75" s="141"/>
      <c r="Q75" s="445"/>
      <c r="R75" s="461"/>
      <c r="S75" s="458"/>
      <c r="T75" s="530" t="s">
        <v>170</v>
      </c>
      <c r="V75" s="445"/>
      <c r="W75" s="461"/>
      <c r="X75" s="458"/>
      <c r="Y75" s="530" t="s">
        <v>408</v>
      </c>
      <c r="Z75" s="84"/>
      <c r="AA75" s="84">
        <v>1719.9488429363175</v>
      </c>
      <c r="AB75" s="84">
        <v>1879.5251420655832</v>
      </c>
      <c r="AC75" s="84">
        <v>2059.8437653282572</v>
      </c>
      <c r="AD75" s="84">
        <v>2118.6172462471654</v>
      </c>
      <c r="AE75" s="84">
        <v>2444.3364214118201</v>
      </c>
      <c r="AF75" s="84">
        <v>2555.2888832900303</v>
      </c>
      <c r="AG75" s="84">
        <v>2722.7367683157813</v>
      </c>
      <c r="AH75" s="84">
        <v>2862.4435036533541</v>
      </c>
      <c r="AI75" s="84">
        <v>3067.1186352215245</v>
      </c>
      <c r="AJ75" s="84">
        <v>3355.5936094495105</v>
      </c>
      <c r="AK75" s="84">
        <v>3614.7260570903259</v>
      </c>
      <c r="AL75" s="84">
        <v>3670.8033952565088</v>
      </c>
      <c r="AM75" s="84">
        <v>3944.3302706462605</v>
      </c>
      <c r="AN75" s="84">
        <v>4128.1778976507194</v>
      </c>
      <c r="AO75" s="84">
        <v>4243.3143400922299</v>
      </c>
      <c r="AP75" s="84">
        <v>4388.0704487390294</v>
      </c>
      <c r="AQ75" s="84">
        <v>4146.4077727055492</v>
      </c>
      <c r="AR75" s="84">
        <v>4437.6945761025399</v>
      </c>
      <c r="AS75" s="84">
        <v>3610.2924352954574</v>
      </c>
      <c r="AT75" s="84">
        <v>4436.2158679501281</v>
      </c>
      <c r="AU75" s="84">
        <v>4636.0919854409549</v>
      </c>
      <c r="AV75" s="84">
        <v>3814.2164544604657</v>
      </c>
      <c r="AW75" s="84">
        <v>4974.6510810282316</v>
      </c>
      <c r="AX75" s="84">
        <v>4433.0553329494114</v>
      </c>
      <c r="AY75" s="84">
        <v>4370.886653001101</v>
      </c>
      <c r="AZ75" s="84">
        <v>4176.7289292462756</v>
      </c>
      <c r="BA75" s="962">
        <v>4087.958161837355</v>
      </c>
      <c r="BB75" s="84">
        <v>4032.7714329252149</v>
      </c>
      <c r="BC75" s="1293">
        <v>3628.9929751958775</v>
      </c>
      <c r="BD75" s="84">
        <v>3032.504569761315</v>
      </c>
      <c r="BE75" s="962">
        <v>3104.1928076221698</v>
      </c>
      <c r="BF75" s="244">
        <v>2714.4651495738512</v>
      </c>
      <c r="BG75" s="348"/>
      <c r="BH75" s="244"/>
      <c r="BI75" s="64"/>
    </row>
    <row r="76" spans="2:61">
      <c r="O76" s="141"/>
      <c r="Q76" s="445"/>
      <c r="R76" s="462"/>
      <c r="S76" s="457"/>
      <c r="T76" s="532" t="s">
        <v>171</v>
      </c>
      <c r="V76" s="445"/>
      <c r="W76" s="462"/>
      <c r="X76" s="457"/>
      <c r="Y76" s="530" t="s">
        <v>393</v>
      </c>
      <c r="Z76" s="84"/>
      <c r="AA76" s="84">
        <v>37369.499428976829</v>
      </c>
      <c r="AB76" s="84">
        <v>35471.014124293783</v>
      </c>
      <c r="AC76" s="84">
        <v>32996.727784397648</v>
      </c>
      <c r="AD76" s="84">
        <v>34817.007928352425</v>
      </c>
      <c r="AE76" s="84">
        <v>36226.186277052089</v>
      </c>
      <c r="AF76" s="84">
        <v>36435.676932985232</v>
      </c>
      <c r="AG76" s="84">
        <v>31785.975396489004</v>
      </c>
      <c r="AH76" s="84">
        <v>33636.52593966807</v>
      </c>
      <c r="AI76" s="84">
        <v>34850.475275973804</v>
      </c>
      <c r="AJ76" s="84">
        <v>36220.70986891655</v>
      </c>
      <c r="AK76" s="84">
        <v>35903.608404362312</v>
      </c>
      <c r="AL76" s="84">
        <v>35414.39538122774</v>
      </c>
      <c r="AM76" s="84">
        <v>35007.782432167769</v>
      </c>
      <c r="AN76" s="84">
        <v>36272.745036937384</v>
      </c>
      <c r="AO76" s="84">
        <v>41009.666388955207</v>
      </c>
      <c r="AP76" s="84">
        <v>43898.027632778154</v>
      </c>
      <c r="AQ76" s="84">
        <v>42429.191680755823</v>
      </c>
      <c r="AR76" s="84">
        <v>38440.318355126721</v>
      </c>
      <c r="AS76" s="84">
        <v>34435.92058273952</v>
      </c>
      <c r="AT76" s="84">
        <v>24892.651202729561</v>
      </c>
      <c r="AU76" s="84">
        <v>23687.356662525006</v>
      </c>
      <c r="AV76" s="84">
        <v>19100.237789909468</v>
      </c>
      <c r="AW76" s="84">
        <v>13814.61253572755</v>
      </c>
      <c r="AX76" s="84">
        <v>21119.973464937673</v>
      </c>
      <c r="AY76" s="84">
        <v>17704.901138185152</v>
      </c>
      <c r="AZ76" s="84">
        <v>15459.093747546733</v>
      </c>
      <c r="BA76" s="962">
        <v>12185.141417796063</v>
      </c>
      <c r="BB76" s="84">
        <v>16011.090454283469</v>
      </c>
      <c r="BC76" s="1293">
        <v>14628.981594790444</v>
      </c>
      <c r="BD76" s="84">
        <v>16586.225270823077</v>
      </c>
      <c r="BE76" s="962">
        <v>13602.720465736114</v>
      </c>
      <c r="BF76" s="244">
        <v>10799.876947509951</v>
      </c>
      <c r="BG76" s="348"/>
      <c r="BH76" s="244"/>
      <c r="BI76" s="64"/>
    </row>
    <row r="77" spans="2:61">
      <c r="B77" s="141"/>
      <c r="C77" s="141"/>
      <c r="D77" s="141"/>
      <c r="E77" s="141"/>
      <c r="F77" s="141"/>
      <c r="G77" s="141"/>
      <c r="H77" s="141"/>
      <c r="I77" s="141"/>
      <c r="J77" s="141"/>
      <c r="K77" s="141"/>
      <c r="L77" s="141"/>
      <c r="M77" s="141"/>
      <c r="N77" s="141"/>
      <c r="O77" s="141"/>
      <c r="P77" s="141"/>
      <c r="Q77" s="445"/>
      <c r="R77" s="463" t="s">
        <v>88</v>
      </c>
      <c r="S77" s="508"/>
      <c r="T77" s="1334"/>
      <c r="V77" s="445"/>
      <c r="W77" s="463" t="s">
        <v>858</v>
      </c>
      <c r="X77" s="508"/>
      <c r="Y77" s="509"/>
      <c r="Z77" s="86"/>
      <c r="AA77" s="200">
        <f>SUM(AA78,AA92)</f>
        <v>208428.46404010098</v>
      </c>
      <c r="AB77" s="200">
        <f t="shared" ref="AB77:BE77" si="11">SUM(AB78,AB92)</f>
        <v>220426.31789148814</v>
      </c>
      <c r="AC77" s="200">
        <f t="shared" si="11"/>
        <v>227053.27518602545</v>
      </c>
      <c r="AD77" s="200">
        <f t="shared" si="11"/>
        <v>230460.238716855</v>
      </c>
      <c r="AE77" s="200">
        <f t="shared" si="11"/>
        <v>240154.04103971412</v>
      </c>
      <c r="AF77" s="200">
        <f t="shared" si="11"/>
        <v>249219.32303934323</v>
      </c>
      <c r="AG77" s="200">
        <f t="shared" si="11"/>
        <v>255829.24779154602</v>
      </c>
      <c r="AH77" s="200">
        <f t="shared" si="11"/>
        <v>257308.17924071298</v>
      </c>
      <c r="AI77" s="200">
        <f t="shared" si="11"/>
        <v>255051.04911078798</v>
      </c>
      <c r="AJ77" s="200">
        <f t="shared" si="11"/>
        <v>259405.80203285965</v>
      </c>
      <c r="AK77" s="200">
        <f t="shared" si="11"/>
        <v>258755.69324814266</v>
      </c>
      <c r="AL77" s="200">
        <f t="shared" si="11"/>
        <v>262834.00705027458</v>
      </c>
      <c r="AM77" s="200">
        <f t="shared" si="11"/>
        <v>259609.33501764369</v>
      </c>
      <c r="AN77" s="200">
        <f t="shared" si="11"/>
        <v>255967.35719444702</v>
      </c>
      <c r="AO77" s="200">
        <f t="shared" si="11"/>
        <v>249834.84828803115</v>
      </c>
      <c r="AP77" s="200">
        <f t="shared" si="11"/>
        <v>244449.2805860097</v>
      </c>
      <c r="AQ77" s="200">
        <f t="shared" si="11"/>
        <v>241473.22685041133</v>
      </c>
      <c r="AR77" s="200">
        <f t="shared" si="11"/>
        <v>239400.54005790642</v>
      </c>
      <c r="AS77" s="200">
        <f t="shared" si="11"/>
        <v>231655.32222555811</v>
      </c>
      <c r="AT77" s="200">
        <f t="shared" si="11"/>
        <v>228012.86998305668</v>
      </c>
      <c r="AU77" s="200">
        <f t="shared" si="11"/>
        <v>228777.96611340728</v>
      </c>
      <c r="AV77" s="200">
        <f t="shared" si="11"/>
        <v>225176.85502513798</v>
      </c>
      <c r="AW77" s="200">
        <f t="shared" si="11"/>
        <v>226970.95978147385</v>
      </c>
      <c r="AX77" s="200">
        <f t="shared" si="11"/>
        <v>224243.71433606418</v>
      </c>
      <c r="AY77" s="200">
        <f t="shared" si="11"/>
        <v>218897.23226063393</v>
      </c>
      <c r="AZ77" s="200">
        <f t="shared" si="11"/>
        <v>217418.9022758549</v>
      </c>
      <c r="BA77" s="966">
        <f t="shared" si="11"/>
        <v>215384.30334470008</v>
      </c>
      <c r="BB77" s="200">
        <f t="shared" si="11"/>
        <v>213243.7406819406</v>
      </c>
      <c r="BC77" s="1294">
        <f t="shared" si="11"/>
        <v>210365.47694366932</v>
      </c>
      <c r="BD77" s="200">
        <f t="shared" si="11"/>
        <v>206145.49087386706</v>
      </c>
      <c r="BE77" s="966">
        <f t="shared" si="11"/>
        <v>183358.07610322154</v>
      </c>
      <c r="BF77" s="246">
        <f t="shared" ref="BF77" si="12">SUM(BF78,BF92)</f>
        <v>184762.76985694043</v>
      </c>
      <c r="BG77" s="352"/>
      <c r="BH77" s="246"/>
      <c r="BI77" s="1389"/>
    </row>
    <row r="78" spans="2:61">
      <c r="B78" s="141"/>
      <c r="C78" s="141"/>
      <c r="D78" s="141"/>
      <c r="E78" s="141"/>
      <c r="F78" s="141"/>
      <c r="G78" s="141"/>
      <c r="H78" s="141"/>
      <c r="I78" s="141"/>
      <c r="J78" s="141"/>
      <c r="K78" s="141"/>
      <c r="L78" s="141"/>
      <c r="M78" s="141"/>
      <c r="N78" s="141"/>
      <c r="O78" s="141"/>
      <c r="P78" s="141"/>
      <c r="Q78" s="445"/>
      <c r="R78" s="510"/>
      <c r="S78" s="492" t="s">
        <v>172</v>
      </c>
      <c r="T78" s="1429"/>
      <c r="V78" s="445"/>
      <c r="W78" s="510"/>
      <c r="X78" s="463" t="s">
        <v>349</v>
      </c>
      <c r="Y78" s="509"/>
      <c r="Z78" s="86"/>
      <c r="AA78" s="266">
        <v>105912.37305784106</v>
      </c>
      <c r="AB78" s="266">
        <v>113843.60363297477</v>
      </c>
      <c r="AC78" s="266">
        <v>120176.60863933785</v>
      </c>
      <c r="AD78" s="266">
        <v>123485.66416724893</v>
      </c>
      <c r="AE78" s="266">
        <v>129195.42627947801</v>
      </c>
      <c r="AF78" s="266">
        <v>136070.28863355386</v>
      </c>
      <c r="AG78" s="266">
        <v>141796.13158561106</v>
      </c>
      <c r="AH78" s="266">
        <v>146108.73441736915</v>
      </c>
      <c r="AI78" s="266">
        <v>146461.07231864129</v>
      </c>
      <c r="AJ78" s="266">
        <v>151296.73618146233</v>
      </c>
      <c r="AK78" s="266">
        <v>151350.3051677857</v>
      </c>
      <c r="AL78" s="266">
        <v>155786.544376684</v>
      </c>
      <c r="AM78" s="266">
        <v>156162.75087340386</v>
      </c>
      <c r="AN78" s="266">
        <v>154346.5749416264</v>
      </c>
      <c r="AO78" s="266">
        <v>148846.82880935143</v>
      </c>
      <c r="AP78" s="266">
        <v>144354.98274595061</v>
      </c>
      <c r="AQ78" s="266">
        <v>140809.58000582471</v>
      </c>
      <c r="AR78" s="266">
        <v>140474.39753624398</v>
      </c>
      <c r="AS78" s="266">
        <v>135761.67937419633</v>
      </c>
      <c r="AT78" s="266">
        <v>136752.68856029867</v>
      </c>
      <c r="AU78" s="266">
        <v>136325.1413579334</v>
      </c>
      <c r="AV78" s="266">
        <v>135911.08838994888</v>
      </c>
      <c r="AW78" s="266">
        <v>137727.1793899092</v>
      </c>
      <c r="AX78" s="266">
        <v>134753.86097071413</v>
      </c>
      <c r="AY78" s="266">
        <v>129462.34344415413</v>
      </c>
      <c r="AZ78" s="266">
        <v>128659.16698558071</v>
      </c>
      <c r="BA78" s="1502">
        <v>128012.30967230811</v>
      </c>
      <c r="BB78" s="266">
        <v>126789.51260622792</v>
      </c>
      <c r="BC78" s="1503">
        <v>124730.77848897202</v>
      </c>
      <c r="BD78" s="266">
        <v>121747.60602084729</v>
      </c>
      <c r="BE78" s="1502">
        <v>103833.49558407934</v>
      </c>
      <c r="BF78" s="326">
        <v>102879.03719290897</v>
      </c>
      <c r="BG78" s="1511"/>
      <c r="BH78" s="1376"/>
      <c r="BI78" s="1389"/>
    </row>
    <row r="79" spans="2:61">
      <c r="B79" s="141"/>
      <c r="C79" s="141"/>
      <c r="D79" s="141"/>
      <c r="E79" s="141"/>
      <c r="F79" s="141"/>
      <c r="G79" s="141"/>
      <c r="H79" s="141"/>
      <c r="I79" s="141"/>
      <c r="J79" s="141"/>
      <c r="K79" s="141"/>
      <c r="L79" s="141"/>
      <c r="M79" s="141"/>
      <c r="N79" s="141"/>
      <c r="O79" s="141"/>
      <c r="P79" s="141"/>
      <c r="Q79" s="445"/>
      <c r="R79" s="464"/>
      <c r="S79" s="464"/>
      <c r="T79" s="465" t="s">
        <v>985</v>
      </c>
      <c r="V79" s="445"/>
      <c r="W79" s="464"/>
      <c r="X79" s="464"/>
      <c r="Y79" s="1487" t="s">
        <v>350</v>
      </c>
      <c r="Z79" s="216"/>
      <c r="AA79" s="228">
        <f>SUM(AA80,AA85,AA88)</f>
        <v>88359.778126812336</v>
      </c>
      <c r="AB79" s="228">
        <f t="shared" ref="AB79:BE79" si="13">SUM(AB80,AB85,AB88)</f>
        <v>95035.155832889577</v>
      </c>
      <c r="AC79" s="228">
        <f t="shared" si="13"/>
        <v>100949.08465468255</v>
      </c>
      <c r="AD79" s="228">
        <f t="shared" si="13"/>
        <v>104075.88077019436</v>
      </c>
      <c r="AE79" s="228">
        <f t="shared" si="13"/>
        <v>108981.3881084032</v>
      </c>
      <c r="AF79" s="228">
        <f t="shared" si="13"/>
        <v>114888.60930146443</v>
      </c>
      <c r="AG79" s="228">
        <f t="shared" si="13"/>
        <v>120371.92550301366</v>
      </c>
      <c r="AH79" s="228">
        <f t="shared" si="13"/>
        <v>123130.87591296475</v>
      </c>
      <c r="AI79" s="228">
        <f t="shared" si="13"/>
        <v>125308.02933943717</v>
      </c>
      <c r="AJ79" s="228">
        <f t="shared" si="13"/>
        <v>130270.43472756316</v>
      </c>
      <c r="AK79" s="228">
        <f t="shared" si="13"/>
        <v>130438.87835082336</v>
      </c>
      <c r="AL79" s="228">
        <f t="shared" si="13"/>
        <v>135387.82281358543</v>
      </c>
      <c r="AM79" s="228">
        <f t="shared" si="13"/>
        <v>134613.50960600338</v>
      </c>
      <c r="AN79" s="228">
        <f t="shared" si="13"/>
        <v>132418.02947084006</v>
      </c>
      <c r="AO79" s="228">
        <f t="shared" si="13"/>
        <v>128033.3202300675</v>
      </c>
      <c r="AP79" s="228">
        <f t="shared" si="13"/>
        <v>123290.18727250867</v>
      </c>
      <c r="AQ79" s="228">
        <f t="shared" si="13"/>
        <v>120030.51235096497</v>
      </c>
      <c r="AR79" s="228">
        <f t="shared" si="13"/>
        <v>119618.05189668186</v>
      </c>
      <c r="AS79" s="228">
        <f t="shared" si="13"/>
        <v>115869.73723877057</v>
      </c>
      <c r="AT79" s="228">
        <f t="shared" si="13"/>
        <v>117858.75451516897</v>
      </c>
      <c r="AU79" s="228">
        <f t="shared" si="13"/>
        <v>117798.80347951667</v>
      </c>
      <c r="AV79" s="228">
        <f t="shared" si="13"/>
        <v>116462.05135964062</v>
      </c>
      <c r="AW79" s="228">
        <f t="shared" si="13"/>
        <v>116788.13413313215</v>
      </c>
      <c r="AX79" s="228">
        <f t="shared" si="13"/>
        <v>113146.3795020479</v>
      </c>
      <c r="AY79" s="228">
        <f t="shared" si="13"/>
        <v>108270.53848774522</v>
      </c>
      <c r="AZ79" s="228">
        <f t="shared" si="13"/>
        <v>107816.72766086303</v>
      </c>
      <c r="BA79" s="228">
        <f t="shared" si="13"/>
        <v>107252.08470923196</v>
      </c>
      <c r="BB79" s="228">
        <f t="shared" si="13"/>
        <v>106087.59679184624</v>
      </c>
      <c r="BC79" s="228">
        <f t="shared" si="13"/>
        <v>104438.11168825428</v>
      </c>
      <c r="BD79" s="228">
        <f t="shared" si="13"/>
        <v>101743.58196254389</v>
      </c>
      <c r="BE79" s="989">
        <f t="shared" si="13"/>
        <v>89347.327716885557</v>
      </c>
      <c r="BF79" s="1672">
        <f t="shared" ref="BF79" si="14">SUM(BF80,BF85,BF88)</f>
        <v>86784.586727535716</v>
      </c>
      <c r="BG79" s="1507"/>
      <c r="BH79" s="1349"/>
      <c r="BI79" s="1390"/>
    </row>
    <row r="80" spans="2:61">
      <c r="O80" s="141"/>
      <c r="Q80" s="445"/>
      <c r="R80" s="466"/>
      <c r="S80" s="464"/>
      <c r="T80" s="84" t="s">
        <v>173</v>
      </c>
      <c r="V80" s="445"/>
      <c r="W80" s="466"/>
      <c r="X80" s="464"/>
      <c r="Y80" s="84" t="s">
        <v>455</v>
      </c>
      <c r="Z80" s="84"/>
      <c r="AA80" s="84">
        <v>81877.7553639291</v>
      </c>
      <c r="AB80" s="84">
        <v>88788.428086578948</v>
      </c>
      <c r="AC80" s="84">
        <v>94826.555626141126</v>
      </c>
      <c r="AD80" s="84">
        <v>98088.389572068118</v>
      </c>
      <c r="AE80" s="84">
        <v>102878.48000850643</v>
      </c>
      <c r="AF80" s="84">
        <v>108970.25358116682</v>
      </c>
      <c r="AG80" s="84">
        <v>114587.6737260353</v>
      </c>
      <c r="AH80" s="84">
        <v>117513.39883389359</v>
      </c>
      <c r="AI80" s="84">
        <v>119767.30537369449</v>
      </c>
      <c r="AJ80" s="84">
        <v>124726.82671151291</v>
      </c>
      <c r="AK80" s="84">
        <v>125122.32560628933</v>
      </c>
      <c r="AL80" s="84">
        <v>129962.55917088289</v>
      </c>
      <c r="AM80" s="84">
        <v>129405.58101170097</v>
      </c>
      <c r="AN80" s="84">
        <v>127104.43786021377</v>
      </c>
      <c r="AO80" s="84">
        <v>122513.18978561544</v>
      </c>
      <c r="AP80" s="84">
        <v>117709.88742594323</v>
      </c>
      <c r="AQ80" s="84">
        <v>114395.30211092455</v>
      </c>
      <c r="AR80" s="84">
        <v>114002.92392432896</v>
      </c>
      <c r="AS80" s="84">
        <v>110435.82139770147</v>
      </c>
      <c r="AT80" s="84">
        <v>112579.06992426071</v>
      </c>
      <c r="AU80" s="84">
        <v>112362.50263999848</v>
      </c>
      <c r="AV80" s="84">
        <v>111178.20582544133</v>
      </c>
      <c r="AW80" s="84">
        <v>111428.48893611855</v>
      </c>
      <c r="AX80" s="84">
        <v>107805.48600675403</v>
      </c>
      <c r="AY80" s="84">
        <v>102967.96490561568</v>
      </c>
      <c r="AZ80" s="84">
        <v>102562.79355062937</v>
      </c>
      <c r="BA80" s="84">
        <v>102095.2840819182</v>
      </c>
      <c r="BB80" s="84">
        <v>101125.4001956461</v>
      </c>
      <c r="BC80" s="84">
        <v>99551.644274033795</v>
      </c>
      <c r="BD80" s="84">
        <v>97035.950154982784</v>
      </c>
      <c r="BE80" s="962">
        <v>85659.477840247069</v>
      </c>
      <c r="BF80" s="244">
        <v>83156.45960817975</v>
      </c>
      <c r="BG80" s="348"/>
      <c r="BH80" s="244"/>
      <c r="BI80" s="64"/>
    </row>
    <row r="81" spans="2:61">
      <c r="O81" s="141"/>
      <c r="Q81" s="445"/>
      <c r="R81" s="466"/>
      <c r="S81" s="464"/>
      <c r="T81" s="84" t="s">
        <v>174</v>
      </c>
      <c r="V81" s="445"/>
      <c r="W81" s="466"/>
      <c r="X81" s="464"/>
      <c r="Y81" s="1420" t="s">
        <v>1130</v>
      </c>
      <c r="Z81" s="84"/>
      <c r="AA81" s="84">
        <v>76702.92261025685</v>
      </c>
      <c r="AB81" s="84">
        <v>83474.117063363752</v>
      </c>
      <c r="AC81" s="84">
        <v>89578.114588620301</v>
      </c>
      <c r="AD81" s="84">
        <v>92904.754216401721</v>
      </c>
      <c r="AE81" s="84">
        <v>97700.582020060901</v>
      </c>
      <c r="AF81" s="84">
        <v>103761.51494176099</v>
      </c>
      <c r="AG81" s="84">
        <v>109422.47380829297</v>
      </c>
      <c r="AH81" s="84">
        <v>112399.8897945213</v>
      </c>
      <c r="AI81" s="84">
        <v>114716.97089912288</v>
      </c>
      <c r="AJ81" s="84">
        <v>119730.5222706709</v>
      </c>
      <c r="AK81" s="84">
        <v>120092.709479401</v>
      </c>
      <c r="AL81" s="84">
        <v>125006.55282189432</v>
      </c>
      <c r="AM81" s="84">
        <v>124384.45510906882</v>
      </c>
      <c r="AN81" s="84">
        <v>122167.00276856015</v>
      </c>
      <c r="AO81" s="84">
        <v>117869.3721647135</v>
      </c>
      <c r="AP81" s="84">
        <v>113145.77209095277</v>
      </c>
      <c r="AQ81" s="84">
        <v>109873.78211877172</v>
      </c>
      <c r="AR81" s="84">
        <v>109605.86441106205</v>
      </c>
      <c r="AS81" s="84">
        <v>106232.16737967158</v>
      </c>
      <c r="AT81" s="84">
        <v>108466.4461016883</v>
      </c>
      <c r="AU81" s="84">
        <v>108480.6443311762</v>
      </c>
      <c r="AV81" s="84">
        <v>107540.3611568007</v>
      </c>
      <c r="AW81" s="84">
        <v>107928.35307778505</v>
      </c>
      <c r="AX81" s="84">
        <v>104457.20173051863</v>
      </c>
      <c r="AY81" s="84">
        <v>99752.335181043498</v>
      </c>
      <c r="AZ81" s="84">
        <v>99496.682866169154</v>
      </c>
      <c r="BA81" s="84">
        <v>99268.334225945146</v>
      </c>
      <c r="BB81" s="84">
        <v>98435.668466722418</v>
      </c>
      <c r="BC81" s="84">
        <v>97068.308188011593</v>
      </c>
      <c r="BD81" s="84">
        <v>94809.397041229822</v>
      </c>
      <c r="BE81" s="962">
        <v>84395.281323292889</v>
      </c>
      <c r="BF81" s="244">
        <v>81906.015640840473</v>
      </c>
      <c r="BG81" s="348"/>
      <c r="BH81" s="244"/>
      <c r="BI81" s="64"/>
    </row>
    <row r="82" spans="2:61">
      <c r="O82" s="141"/>
      <c r="Q82" s="445"/>
      <c r="R82" s="466"/>
      <c r="S82" s="464"/>
      <c r="T82" s="84" t="s">
        <v>175</v>
      </c>
      <c r="V82" s="445"/>
      <c r="W82" s="466"/>
      <c r="X82" s="464"/>
      <c r="Y82" s="84" t="s">
        <v>456</v>
      </c>
      <c r="Z82" s="84"/>
      <c r="AA82" s="84">
        <v>49503.698760849526</v>
      </c>
      <c r="AB82" s="84">
        <v>49355.731730985717</v>
      </c>
      <c r="AC82" s="84">
        <v>57012.876415812476</v>
      </c>
      <c r="AD82" s="84">
        <v>61149.134070565407</v>
      </c>
      <c r="AE82" s="84">
        <v>67511.820827693969</v>
      </c>
      <c r="AF82" s="84">
        <v>67806.579449739555</v>
      </c>
      <c r="AG82" s="84">
        <v>73338.321735784644</v>
      </c>
      <c r="AH82" s="84">
        <v>67125.689777961772</v>
      </c>
      <c r="AI82" s="84">
        <v>71719.998250953533</v>
      </c>
      <c r="AJ82" s="84">
        <v>75587.966799411355</v>
      </c>
      <c r="AK82" s="84">
        <v>77718.156005632802</v>
      </c>
      <c r="AL82" s="84">
        <v>76954.689389171705</v>
      </c>
      <c r="AM82" s="84">
        <v>78216.392457698297</v>
      </c>
      <c r="AN82" s="84">
        <v>79697.096582179947</v>
      </c>
      <c r="AO82" s="84">
        <v>78219.998858893494</v>
      </c>
      <c r="AP82" s="84">
        <v>76267.434689725342</v>
      </c>
      <c r="AQ82" s="84">
        <v>74365.850356408482</v>
      </c>
      <c r="AR82" s="84">
        <v>73075.971762080255</v>
      </c>
      <c r="AS82" s="84">
        <v>73384.902176690652</v>
      </c>
      <c r="AT82" s="84">
        <v>69351.851506629449</v>
      </c>
      <c r="AU82" s="84">
        <v>68995.841814951258</v>
      </c>
      <c r="AV82" s="84">
        <v>66933.7300141827</v>
      </c>
      <c r="AW82" s="84">
        <v>68453.144414626659</v>
      </c>
      <c r="AX82" s="84">
        <v>65922.199452085799</v>
      </c>
      <c r="AY82" s="84">
        <v>61862.169618439366</v>
      </c>
      <c r="AZ82" s="84">
        <v>62092.406839803953</v>
      </c>
      <c r="BA82" s="84">
        <v>59483.029742115206</v>
      </c>
      <c r="BB82" s="84">
        <v>60701.274890641151</v>
      </c>
      <c r="BC82" s="84">
        <v>62214.797767941003</v>
      </c>
      <c r="BD82" s="84">
        <v>61991.725321426864</v>
      </c>
      <c r="BE82" s="962">
        <v>52944.583887217967</v>
      </c>
      <c r="BF82" s="244">
        <v>54219.920029604167</v>
      </c>
      <c r="BG82" s="348"/>
      <c r="BH82" s="244"/>
      <c r="BI82" s="64"/>
    </row>
    <row r="83" spans="2:61">
      <c r="O83" s="141"/>
      <c r="Q83" s="445"/>
      <c r="R83" s="466"/>
      <c r="S83" s="464"/>
      <c r="T83" s="1332" t="s">
        <v>893</v>
      </c>
      <c r="V83" s="445"/>
      <c r="W83" s="466"/>
      <c r="X83" s="464"/>
      <c r="Y83" s="1420" t="s">
        <v>1131</v>
      </c>
      <c r="Z83" s="84"/>
      <c r="AA83" s="84">
        <v>27199.223849407321</v>
      </c>
      <c r="AB83" s="84">
        <v>34118.385332378035</v>
      </c>
      <c r="AC83" s="84">
        <v>32565.238172807844</v>
      </c>
      <c r="AD83" s="84">
        <v>31755.620145836325</v>
      </c>
      <c r="AE83" s="84">
        <v>30188.76119236695</v>
      </c>
      <c r="AF83" s="84">
        <v>35954.93549202141</v>
      </c>
      <c r="AG83" s="84">
        <v>36084.152072508332</v>
      </c>
      <c r="AH83" s="84">
        <v>45274.200016559531</v>
      </c>
      <c r="AI83" s="84">
        <v>42996.972648169351</v>
      </c>
      <c r="AJ83" s="84">
        <v>44142.555471259591</v>
      </c>
      <c r="AK83" s="84">
        <v>42374.553473768181</v>
      </c>
      <c r="AL83" s="84">
        <v>48051.863432722625</v>
      </c>
      <c r="AM83" s="84">
        <v>46168.062651370536</v>
      </c>
      <c r="AN83" s="84">
        <v>42469.906186380205</v>
      </c>
      <c r="AO83" s="84">
        <v>39649.373305819987</v>
      </c>
      <c r="AP83" s="84">
        <v>36878.337401227458</v>
      </c>
      <c r="AQ83" s="84">
        <v>35507.93176236326</v>
      </c>
      <c r="AR83" s="84">
        <v>36529.892648981804</v>
      </c>
      <c r="AS83" s="84">
        <v>32847.265202980947</v>
      </c>
      <c r="AT83" s="84">
        <v>39114.594595058836</v>
      </c>
      <c r="AU83" s="84">
        <v>39484.802516224947</v>
      </c>
      <c r="AV83" s="84">
        <v>40606.631142617982</v>
      </c>
      <c r="AW83" s="84">
        <v>39475.208663158373</v>
      </c>
      <c r="AX83" s="84">
        <v>38535.002278432818</v>
      </c>
      <c r="AY83" s="84">
        <v>37890.16556260411</v>
      </c>
      <c r="AZ83" s="84">
        <v>37404.276026365231</v>
      </c>
      <c r="BA83" s="84">
        <v>39785.304483829917</v>
      </c>
      <c r="BB83" s="84">
        <v>37734.393576081289</v>
      </c>
      <c r="BC83" s="84">
        <v>34853.510420070605</v>
      </c>
      <c r="BD83" s="84">
        <v>32817.671719802929</v>
      </c>
      <c r="BE83" s="962">
        <v>31450.697436074934</v>
      </c>
      <c r="BF83" s="244">
        <v>27686.095611236309</v>
      </c>
      <c r="BG83" s="348"/>
      <c r="BH83" s="244"/>
      <c r="BI83" s="64"/>
    </row>
    <row r="84" spans="2:61">
      <c r="O84" s="141"/>
      <c r="Q84" s="445"/>
      <c r="R84" s="466"/>
      <c r="S84" s="464"/>
      <c r="T84" s="84" t="s">
        <v>176</v>
      </c>
      <c r="V84" s="445"/>
      <c r="W84" s="466"/>
      <c r="X84" s="464"/>
      <c r="Y84" s="1420" t="s">
        <v>1132</v>
      </c>
      <c r="Z84" s="84"/>
      <c r="AA84" s="84">
        <v>5174.8327536722718</v>
      </c>
      <c r="AB84" s="84">
        <v>5314.3110232151957</v>
      </c>
      <c r="AC84" s="84">
        <v>5248.441037520809</v>
      </c>
      <c r="AD84" s="84">
        <v>5183.6353556663889</v>
      </c>
      <c r="AE84" s="84">
        <v>5177.8979884455284</v>
      </c>
      <c r="AF84" s="84">
        <v>5208.7386394058312</v>
      </c>
      <c r="AG84" s="84">
        <v>5165.1999177423395</v>
      </c>
      <c r="AH84" s="84">
        <v>5113.5090393722921</v>
      </c>
      <c r="AI84" s="84">
        <v>5050.334474571614</v>
      </c>
      <c r="AJ84" s="84">
        <v>4996.304440841971</v>
      </c>
      <c r="AK84" s="84">
        <v>5029.6161268883316</v>
      </c>
      <c r="AL84" s="84">
        <v>4956.0063489885652</v>
      </c>
      <c r="AM84" s="84">
        <v>5021.1259026321823</v>
      </c>
      <c r="AN84" s="84">
        <v>4937.4350916536159</v>
      </c>
      <c r="AO84" s="84">
        <v>4643.8176209019575</v>
      </c>
      <c r="AP84" s="84">
        <v>4564.1153349904562</v>
      </c>
      <c r="AQ84" s="84">
        <v>4521.5199921528256</v>
      </c>
      <c r="AR84" s="84">
        <v>4397.0595132669096</v>
      </c>
      <c r="AS84" s="84">
        <v>4203.6540180298807</v>
      </c>
      <c r="AT84" s="84">
        <v>4112.6238225724219</v>
      </c>
      <c r="AU84" s="84">
        <v>3881.858308822279</v>
      </c>
      <c r="AV84" s="84">
        <v>3637.8446686406155</v>
      </c>
      <c r="AW84" s="84">
        <v>3500.1358583335009</v>
      </c>
      <c r="AX84" s="84">
        <v>3348.2842762354076</v>
      </c>
      <c r="AY84" s="84">
        <v>3215.6297245721694</v>
      </c>
      <c r="AZ84" s="84">
        <v>3066.1106844602095</v>
      </c>
      <c r="BA84" s="84">
        <v>2826.9498559730632</v>
      </c>
      <c r="BB84" s="84">
        <v>2689.7317289236739</v>
      </c>
      <c r="BC84" s="84">
        <v>2483.3360860221942</v>
      </c>
      <c r="BD84" s="84">
        <v>2226.5531137529583</v>
      </c>
      <c r="BE84" s="962">
        <v>1264.1965169541595</v>
      </c>
      <c r="BF84" s="244">
        <v>1250.4439673392681</v>
      </c>
      <c r="BG84" s="348"/>
      <c r="BH84" s="244"/>
      <c r="BI84" s="64"/>
    </row>
    <row r="85" spans="2:61">
      <c r="O85" s="141"/>
      <c r="Q85" s="445"/>
      <c r="R85" s="466"/>
      <c r="S85" s="464"/>
      <c r="T85" s="84" t="s">
        <v>177</v>
      </c>
      <c r="V85" s="445"/>
      <c r="W85" s="466"/>
      <c r="X85" s="464"/>
      <c r="Y85" s="84" t="s">
        <v>457</v>
      </c>
      <c r="Z85" s="84"/>
      <c r="AA85" s="84">
        <v>5107.9903522823624</v>
      </c>
      <c r="AB85" s="84">
        <v>4941.2013289037732</v>
      </c>
      <c r="AC85" s="84">
        <v>4852.7092343834684</v>
      </c>
      <c r="AD85" s="84">
        <v>4900.5197233830413</v>
      </c>
      <c r="AE85" s="84">
        <v>5042.1708916194439</v>
      </c>
      <c r="AF85" s="84">
        <v>4976.0651131961722</v>
      </c>
      <c r="AG85" s="84">
        <v>4868.2019510000946</v>
      </c>
      <c r="AH85" s="84">
        <v>4769.6217152839772</v>
      </c>
      <c r="AI85" s="84">
        <v>4712.8169018369581</v>
      </c>
      <c r="AJ85" s="84">
        <v>4727.6287375808733</v>
      </c>
      <c r="AK85" s="84">
        <v>4520.8233394606887</v>
      </c>
      <c r="AL85" s="84">
        <v>4610.7365066027469</v>
      </c>
      <c r="AM85" s="84">
        <v>4394.5258691406461</v>
      </c>
      <c r="AN85" s="84">
        <v>4464.0185123532328</v>
      </c>
      <c r="AO85" s="84">
        <v>4662.3010388547882</v>
      </c>
      <c r="AP85" s="84">
        <v>4695.1142666178021</v>
      </c>
      <c r="AQ85" s="84">
        <v>4732.2513365323211</v>
      </c>
      <c r="AR85" s="84">
        <v>4711.4191533287858</v>
      </c>
      <c r="AS85" s="84">
        <v>4531.9619371727586</v>
      </c>
      <c r="AT85" s="84">
        <v>4384.7260879872747</v>
      </c>
      <c r="AU85" s="84">
        <v>4567.7932163548157</v>
      </c>
      <c r="AV85" s="84">
        <v>4444.6406219356522</v>
      </c>
      <c r="AW85" s="84">
        <v>4513.140728432757</v>
      </c>
      <c r="AX85" s="84">
        <v>4503.7186746498692</v>
      </c>
      <c r="AY85" s="84">
        <v>4454.6448043494838</v>
      </c>
      <c r="AZ85" s="84">
        <v>4385.8857617907206</v>
      </c>
      <c r="BA85" s="84">
        <v>4292.0790810410936</v>
      </c>
      <c r="BB85" s="84">
        <v>4170.8111895052525</v>
      </c>
      <c r="BC85" s="84">
        <v>4099.5815587969637</v>
      </c>
      <c r="BD85" s="84">
        <v>3990.6558459065318</v>
      </c>
      <c r="BE85" s="962">
        <v>2939.1587821718431</v>
      </c>
      <c r="BF85" s="244">
        <v>2892.2709851669765</v>
      </c>
      <c r="BG85" s="348"/>
      <c r="BH85" s="244"/>
      <c r="BI85" s="64"/>
    </row>
    <row r="86" spans="2:61">
      <c r="O86" s="141"/>
      <c r="Q86" s="445"/>
      <c r="R86" s="466"/>
      <c r="S86" s="464"/>
      <c r="T86" s="84" t="s">
        <v>178</v>
      </c>
      <c r="V86" s="445"/>
      <c r="W86" s="466"/>
      <c r="X86" s="464"/>
      <c r="Y86" s="1420" t="s">
        <v>1130</v>
      </c>
      <c r="Z86" s="84"/>
      <c r="AA86" s="84">
        <v>1100.5225416402277</v>
      </c>
      <c r="AB86" s="84">
        <v>1107.6686300954532</v>
      </c>
      <c r="AC86" s="84">
        <v>1061.6737637558379</v>
      </c>
      <c r="AD86" s="84">
        <v>1030.9738327935577</v>
      </c>
      <c r="AE86" s="84">
        <v>1020.9764586570018</v>
      </c>
      <c r="AF86" s="84">
        <v>975.89130909425239</v>
      </c>
      <c r="AG86" s="84">
        <v>937.88553850005439</v>
      </c>
      <c r="AH86" s="84">
        <v>903.36433936416108</v>
      </c>
      <c r="AI86" s="84">
        <v>853.48581847492062</v>
      </c>
      <c r="AJ86" s="84">
        <v>877.1216272037226</v>
      </c>
      <c r="AK86" s="84">
        <v>852.53184455932296</v>
      </c>
      <c r="AL86" s="84">
        <v>889.03907793799158</v>
      </c>
      <c r="AM86" s="84">
        <v>798.80500996485569</v>
      </c>
      <c r="AN86" s="84">
        <v>771.22487353465112</v>
      </c>
      <c r="AO86" s="84">
        <v>797.49588912535023</v>
      </c>
      <c r="AP86" s="84">
        <v>804.34664303463694</v>
      </c>
      <c r="AQ86" s="84">
        <v>823.58196969074163</v>
      </c>
      <c r="AR86" s="84">
        <v>851.95919350377301</v>
      </c>
      <c r="AS86" s="84">
        <v>777.47574816187011</v>
      </c>
      <c r="AT86" s="84">
        <v>784.14248063227842</v>
      </c>
      <c r="AU86" s="84">
        <v>791.45973118551183</v>
      </c>
      <c r="AV86" s="84">
        <v>752.13254123809656</v>
      </c>
      <c r="AW86" s="84">
        <v>735.15912439652618</v>
      </c>
      <c r="AX86" s="84">
        <v>727.19193215876237</v>
      </c>
      <c r="AY86" s="84">
        <v>705.36341921891585</v>
      </c>
      <c r="AZ86" s="84">
        <v>708.49702774733998</v>
      </c>
      <c r="BA86" s="84">
        <v>687.2651824173513</v>
      </c>
      <c r="BB86" s="84">
        <v>684.57534258469389</v>
      </c>
      <c r="BC86" s="84">
        <v>683.95641778131494</v>
      </c>
      <c r="BD86" s="84">
        <v>654.62171204648314</v>
      </c>
      <c r="BE86" s="962">
        <v>470.60236794363249</v>
      </c>
      <c r="BF86" s="244">
        <v>497.5395355218144</v>
      </c>
      <c r="BG86" s="348"/>
      <c r="BH86" s="244"/>
      <c r="BI86" s="64"/>
    </row>
    <row r="87" spans="2:61">
      <c r="O87" s="141"/>
      <c r="Q87" s="445"/>
      <c r="R87" s="466"/>
      <c r="S87" s="464"/>
      <c r="T87" s="84" t="s">
        <v>179</v>
      </c>
      <c r="V87" s="445"/>
      <c r="W87" s="466"/>
      <c r="X87" s="464"/>
      <c r="Y87" s="1420" t="s">
        <v>1133</v>
      </c>
      <c r="Z87" s="84"/>
      <c r="AA87" s="84">
        <v>4007.4678106421347</v>
      </c>
      <c r="AB87" s="84">
        <v>3833.5326988083202</v>
      </c>
      <c r="AC87" s="84">
        <v>3791.0354706276298</v>
      </c>
      <c r="AD87" s="84">
        <v>3869.5458905894834</v>
      </c>
      <c r="AE87" s="84">
        <v>4021.1944329624425</v>
      </c>
      <c r="AF87" s="84">
        <v>4000.1738041019203</v>
      </c>
      <c r="AG87" s="84">
        <v>3930.3164125000408</v>
      </c>
      <c r="AH87" s="84">
        <v>3866.2573759198162</v>
      </c>
      <c r="AI87" s="84">
        <v>3859.3310833620376</v>
      </c>
      <c r="AJ87" s="84">
        <v>3850.5071103771506</v>
      </c>
      <c r="AK87" s="84">
        <v>3668.2914949013666</v>
      </c>
      <c r="AL87" s="84">
        <v>3721.697428664756</v>
      </c>
      <c r="AM87" s="84">
        <v>3595.7208591757903</v>
      </c>
      <c r="AN87" s="84">
        <v>3692.7936388185817</v>
      </c>
      <c r="AO87" s="84">
        <v>3864.8051497294387</v>
      </c>
      <c r="AP87" s="84">
        <v>3890.7676235831645</v>
      </c>
      <c r="AQ87" s="84">
        <v>3908.6693668415792</v>
      </c>
      <c r="AR87" s="84">
        <v>3859.4599598250138</v>
      </c>
      <c r="AS87" s="84">
        <v>3754.4861890108878</v>
      </c>
      <c r="AT87" s="84">
        <v>3600.5836073549963</v>
      </c>
      <c r="AU87" s="84">
        <v>3776.3334851693039</v>
      </c>
      <c r="AV87" s="84">
        <v>3692.5080806975561</v>
      </c>
      <c r="AW87" s="84">
        <v>3777.9816040362311</v>
      </c>
      <c r="AX87" s="84">
        <v>3776.5267424911076</v>
      </c>
      <c r="AY87" s="84">
        <v>3749.2813851305682</v>
      </c>
      <c r="AZ87" s="84">
        <v>3677.3887340433803</v>
      </c>
      <c r="BA87" s="84">
        <v>3604.8138986237418</v>
      </c>
      <c r="BB87" s="84">
        <v>3486.2358469205587</v>
      </c>
      <c r="BC87" s="84">
        <v>3415.6251410156488</v>
      </c>
      <c r="BD87" s="84">
        <v>3336.0341338600488</v>
      </c>
      <c r="BE87" s="962">
        <v>2468.5564142282105</v>
      </c>
      <c r="BF87" s="244">
        <v>2394.7314496451622</v>
      </c>
      <c r="BG87" s="348"/>
      <c r="BH87" s="244"/>
      <c r="BI87" s="64"/>
    </row>
    <row r="88" spans="2:61">
      <c r="O88" s="141"/>
      <c r="Q88" s="445"/>
      <c r="R88" s="466"/>
      <c r="S88" s="464"/>
      <c r="T88" s="84" t="s">
        <v>180</v>
      </c>
      <c r="V88" s="445"/>
      <c r="W88" s="466"/>
      <c r="X88" s="464"/>
      <c r="Y88" s="84" t="s">
        <v>458</v>
      </c>
      <c r="Z88" s="84"/>
      <c r="AA88" s="84">
        <v>1374.0324106008775</v>
      </c>
      <c r="AB88" s="84">
        <v>1305.5264174068625</v>
      </c>
      <c r="AC88" s="84">
        <v>1269.8197941579572</v>
      </c>
      <c r="AD88" s="84">
        <v>1086.9714747431954</v>
      </c>
      <c r="AE88" s="84">
        <v>1060.737208277322</v>
      </c>
      <c r="AF88" s="84">
        <v>942.29060710142619</v>
      </c>
      <c r="AG88" s="84">
        <v>916.04982597825722</v>
      </c>
      <c r="AH88" s="84">
        <v>847.85536378718393</v>
      </c>
      <c r="AI88" s="84">
        <v>827.90706390573871</v>
      </c>
      <c r="AJ88" s="84">
        <v>815.97927846937102</v>
      </c>
      <c r="AK88" s="84">
        <v>795.72940507332635</v>
      </c>
      <c r="AL88" s="84">
        <v>814.52713609977911</v>
      </c>
      <c r="AM88" s="84">
        <v>813.40272516177458</v>
      </c>
      <c r="AN88" s="84">
        <v>849.57309827305085</v>
      </c>
      <c r="AO88" s="84">
        <v>857.82940559727911</v>
      </c>
      <c r="AP88" s="84">
        <v>885.18557994763421</v>
      </c>
      <c r="AQ88" s="84">
        <v>902.95890350809543</v>
      </c>
      <c r="AR88" s="84">
        <v>903.70881902411588</v>
      </c>
      <c r="AS88" s="84">
        <v>901.95390389633758</v>
      </c>
      <c r="AT88" s="84">
        <v>894.95850292099169</v>
      </c>
      <c r="AU88" s="84">
        <v>868.50762316338944</v>
      </c>
      <c r="AV88" s="84">
        <v>839.20491226364391</v>
      </c>
      <c r="AW88" s="84">
        <v>846.50446858084285</v>
      </c>
      <c r="AX88" s="84">
        <v>837.17482064401099</v>
      </c>
      <c r="AY88" s="84">
        <v>847.92877778005436</v>
      </c>
      <c r="AZ88" s="84">
        <v>868.04834844293669</v>
      </c>
      <c r="BA88" s="84">
        <v>864.72154627266445</v>
      </c>
      <c r="BB88" s="84">
        <v>791.38540669488532</v>
      </c>
      <c r="BC88" s="84">
        <v>786.8858554235145</v>
      </c>
      <c r="BD88" s="84">
        <v>716.97596165458003</v>
      </c>
      <c r="BE88" s="962">
        <v>748.69109446665004</v>
      </c>
      <c r="BF88" s="244">
        <v>735.85613418898424</v>
      </c>
      <c r="BG88" s="348"/>
      <c r="BH88" s="244"/>
      <c r="BI88" s="64"/>
    </row>
    <row r="89" spans="2:61">
      <c r="Q89" s="445"/>
      <c r="R89" s="466"/>
      <c r="S89" s="464"/>
      <c r="T89" s="467" t="s">
        <v>181</v>
      </c>
      <c r="V89" s="445"/>
      <c r="W89" s="466"/>
      <c r="X89" s="464"/>
      <c r="Y89" s="467" t="s">
        <v>394</v>
      </c>
      <c r="Z89" s="219"/>
      <c r="AA89" s="219">
        <v>7012.655853896551</v>
      </c>
      <c r="AB89" s="219">
        <v>7236.7840714884433</v>
      </c>
      <c r="AC89" s="219">
        <v>7272.2467882929768</v>
      </c>
      <c r="AD89" s="219">
        <v>6908.6297059677936</v>
      </c>
      <c r="AE89" s="219">
        <v>7372.8793452788996</v>
      </c>
      <c r="AF89" s="219">
        <v>7101.9717852010299</v>
      </c>
      <c r="AG89" s="219">
        <v>7007.0171196719966</v>
      </c>
      <c r="AH89" s="219">
        <v>6791.8505378973932</v>
      </c>
      <c r="AI89" s="219">
        <v>6468.1220068572411</v>
      </c>
      <c r="AJ89" s="219">
        <v>6670.7814619385226</v>
      </c>
      <c r="AK89" s="219">
        <v>6449.7753290943592</v>
      </c>
      <c r="AL89" s="219">
        <v>6349.9270978705426</v>
      </c>
      <c r="AM89" s="219">
        <v>6733.5428924010421</v>
      </c>
      <c r="AN89" s="219">
        <v>7043.6796171130645</v>
      </c>
      <c r="AO89" s="219">
        <v>6887.3702843643796</v>
      </c>
      <c r="AP89" s="219">
        <v>7016.495829174095</v>
      </c>
      <c r="AQ89" s="219">
        <v>6745.388919361244</v>
      </c>
      <c r="AR89" s="219">
        <v>7430.7207789267395</v>
      </c>
      <c r="AS89" s="219">
        <v>7313.5917813700562</v>
      </c>
      <c r="AT89" s="219">
        <v>6980.4458518461524</v>
      </c>
      <c r="AU89" s="219">
        <v>7289.2108947484949</v>
      </c>
      <c r="AV89" s="219">
        <v>8405.4351999850896</v>
      </c>
      <c r="AW89" s="219">
        <v>9259.5352277964139</v>
      </c>
      <c r="AX89" s="219">
        <v>9396.1958175151758</v>
      </c>
      <c r="AY89" s="219">
        <v>9011.6923563247365</v>
      </c>
      <c r="AZ89" s="219">
        <v>8822.029216477129</v>
      </c>
      <c r="BA89" s="219">
        <v>8582.4837019822298</v>
      </c>
      <c r="BB89" s="219">
        <v>8284.9804665193988</v>
      </c>
      <c r="BC89" s="219">
        <v>7699.3812199468457</v>
      </c>
      <c r="BD89" s="219">
        <v>7467.7802913802461</v>
      </c>
      <c r="BE89" s="990">
        <v>7110.9503766199559</v>
      </c>
      <c r="BF89" s="1531">
        <v>7154.4256207371764</v>
      </c>
      <c r="BG89" s="1512"/>
      <c r="BH89" s="335"/>
      <c r="BI89" s="64"/>
    </row>
    <row r="90" spans="2:61">
      <c r="O90" s="141"/>
      <c r="Q90" s="445"/>
      <c r="R90" s="466"/>
      <c r="S90" s="464"/>
      <c r="T90" s="1480" t="s">
        <v>900</v>
      </c>
      <c r="V90" s="445"/>
      <c r="W90" s="466"/>
      <c r="X90" s="464"/>
      <c r="Y90" s="467" t="s">
        <v>540</v>
      </c>
      <c r="Z90" s="231"/>
      <c r="AA90" s="219">
        <v>4603.1382840692931</v>
      </c>
      <c r="AB90" s="219">
        <v>5078.3824840634024</v>
      </c>
      <c r="AC90" s="219">
        <v>4982.2686935111769</v>
      </c>
      <c r="AD90" s="219">
        <v>5204.8893893335326</v>
      </c>
      <c r="AE90" s="219">
        <v>5146.2715533851733</v>
      </c>
      <c r="AF90" s="219">
        <v>5439.3626872304412</v>
      </c>
      <c r="AG90" s="219">
        <v>5911.9846537745962</v>
      </c>
      <c r="AH90" s="219">
        <v>7070.3642013237195</v>
      </c>
      <c r="AI90" s="219">
        <v>5553.3197107894512</v>
      </c>
      <c r="AJ90" s="219">
        <v>5389.177021057918</v>
      </c>
      <c r="AK90" s="219">
        <v>5412.3169469871864</v>
      </c>
      <c r="AL90" s="219">
        <v>4824.8907915432392</v>
      </c>
      <c r="AM90" s="219">
        <v>5368.2813654861093</v>
      </c>
      <c r="AN90" s="219">
        <v>5382.1272055985446</v>
      </c>
      <c r="AO90" s="219">
        <v>4831.620839643916</v>
      </c>
      <c r="AP90" s="219">
        <v>4836.6354059190335</v>
      </c>
      <c r="AQ90" s="219">
        <v>4482.3868813061863</v>
      </c>
      <c r="AR90" s="219">
        <v>4218.3844635022597</v>
      </c>
      <c r="AS90" s="219">
        <v>3852.6960469829851</v>
      </c>
      <c r="AT90" s="219">
        <v>3658.7389885372345</v>
      </c>
      <c r="AU90" s="219">
        <v>3490.835189029207</v>
      </c>
      <c r="AV90" s="219">
        <v>3453.8788717245411</v>
      </c>
      <c r="AW90" s="219">
        <v>3568.372221454259</v>
      </c>
      <c r="AX90" s="219">
        <v>3568.6372735352766</v>
      </c>
      <c r="AY90" s="219">
        <v>3505.5054183437351</v>
      </c>
      <c r="AZ90" s="219">
        <v>3409.9482584278439</v>
      </c>
      <c r="BA90" s="219">
        <v>3401.43407634819</v>
      </c>
      <c r="BB90" s="219">
        <v>3378.6674119012996</v>
      </c>
      <c r="BC90" s="219">
        <v>3313.8284492502398</v>
      </c>
      <c r="BD90" s="219">
        <v>3267.5648914210815</v>
      </c>
      <c r="BE90" s="990">
        <v>3161.2518456687108</v>
      </c>
      <c r="BF90" s="1531">
        <v>3158.5515942372258</v>
      </c>
      <c r="BG90" s="1512"/>
      <c r="BH90" s="335"/>
      <c r="BI90" s="64"/>
    </row>
    <row r="91" spans="2:61">
      <c r="O91" s="141"/>
      <c r="Q91" s="445"/>
      <c r="R91" s="466"/>
      <c r="S91" s="464"/>
      <c r="T91" s="1481" t="s">
        <v>899</v>
      </c>
      <c r="V91" s="445"/>
      <c r="W91" s="466"/>
      <c r="X91" s="464"/>
      <c r="Y91" s="465" t="s">
        <v>395</v>
      </c>
      <c r="Z91" s="219"/>
      <c r="AA91" s="219">
        <v>5936.8007930628728</v>
      </c>
      <c r="AB91" s="219">
        <v>6493.2812445333529</v>
      </c>
      <c r="AC91" s="219">
        <v>6973.0085028511858</v>
      </c>
      <c r="AD91" s="219">
        <v>7296.26430175325</v>
      </c>
      <c r="AE91" s="219">
        <v>7694.8872724107396</v>
      </c>
      <c r="AF91" s="219">
        <v>8640.3448596579838</v>
      </c>
      <c r="AG91" s="219">
        <v>8505.2043091507639</v>
      </c>
      <c r="AH91" s="219">
        <v>9115.6437651832657</v>
      </c>
      <c r="AI91" s="219">
        <v>9131.6012615574164</v>
      </c>
      <c r="AJ91" s="219">
        <v>8966.3429709027387</v>
      </c>
      <c r="AK91" s="219">
        <v>9049.3345408807927</v>
      </c>
      <c r="AL91" s="219">
        <v>9223.9036736848011</v>
      </c>
      <c r="AM91" s="219">
        <v>9447.4170095132358</v>
      </c>
      <c r="AN91" s="219">
        <v>9502.7386480747482</v>
      </c>
      <c r="AO91" s="219">
        <v>9094.5174552756507</v>
      </c>
      <c r="AP91" s="219">
        <v>9211.6642383487651</v>
      </c>
      <c r="AQ91" s="219">
        <v>9551.2918541923427</v>
      </c>
      <c r="AR91" s="219">
        <v>9207.2403971331514</v>
      </c>
      <c r="AS91" s="219">
        <v>8725.6543070727621</v>
      </c>
      <c r="AT91" s="219">
        <v>8254.7492047463002</v>
      </c>
      <c r="AU91" s="219">
        <v>7746.291794639018</v>
      </c>
      <c r="AV91" s="219">
        <v>7589.7229585986033</v>
      </c>
      <c r="AW91" s="219">
        <v>8111.1378075263683</v>
      </c>
      <c r="AX91" s="219">
        <v>8642.6483776157456</v>
      </c>
      <c r="AY91" s="219">
        <v>8674.6071817404154</v>
      </c>
      <c r="AZ91" s="219">
        <v>8610.4618498126729</v>
      </c>
      <c r="BA91" s="219">
        <v>8776.3071847457177</v>
      </c>
      <c r="BB91" s="219">
        <v>9038.2679359609629</v>
      </c>
      <c r="BC91" s="219">
        <v>9279.4571315206576</v>
      </c>
      <c r="BD91" s="219">
        <v>9268.6788755020425</v>
      </c>
      <c r="BE91" s="1498">
        <v>4213.9656449051135</v>
      </c>
      <c r="BF91" s="1528">
        <v>5781.4732503988444</v>
      </c>
      <c r="BG91" s="1512"/>
      <c r="BH91" s="335"/>
      <c r="BI91" s="64"/>
    </row>
    <row r="92" spans="2:61">
      <c r="B92" s="141"/>
      <c r="C92" s="141"/>
      <c r="D92" s="141"/>
      <c r="E92" s="141"/>
      <c r="F92" s="141"/>
      <c r="G92" s="141"/>
      <c r="H92" s="141"/>
      <c r="I92" s="141"/>
      <c r="J92" s="141"/>
      <c r="K92" s="141"/>
      <c r="L92" s="141"/>
      <c r="M92" s="141"/>
      <c r="N92" s="141"/>
      <c r="O92" s="141"/>
      <c r="P92" s="141"/>
      <c r="Q92" s="445"/>
      <c r="R92" s="466"/>
      <c r="S92" s="492" t="s">
        <v>1034</v>
      </c>
      <c r="T92" s="1429"/>
      <c r="V92" s="445"/>
      <c r="W92" s="466"/>
      <c r="X92" s="463" t="s">
        <v>351</v>
      </c>
      <c r="Y92" s="509"/>
      <c r="Z92" s="316"/>
      <c r="AA92" s="316">
        <v>102516.09098225992</v>
      </c>
      <c r="AB92" s="316">
        <v>106582.71425851336</v>
      </c>
      <c r="AC92" s="316">
        <v>106876.6665466876</v>
      </c>
      <c r="AD92" s="316">
        <v>106974.57454960607</v>
      </c>
      <c r="AE92" s="316">
        <v>110958.61476023613</v>
      </c>
      <c r="AF92" s="316">
        <v>113149.03440578937</v>
      </c>
      <c r="AG92" s="316">
        <v>114033.11620593496</v>
      </c>
      <c r="AH92" s="316">
        <v>111199.44482334383</v>
      </c>
      <c r="AI92" s="316">
        <v>108589.97679214667</v>
      </c>
      <c r="AJ92" s="316">
        <v>108109.06585139733</v>
      </c>
      <c r="AK92" s="316">
        <v>107405.38808035696</v>
      </c>
      <c r="AL92" s="316">
        <v>107047.46267359056</v>
      </c>
      <c r="AM92" s="316">
        <v>103446.58414423982</v>
      </c>
      <c r="AN92" s="316">
        <v>101620.7822528206</v>
      </c>
      <c r="AO92" s="316">
        <v>100988.01947867972</v>
      </c>
      <c r="AP92" s="316">
        <v>100094.29784005909</v>
      </c>
      <c r="AQ92" s="316">
        <v>100663.64684458662</v>
      </c>
      <c r="AR92" s="316">
        <v>98926.142521662434</v>
      </c>
      <c r="AS92" s="316">
        <v>95893.642851361787</v>
      </c>
      <c r="AT92" s="316">
        <v>91260.181422757989</v>
      </c>
      <c r="AU92" s="316">
        <v>92452.824755473877</v>
      </c>
      <c r="AV92" s="316">
        <v>89265.766635189095</v>
      </c>
      <c r="AW92" s="316">
        <v>89243.780391564665</v>
      </c>
      <c r="AX92" s="316">
        <v>89489.853365350049</v>
      </c>
      <c r="AY92" s="316">
        <v>89434.888816479797</v>
      </c>
      <c r="AZ92" s="316">
        <v>88759.73529027417</v>
      </c>
      <c r="BA92" s="1504">
        <v>87371.993672391982</v>
      </c>
      <c r="BB92" s="316">
        <v>86454.228075712686</v>
      </c>
      <c r="BC92" s="1505">
        <v>85634.698454697282</v>
      </c>
      <c r="BD92" s="316">
        <v>84397.884853019757</v>
      </c>
      <c r="BE92" s="1504">
        <v>79524.580519142197</v>
      </c>
      <c r="BF92" s="1532">
        <v>81883.732664031471</v>
      </c>
      <c r="BG92" s="1513"/>
      <c r="BH92" s="1377"/>
      <c r="BI92" s="1390"/>
    </row>
    <row r="93" spans="2:61">
      <c r="B93" s="141"/>
      <c r="C93" s="141"/>
      <c r="D93" s="141"/>
      <c r="E93" s="141"/>
      <c r="F93" s="141"/>
      <c r="G93" s="141"/>
      <c r="H93" s="141"/>
      <c r="I93" s="141"/>
      <c r="J93" s="141"/>
      <c r="K93" s="141"/>
      <c r="L93" s="141"/>
      <c r="M93" s="141"/>
      <c r="N93" s="141"/>
      <c r="O93" s="141"/>
      <c r="P93" s="141"/>
      <c r="Q93" s="445"/>
      <c r="R93" s="466"/>
      <c r="S93" s="466"/>
      <c r="T93" s="465" t="s">
        <v>459</v>
      </c>
      <c r="V93" s="445"/>
      <c r="W93" s="466"/>
      <c r="X93" s="466"/>
      <c r="Y93" s="465" t="s">
        <v>396</v>
      </c>
      <c r="Z93" s="315"/>
      <c r="AA93" s="228">
        <v>91993.070356667304</v>
      </c>
      <c r="AB93" s="228">
        <v>95910.624182551765</v>
      </c>
      <c r="AC93" s="228">
        <v>96292.077299183948</v>
      </c>
      <c r="AD93" s="228">
        <v>96732.245868523227</v>
      </c>
      <c r="AE93" s="228">
        <v>100294.99568601296</v>
      </c>
      <c r="AF93" s="228">
        <v>102123.74696112778</v>
      </c>
      <c r="AG93" s="228">
        <v>102708.28757681258</v>
      </c>
      <c r="AH93" s="228">
        <v>99997.96317336327</v>
      </c>
      <c r="AI93" s="228">
        <v>97768.722492731467</v>
      </c>
      <c r="AJ93" s="228">
        <v>97203.825792928707</v>
      </c>
      <c r="AK93" s="228">
        <v>96236.561887250631</v>
      </c>
      <c r="AL93" s="228">
        <v>95866.964617315927</v>
      </c>
      <c r="AM93" s="228">
        <v>92653.279800669232</v>
      </c>
      <c r="AN93" s="228">
        <v>91172.121438354618</v>
      </c>
      <c r="AO93" s="228">
        <v>91199.785266410894</v>
      </c>
      <c r="AP93" s="228">
        <v>90301.249384804221</v>
      </c>
      <c r="AQ93" s="228">
        <v>90753.868454446812</v>
      </c>
      <c r="AR93" s="228">
        <v>89215.49209383165</v>
      </c>
      <c r="AS93" s="228">
        <v>86791.706943719779</v>
      </c>
      <c r="AT93" s="228">
        <v>82854.548339475106</v>
      </c>
      <c r="AU93" s="228">
        <v>83645.689123865508</v>
      </c>
      <c r="AV93" s="228">
        <v>80673.914752525438</v>
      </c>
      <c r="AW93" s="228">
        <v>80358.931707347903</v>
      </c>
      <c r="AX93" s="228">
        <v>80279.584400275868</v>
      </c>
      <c r="AY93" s="228">
        <v>80257.80040607923</v>
      </c>
      <c r="AZ93" s="228">
        <v>79813.854853806391</v>
      </c>
      <c r="BA93" s="989">
        <v>78459.730144925707</v>
      </c>
      <c r="BB93" s="228">
        <v>77705.396029925862</v>
      </c>
      <c r="BC93" s="1321">
        <v>77001.497981869368</v>
      </c>
      <c r="BD93" s="1500">
        <v>75873.581345222963</v>
      </c>
      <c r="BE93" s="1791">
        <v>71549.070510854959</v>
      </c>
      <c r="BF93" s="1530">
        <v>73550.448058768918</v>
      </c>
      <c r="BG93" s="1507"/>
      <c r="BH93" s="1349"/>
      <c r="BI93" s="1390"/>
    </row>
    <row r="94" spans="2:61">
      <c r="Q94" s="445"/>
      <c r="R94" s="466"/>
      <c r="S94" s="464"/>
      <c r="T94" s="84" t="s">
        <v>182</v>
      </c>
      <c r="V94" s="445"/>
      <c r="W94" s="466"/>
      <c r="X94" s="464"/>
      <c r="Y94" s="1420" t="s">
        <v>1134</v>
      </c>
      <c r="Z94" s="84"/>
      <c r="AA94" s="84">
        <v>37101.4594191012</v>
      </c>
      <c r="AB94" s="84">
        <v>40063.792324310998</v>
      </c>
      <c r="AC94" s="84">
        <v>40593.298127208975</v>
      </c>
      <c r="AD94" s="84">
        <v>41727.530510405348</v>
      </c>
      <c r="AE94" s="84">
        <v>44930.242499592161</v>
      </c>
      <c r="AF94" s="84">
        <v>46325.254168779007</v>
      </c>
      <c r="AG94" s="84">
        <v>47712.927798661425</v>
      </c>
      <c r="AH94" s="84">
        <v>47350.943985659578</v>
      </c>
      <c r="AI94" s="84">
        <v>46687.450907960119</v>
      </c>
      <c r="AJ94" s="84">
        <v>47287.240880193931</v>
      </c>
      <c r="AK94" s="84">
        <v>47527.96189450044</v>
      </c>
      <c r="AL94" s="84">
        <v>48050.143040702576</v>
      </c>
      <c r="AM94" s="84">
        <v>47164.266133074678</v>
      </c>
      <c r="AN94" s="84">
        <v>47183.814279720405</v>
      </c>
      <c r="AO94" s="84">
        <v>48082.1610054556</v>
      </c>
      <c r="AP94" s="84">
        <v>48141.24806486864</v>
      </c>
      <c r="AQ94" s="84">
        <v>49279.303300734748</v>
      </c>
      <c r="AR94" s="84">
        <v>48822.17108651383</v>
      </c>
      <c r="AS94" s="84">
        <v>47185.809259355679</v>
      </c>
      <c r="AT94" s="84">
        <v>44886.751189840121</v>
      </c>
      <c r="AU94" s="84">
        <v>46229.096463168185</v>
      </c>
      <c r="AV94" s="84">
        <v>44309.444232894974</v>
      </c>
      <c r="AW94" s="84">
        <v>43177.992060732831</v>
      </c>
      <c r="AX94" s="84">
        <v>42531.45382226981</v>
      </c>
      <c r="AY94" s="84">
        <v>42677.309687192268</v>
      </c>
      <c r="AZ94" s="84">
        <v>42557.672291255105</v>
      </c>
      <c r="BA94" s="962">
        <v>42265.842070428458</v>
      </c>
      <c r="BB94" s="84">
        <v>42398.465244903018</v>
      </c>
      <c r="BC94" s="1293">
        <v>42551.931044717392</v>
      </c>
      <c r="BD94" s="84">
        <v>41933.962045413704</v>
      </c>
      <c r="BE94" s="962">
        <v>40075.019734869704</v>
      </c>
      <c r="BF94" s="244">
        <v>42465.007841296421</v>
      </c>
      <c r="BG94" s="348"/>
      <c r="BH94" s="244"/>
      <c r="BI94" s="64"/>
    </row>
    <row r="95" spans="2:61">
      <c r="Q95" s="445"/>
      <c r="R95" s="466"/>
      <c r="S95" s="464"/>
      <c r="T95" s="84" t="s">
        <v>183</v>
      </c>
      <c r="V95" s="445"/>
      <c r="W95" s="466"/>
      <c r="X95" s="464"/>
      <c r="Y95" s="1420" t="s">
        <v>1135</v>
      </c>
      <c r="Z95" s="84"/>
      <c r="AA95" s="84">
        <v>54891.610937566104</v>
      </c>
      <c r="AB95" s="84">
        <v>55846.831858240774</v>
      </c>
      <c r="AC95" s="84">
        <v>55698.77917197498</v>
      </c>
      <c r="AD95" s="84">
        <v>55004.715358117872</v>
      </c>
      <c r="AE95" s="84">
        <v>55364.753186420785</v>
      </c>
      <c r="AF95" s="84">
        <v>55798.492792348748</v>
      </c>
      <c r="AG95" s="84">
        <v>54995.359778151149</v>
      </c>
      <c r="AH95" s="84">
        <v>52647.019187703685</v>
      </c>
      <c r="AI95" s="84">
        <v>51081.271584771355</v>
      </c>
      <c r="AJ95" s="84">
        <v>49916.584912734761</v>
      </c>
      <c r="AK95" s="84">
        <v>48708.599992750191</v>
      </c>
      <c r="AL95" s="84">
        <v>47816.821576613358</v>
      </c>
      <c r="AM95" s="84">
        <v>45489.013667594554</v>
      </c>
      <c r="AN95" s="84">
        <v>43988.307158634212</v>
      </c>
      <c r="AO95" s="84">
        <v>43117.624260955286</v>
      </c>
      <c r="AP95" s="84">
        <v>42160.001319935567</v>
      </c>
      <c r="AQ95" s="84">
        <v>41474.565153712065</v>
      </c>
      <c r="AR95" s="84">
        <v>40393.321007317812</v>
      </c>
      <c r="AS95" s="84">
        <v>39605.897684364099</v>
      </c>
      <c r="AT95" s="84">
        <v>37967.797149634986</v>
      </c>
      <c r="AU95" s="84">
        <v>37416.592660697293</v>
      </c>
      <c r="AV95" s="84">
        <v>36364.470519630464</v>
      </c>
      <c r="AW95" s="84">
        <v>37180.939646615065</v>
      </c>
      <c r="AX95" s="84">
        <v>37748.130578006043</v>
      </c>
      <c r="AY95" s="84">
        <v>37580.490718886977</v>
      </c>
      <c r="AZ95" s="84">
        <v>37256.182562551279</v>
      </c>
      <c r="BA95" s="962">
        <v>36193.888074497248</v>
      </c>
      <c r="BB95" s="84">
        <v>35306.930785022836</v>
      </c>
      <c r="BC95" s="1293">
        <v>34449.566937151969</v>
      </c>
      <c r="BD95" s="84">
        <v>33939.619299809259</v>
      </c>
      <c r="BE95" s="962">
        <v>31474.050775985248</v>
      </c>
      <c r="BF95" s="244">
        <v>31085.440217472504</v>
      </c>
      <c r="BG95" s="348"/>
      <c r="BH95" s="244"/>
      <c r="BI95" s="64"/>
    </row>
    <row r="96" spans="2:61">
      <c r="Q96" s="445"/>
      <c r="R96" s="466"/>
      <c r="S96" s="464"/>
      <c r="T96" s="84" t="s">
        <v>184</v>
      </c>
      <c r="V96" s="445"/>
      <c r="W96" s="466"/>
      <c r="X96" s="464"/>
      <c r="Y96" s="1420" t="s">
        <v>1136</v>
      </c>
      <c r="Z96" s="84"/>
      <c r="AA96" s="84">
        <v>39694.495367807358</v>
      </c>
      <c r="AB96" s="84">
        <v>40480.593339537314</v>
      </c>
      <c r="AC96" s="84">
        <v>39844.25014179515</v>
      </c>
      <c r="AD96" s="84">
        <v>38984.428486205026</v>
      </c>
      <c r="AE96" s="84">
        <v>39637.074461154312</v>
      </c>
      <c r="AF96" s="84">
        <v>39997.868271096515</v>
      </c>
      <c r="AG96" s="84">
        <v>39493.984335615758</v>
      </c>
      <c r="AH96" s="84">
        <v>37803.041054813613</v>
      </c>
      <c r="AI96" s="84">
        <v>36751.844779794526</v>
      </c>
      <c r="AJ96" s="84">
        <v>36016.20313841202</v>
      </c>
      <c r="AK96" s="84">
        <v>35247.829059368363</v>
      </c>
      <c r="AL96" s="84">
        <v>34686.927217053148</v>
      </c>
      <c r="AM96" s="84">
        <v>32552.083990608742</v>
      </c>
      <c r="AN96" s="84">
        <v>31088.796089274325</v>
      </c>
      <c r="AO96" s="84">
        <v>30426.554280563785</v>
      </c>
      <c r="AP96" s="84">
        <v>29826.104700763528</v>
      </c>
      <c r="AQ96" s="84">
        <v>29487.139567076501</v>
      </c>
      <c r="AR96" s="84">
        <v>28631.024548182086</v>
      </c>
      <c r="AS96" s="84">
        <v>28043.821092831829</v>
      </c>
      <c r="AT96" s="84">
        <v>26700.402815012712</v>
      </c>
      <c r="AU96" s="84">
        <v>26505.160493432377</v>
      </c>
      <c r="AV96" s="84">
        <v>25425.949001734702</v>
      </c>
      <c r="AW96" s="84">
        <v>25919.445238282595</v>
      </c>
      <c r="AX96" s="84">
        <v>26271.289584559265</v>
      </c>
      <c r="AY96" s="84">
        <v>26250.943997041486</v>
      </c>
      <c r="AZ96" s="84">
        <v>26071.529016715143</v>
      </c>
      <c r="BA96" s="962">
        <v>25291.612675277658</v>
      </c>
      <c r="BB96" s="84">
        <v>24666.624758794027</v>
      </c>
      <c r="BC96" s="1293">
        <v>24259.963397110012</v>
      </c>
      <c r="BD96" s="84">
        <v>24035.175340648071</v>
      </c>
      <c r="BE96" s="962">
        <v>22361.909045175045</v>
      </c>
      <c r="BF96" s="244">
        <v>22320.397574025734</v>
      </c>
      <c r="BG96" s="348"/>
      <c r="BH96" s="244"/>
      <c r="BI96" s="64"/>
    </row>
    <row r="97" spans="2:61">
      <c r="Q97" s="445"/>
      <c r="R97" s="466"/>
      <c r="S97" s="464"/>
      <c r="T97" s="84" t="s">
        <v>185</v>
      </c>
      <c r="V97" s="445"/>
      <c r="W97" s="466"/>
      <c r="X97" s="464"/>
      <c r="Y97" s="1420" t="s">
        <v>1137</v>
      </c>
      <c r="Z97" s="84"/>
      <c r="AA97" s="84">
        <v>15197.115569758738</v>
      </c>
      <c r="AB97" s="84">
        <v>15366.238518703452</v>
      </c>
      <c r="AC97" s="84">
        <v>15854.529030179829</v>
      </c>
      <c r="AD97" s="84">
        <v>16020.286871912842</v>
      </c>
      <c r="AE97" s="84">
        <v>15727.678725266473</v>
      </c>
      <c r="AF97" s="84">
        <v>15800.624521252239</v>
      </c>
      <c r="AG97" s="84">
        <v>15501.375442535396</v>
      </c>
      <c r="AH97" s="84">
        <v>14843.978132890064</v>
      </c>
      <c r="AI97" s="84">
        <v>14329.426804976829</v>
      </c>
      <c r="AJ97" s="84">
        <v>13900.381774322739</v>
      </c>
      <c r="AK97" s="84">
        <v>13460.770933381827</v>
      </c>
      <c r="AL97" s="84">
        <v>13129.894359560216</v>
      </c>
      <c r="AM97" s="84">
        <v>12936.92967698581</v>
      </c>
      <c r="AN97" s="84">
        <v>12899.511069359887</v>
      </c>
      <c r="AO97" s="84">
        <v>12691.069980391498</v>
      </c>
      <c r="AP97" s="84">
        <v>12333.89661917205</v>
      </c>
      <c r="AQ97" s="84">
        <v>11987.425586635569</v>
      </c>
      <c r="AR97" s="84">
        <v>11762.296459135718</v>
      </c>
      <c r="AS97" s="84">
        <v>11562.076591532272</v>
      </c>
      <c r="AT97" s="84">
        <v>11267.394334622279</v>
      </c>
      <c r="AU97" s="84">
        <v>10911.432167264915</v>
      </c>
      <c r="AV97" s="84">
        <v>10938.521517895759</v>
      </c>
      <c r="AW97" s="84">
        <v>11261.494408332468</v>
      </c>
      <c r="AX97" s="84">
        <v>11476.840993446785</v>
      </c>
      <c r="AY97" s="84">
        <v>11329.546721845491</v>
      </c>
      <c r="AZ97" s="84">
        <v>11184.653545836141</v>
      </c>
      <c r="BA97" s="962">
        <v>10902.275399219596</v>
      </c>
      <c r="BB97" s="84">
        <v>10640.306026228811</v>
      </c>
      <c r="BC97" s="1293">
        <v>10189.603540041955</v>
      </c>
      <c r="BD97" s="84">
        <v>9904.4439591611826</v>
      </c>
      <c r="BE97" s="962">
        <v>9112.1417308102027</v>
      </c>
      <c r="BF97" s="244">
        <v>8765.0426434467754</v>
      </c>
      <c r="BG97" s="348"/>
      <c r="BH97" s="244"/>
      <c r="BI97" s="64"/>
    </row>
    <row r="98" spans="2:61">
      <c r="Q98" s="445"/>
      <c r="R98" s="466"/>
      <c r="S98" s="464"/>
      <c r="T98" s="467" t="s">
        <v>181</v>
      </c>
      <c r="V98" s="445"/>
      <c r="W98" s="466"/>
      <c r="X98" s="464"/>
      <c r="Y98" s="467" t="s">
        <v>997</v>
      </c>
      <c r="Z98" s="219"/>
      <c r="AA98" s="219">
        <v>600.45932709523902</v>
      </c>
      <c r="AB98" s="219">
        <v>596.55665035997072</v>
      </c>
      <c r="AC98" s="219">
        <v>608.70278922363764</v>
      </c>
      <c r="AD98" s="219">
        <v>555.2908588735969</v>
      </c>
      <c r="AE98" s="219">
        <v>556.02530107939651</v>
      </c>
      <c r="AF98" s="219">
        <v>545.50761343702379</v>
      </c>
      <c r="AG98" s="219">
        <v>528.13245451295006</v>
      </c>
      <c r="AH98" s="219">
        <v>507.29052353019711</v>
      </c>
      <c r="AI98" s="219">
        <v>463.89094576437401</v>
      </c>
      <c r="AJ98" s="219">
        <v>472.30398075971573</v>
      </c>
      <c r="AK98" s="219">
        <v>444.97477845068755</v>
      </c>
      <c r="AL98" s="219">
        <v>452.15081576873126</v>
      </c>
      <c r="AM98" s="219">
        <v>470.52394432605684</v>
      </c>
      <c r="AN98" s="219">
        <v>483.7676650768359</v>
      </c>
      <c r="AO98" s="219">
        <v>464.38049011707869</v>
      </c>
      <c r="AP98" s="219">
        <v>468.86418255612188</v>
      </c>
      <c r="AQ98" s="219">
        <v>449.93892492440904</v>
      </c>
      <c r="AR98" s="219">
        <v>473.25910114792862</v>
      </c>
      <c r="AS98" s="219">
        <v>463.09863553959616</v>
      </c>
      <c r="AT98" s="219">
        <v>426.65728424528982</v>
      </c>
      <c r="AU98" s="219">
        <v>432.70235497855765</v>
      </c>
      <c r="AV98" s="219">
        <v>483.16352971821834</v>
      </c>
      <c r="AW98" s="219">
        <v>528.45796467320008</v>
      </c>
      <c r="AX98" s="219">
        <v>539.11650006378841</v>
      </c>
      <c r="AY98" s="219">
        <v>512.55613498718776</v>
      </c>
      <c r="AZ98" s="219">
        <v>482.51964224650351</v>
      </c>
      <c r="BA98" s="990">
        <v>451.85315874917126</v>
      </c>
      <c r="BB98" s="219">
        <v>437.50946508123121</v>
      </c>
      <c r="BC98" s="1322">
        <v>377.93631078261797</v>
      </c>
      <c r="BD98" s="219">
        <v>377.75387795944039</v>
      </c>
      <c r="BE98" s="990">
        <v>356.98547683888432</v>
      </c>
      <c r="BF98" s="1531">
        <v>358.8526626135955</v>
      </c>
      <c r="BG98" s="1512"/>
      <c r="BH98" s="335"/>
      <c r="BI98" s="64"/>
    </row>
    <row r="99" spans="2:61">
      <c r="O99" s="141"/>
      <c r="Q99" s="445"/>
      <c r="R99" s="466"/>
      <c r="S99" s="464"/>
      <c r="T99" s="1480" t="s">
        <v>900</v>
      </c>
      <c r="V99" s="445"/>
      <c r="W99" s="466"/>
      <c r="X99" s="464"/>
      <c r="Y99" s="467" t="s">
        <v>999</v>
      </c>
      <c r="Z99" s="231"/>
      <c r="AA99" s="219">
        <v>8696.9483568872911</v>
      </c>
      <c r="AB99" s="231">
        <v>8805.8541887180891</v>
      </c>
      <c r="AC99" s="231">
        <v>8657.4229335098644</v>
      </c>
      <c r="AD99" s="231">
        <v>8294.537802230594</v>
      </c>
      <c r="AE99" s="231">
        <v>8649.3192745490051</v>
      </c>
      <c r="AF99" s="231">
        <v>8841.8341112374019</v>
      </c>
      <c r="AG99" s="231">
        <v>9215.8277868884579</v>
      </c>
      <c r="AH99" s="231">
        <v>9065.6454445251566</v>
      </c>
      <c r="AI99" s="231">
        <v>8779.4903257831229</v>
      </c>
      <c r="AJ99" s="231">
        <v>8867.7615384098372</v>
      </c>
      <c r="AK99" s="231">
        <v>9096.0549708592498</v>
      </c>
      <c r="AL99" s="231">
        <v>9228.0523021263907</v>
      </c>
      <c r="AM99" s="231">
        <v>8836.3600458776691</v>
      </c>
      <c r="AN99" s="231">
        <v>8404.4546297409142</v>
      </c>
      <c r="AO99" s="231">
        <v>7754.9762797436579</v>
      </c>
      <c r="AP99" s="231">
        <v>7737.0303553678132</v>
      </c>
      <c r="AQ99" s="231">
        <v>7832.9006008161778</v>
      </c>
      <c r="AR99" s="231">
        <v>7568.8597201697212</v>
      </c>
      <c r="AS99" s="231">
        <v>7087.3534276199043</v>
      </c>
      <c r="AT99" s="231">
        <v>6452.4077105213764</v>
      </c>
      <c r="AU99" s="231">
        <v>6927.7514992560364</v>
      </c>
      <c r="AV99" s="231">
        <v>6697.2142615502462</v>
      </c>
      <c r="AW99" s="231">
        <v>6943.9890326736131</v>
      </c>
      <c r="AX99" s="231">
        <v>7164.7458559809311</v>
      </c>
      <c r="AY99" s="231">
        <v>7166.0484765191786</v>
      </c>
      <c r="AZ99" s="231">
        <v>7006.9177988325036</v>
      </c>
      <c r="BA99" s="991">
        <v>7049.8539274277719</v>
      </c>
      <c r="BB99" s="231">
        <v>6950.1293218965693</v>
      </c>
      <c r="BC99" s="1323">
        <v>6997.7640458799551</v>
      </c>
      <c r="BD99" s="231">
        <v>6927.6354218182796</v>
      </c>
      <c r="BE99" s="991">
        <v>6594.6964882869988</v>
      </c>
      <c r="BF99" s="1533">
        <v>6937.0809083600925</v>
      </c>
      <c r="BG99" s="1514"/>
      <c r="BH99" s="336"/>
      <c r="BI99" s="64"/>
    </row>
    <row r="100" spans="2:61">
      <c r="O100" s="141"/>
      <c r="Q100" s="445"/>
      <c r="R100" s="466"/>
      <c r="S100" s="464"/>
      <c r="T100" s="1481" t="s">
        <v>899</v>
      </c>
      <c r="V100" s="445"/>
      <c r="W100" s="466"/>
      <c r="X100" s="464"/>
      <c r="Y100" s="465" t="s">
        <v>395</v>
      </c>
      <c r="Z100" s="219"/>
      <c r="AA100" s="219">
        <v>1225.612941610098</v>
      </c>
      <c r="AB100" s="219">
        <v>1269.6792368835277</v>
      </c>
      <c r="AC100" s="219">
        <v>1318.4635247701606</v>
      </c>
      <c r="AD100" s="219">
        <v>1392.5000199786737</v>
      </c>
      <c r="AE100" s="219">
        <v>1458.2744985947686</v>
      </c>
      <c r="AF100" s="219">
        <v>1637.9457199871688</v>
      </c>
      <c r="AG100" s="219">
        <v>1580.868387720983</v>
      </c>
      <c r="AH100" s="219">
        <v>1628.5456819252238</v>
      </c>
      <c r="AI100" s="219">
        <v>1577.8730278677003</v>
      </c>
      <c r="AJ100" s="219">
        <v>1565.1745392990815</v>
      </c>
      <c r="AK100" s="219">
        <v>1627.7964437963947</v>
      </c>
      <c r="AL100" s="219">
        <v>1500.2949383794848</v>
      </c>
      <c r="AM100" s="219">
        <v>1486.4203533668665</v>
      </c>
      <c r="AN100" s="219">
        <v>1560.438519648261</v>
      </c>
      <c r="AO100" s="219">
        <v>1568.8774424080934</v>
      </c>
      <c r="AP100" s="219">
        <v>1587.1539173309609</v>
      </c>
      <c r="AQ100" s="219">
        <v>1626.9388643992147</v>
      </c>
      <c r="AR100" s="219">
        <v>1668.5316065131458</v>
      </c>
      <c r="AS100" s="219">
        <v>1551.4838444825166</v>
      </c>
      <c r="AT100" s="219">
        <v>1526.5680885162146</v>
      </c>
      <c r="AU100" s="219">
        <v>1446.6817773737928</v>
      </c>
      <c r="AV100" s="219">
        <v>1411.474091395188</v>
      </c>
      <c r="AW100" s="219">
        <v>1412.401686869945</v>
      </c>
      <c r="AX100" s="219">
        <v>1506.4066090294659</v>
      </c>
      <c r="AY100" s="219">
        <v>1498.4837988941958</v>
      </c>
      <c r="AZ100" s="219">
        <v>1456.4429953887732</v>
      </c>
      <c r="BA100" s="990">
        <v>1410.5564412893355</v>
      </c>
      <c r="BB100" s="219">
        <v>1361.1932588090181</v>
      </c>
      <c r="BC100" s="1322">
        <v>1257.5001161653493</v>
      </c>
      <c r="BD100" s="219">
        <v>1218.9142080190682</v>
      </c>
      <c r="BE100" s="990">
        <v>1023.8280431613529</v>
      </c>
      <c r="BF100" s="1531">
        <v>1037.3510342888828</v>
      </c>
      <c r="BG100" s="1512"/>
      <c r="BH100" s="335"/>
      <c r="BI100" s="64"/>
    </row>
    <row r="101" spans="2:61">
      <c r="B101" s="141"/>
      <c r="C101" s="141"/>
      <c r="D101" s="141"/>
      <c r="E101" s="141"/>
      <c r="F101" s="141"/>
      <c r="G101" s="141"/>
      <c r="H101" s="141"/>
      <c r="I101" s="141"/>
      <c r="J101" s="141"/>
      <c r="K101" s="141"/>
      <c r="L101" s="141"/>
      <c r="M101" s="141"/>
      <c r="N101" s="141"/>
      <c r="O101" s="141"/>
      <c r="P101" s="141"/>
      <c r="Q101" s="445"/>
      <c r="R101" s="468" t="s">
        <v>89</v>
      </c>
      <c r="S101" s="511"/>
      <c r="T101" s="1335"/>
      <c r="V101" s="445"/>
      <c r="W101" s="468" t="s">
        <v>352</v>
      </c>
      <c r="X101" s="511"/>
      <c r="Y101" s="1051"/>
      <c r="Z101" s="87"/>
      <c r="AA101" s="201">
        <v>128734.03467905562</v>
      </c>
      <c r="AB101" s="201">
        <v>132089.29215583345</v>
      </c>
      <c r="AC101" s="201">
        <v>138195.50589450009</v>
      </c>
      <c r="AD101" s="201">
        <v>138765.9874862491</v>
      </c>
      <c r="AE101" s="201">
        <v>148492.77177324577</v>
      </c>
      <c r="AF101" s="201">
        <v>150334.54613282537</v>
      </c>
      <c r="AG101" s="201">
        <v>151237.5950732705</v>
      </c>
      <c r="AH101" s="201">
        <v>145468.00545694886</v>
      </c>
      <c r="AI101" s="201">
        <v>144296.48061828667</v>
      </c>
      <c r="AJ101" s="201">
        <v>152302.32400683648</v>
      </c>
      <c r="AK101" s="201">
        <v>155800.96806250076</v>
      </c>
      <c r="AL101" s="201">
        <v>152498.37214285234</v>
      </c>
      <c r="AM101" s="201">
        <v>163395.51710069692</v>
      </c>
      <c r="AN101" s="201">
        <v>165863.58076403826</v>
      </c>
      <c r="AO101" s="201">
        <v>164178.27891844133</v>
      </c>
      <c r="AP101" s="201">
        <v>170529.14953378681</v>
      </c>
      <c r="AQ101" s="201">
        <v>161945.34106755559</v>
      </c>
      <c r="AR101" s="201">
        <v>172696.8925343524</v>
      </c>
      <c r="AS101" s="201">
        <v>167823.28705190305</v>
      </c>
      <c r="AT101" s="201">
        <v>161597.40052531566</v>
      </c>
      <c r="AU101" s="201">
        <v>178418.24869778263</v>
      </c>
      <c r="AV101" s="201">
        <v>193324.6800604717</v>
      </c>
      <c r="AW101" s="201">
        <v>211465.19042925126</v>
      </c>
      <c r="AX101" s="201">
        <v>207591.54428279115</v>
      </c>
      <c r="AY101" s="201">
        <v>193462.25437192223</v>
      </c>
      <c r="AZ101" s="201">
        <v>186720.28921488469</v>
      </c>
      <c r="BA101" s="967">
        <v>184461.36552314585</v>
      </c>
      <c r="BB101" s="201">
        <v>186191.82187095148</v>
      </c>
      <c r="BC101" s="1296">
        <v>165342.86055388825</v>
      </c>
      <c r="BD101" s="201">
        <v>158793.66479396421</v>
      </c>
      <c r="BE101" s="967">
        <v>166662.26414935701</v>
      </c>
      <c r="BF101" s="323">
        <v>156136.61243256336</v>
      </c>
      <c r="BG101" s="353"/>
      <c r="BH101" s="323"/>
      <c r="BI101" s="1389"/>
    </row>
    <row r="102" spans="2:61">
      <c r="Q102" s="445"/>
      <c r="R102" s="469"/>
      <c r="S102" s="470" t="s">
        <v>186</v>
      </c>
      <c r="T102" s="471"/>
      <c r="V102" s="445"/>
      <c r="W102" s="469"/>
      <c r="X102" s="470" t="s">
        <v>397</v>
      </c>
      <c r="Y102" s="1495"/>
      <c r="Z102" s="217"/>
      <c r="AA102" s="217">
        <v>8773.2504025277303</v>
      </c>
      <c r="AB102" s="217">
        <v>8507.6814303417286</v>
      </c>
      <c r="AC102" s="217">
        <v>9419.2784479211878</v>
      </c>
      <c r="AD102" s="217">
        <v>9612.8724690006347</v>
      </c>
      <c r="AE102" s="217">
        <v>9919.8880184766094</v>
      </c>
      <c r="AF102" s="217">
        <v>9846.5311778875457</v>
      </c>
      <c r="AG102" s="217">
        <v>11013.662235969447</v>
      </c>
      <c r="AH102" s="217">
        <v>10892.441407060789</v>
      </c>
      <c r="AI102" s="217">
        <v>10294.984118332526</v>
      </c>
      <c r="AJ102" s="217">
        <v>10769.601734859451</v>
      </c>
      <c r="AK102" s="217">
        <v>11215.162341782088</v>
      </c>
      <c r="AL102" s="217">
        <v>10406.600591446742</v>
      </c>
      <c r="AM102" s="217">
        <v>10262.569044998647</v>
      </c>
      <c r="AN102" s="217">
        <v>10496.395492963522</v>
      </c>
      <c r="AO102" s="217">
        <v>10522.531954535301</v>
      </c>
      <c r="AP102" s="217">
        <v>11230.54512947984</v>
      </c>
      <c r="AQ102" s="217">
        <v>10683.34528757322</v>
      </c>
      <c r="AR102" s="217">
        <v>11383.564785433047</v>
      </c>
      <c r="AS102" s="217">
        <v>10814.38225928873</v>
      </c>
      <c r="AT102" s="217">
        <v>10571.523680837763</v>
      </c>
      <c r="AU102" s="217">
        <v>11508.488221560874</v>
      </c>
      <c r="AV102" s="217">
        <v>13245.28705978739</v>
      </c>
      <c r="AW102" s="217">
        <v>13059.592322001899</v>
      </c>
      <c r="AX102" s="217">
        <v>12774.020545654927</v>
      </c>
      <c r="AY102" s="217">
        <v>13434.243380082677</v>
      </c>
      <c r="AZ102" s="217">
        <v>12375.259170035351</v>
      </c>
      <c r="BA102" s="217">
        <v>12928.521357410807</v>
      </c>
      <c r="BB102" s="217">
        <v>12323.733999319669</v>
      </c>
      <c r="BC102" s="217">
        <v>11206.562516942884</v>
      </c>
      <c r="BD102" s="217">
        <v>11765.001773269192</v>
      </c>
      <c r="BE102" s="992">
        <v>10660.931872625526</v>
      </c>
      <c r="BF102" s="1350">
        <v>10587.990178739132</v>
      </c>
      <c r="BG102" s="1515"/>
      <c r="BH102" s="247"/>
      <c r="BI102" s="64"/>
    </row>
    <row r="103" spans="2:61">
      <c r="Q103" s="445"/>
      <c r="R103" s="469"/>
      <c r="S103" s="472" t="s">
        <v>187</v>
      </c>
      <c r="T103" s="471"/>
      <c r="V103" s="445"/>
      <c r="W103" s="469"/>
      <c r="X103" s="472" t="s">
        <v>398</v>
      </c>
      <c r="Y103" s="471"/>
      <c r="Z103" s="217"/>
      <c r="AA103" s="217">
        <v>10113.487419658286</v>
      </c>
      <c r="AB103" s="217">
        <v>10701.005222534535</v>
      </c>
      <c r="AC103" s="217">
        <v>11445.985147951575</v>
      </c>
      <c r="AD103" s="217">
        <v>11768.764968568114</v>
      </c>
      <c r="AE103" s="217">
        <v>11825.676536446321</v>
      </c>
      <c r="AF103" s="217">
        <v>12136.825387423136</v>
      </c>
      <c r="AG103" s="217">
        <v>12661.037705577321</v>
      </c>
      <c r="AH103" s="217">
        <v>12772.508247816357</v>
      </c>
      <c r="AI103" s="217">
        <v>12509.030298398218</v>
      </c>
      <c r="AJ103" s="217">
        <v>12912.251544589702</v>
      </c>
      <c r="AK103" s="217">
        <v>13822.283586701684</v>
      </c>
      <c r="AL103" s="217">
        <v>13747.724604871328</v>
      </c>
      <c r="AM103" s="217">
        <v>14460.09636286549</v>
      </c>
      <c r="AN103" s="217">
        <v>14264.727779136581</v>
      </c>
      <c r="AO103" s="217">
        <v>14511.838368319914</v>
      </c>
      <c r="AP103" s="217">
        <v>15047.2972163542</v>
      </c>
      <c r="AQ103" s="217">
        <v>14450.228587349273</v>
      </c>
      <c r="AR103" s="217">
        <v>15603.038869228776</v>
      </c>
      <c r="AS103" s="217">
        <v>14169.692157515326</v>
      </c>
      <c r="AT103" s="217">
        <v>13970.522401018494</v>
      </c>
      <c r="AU103" s="217">
        <v>15279.517282331908</v>
      </c>
      <c r="AV103" s="217">
        <v>16845.772749964701</v>
      </c>
      <c r="AW103" s="217">
        <v>17854.870022189447</v>
      </c>
      <c r="AX103" s="217">
        <v>18124.148735869199</v>
      </c>
      <c r="AY103" s="217">
        <v>16354.054067865982</v>
      </c>
      <c r="AZ103" s="217">
        <v>15411.748426526654</v>
      </c>
      <c r="BA103" s="217">
        <v>15393.249611088948</v>
      </c>
      <c r="BB103" s="217">
        <v>15867.050398675532</v>
      </c>
      <c r="BC103" s="217">
        <v>14060.150691922408</v>
      </c>
      <c r="BD103" s="217">
        <v>13121.017571007364</v>
      </c>
      <c r="BE103" s="993">
        <v>13281.200228856937</v>
      </c>
      <c r="BF103" s="247">
        <v>12912.499616868618</v>
      </c>
      <c r="BG103" s="1515"/>
      <c r="BH103" s="247"/>
      <c r="BI103" s="64"/>
    </row>
    <row r="104" spans="2:61">
      <c r="Q104" s="445"/>
      <c r="R104" s="469"/>
      <c r="S104" s="472" t="s">
        <v>188</v>
      </c>
      <c r="T104" s="471"/>
      <c r="V104" s="445"/>
      <c r="W104" s="469"/>
      <c r="X104" s="472" t="s">
        <v>399</v>
      </c>
      <c r="Y104" s="471"/>
      <c r="Z104" s="217"/>
      <c r="AA104" s="217">
        <v>37631.719024545302</v>
      </c>
      <c r="AB104" s="217">
        <v>38651.193626947104</v>
      </c>
      <c r="AC104" s="217">
        <v>40504.034402581441</v>
      </c>
      <c r="AD104" s="217">
        <v>40142.388492925849</v>
      </c>
      <c r="AE104" s="217">
        <v>43709.312073702895</v>
      </c>
      <c r="AF104" s="217">
        <v>43706.938019840723</v>
      </c>
      <c r="AG104" s="217">
        <v>43937.164189950025</v>
      </c>
      <c r="AH104" s="217">
        <v>42027.999062347095</v>
      </c>
      <c r="AI104" s="217">
        <v>42934.044681979991</v>
      </c>
      <c r="AJ104" s="217">
        <v>45330.050416098733</v>
      </c>
      <c r="AK104" s="217">
        <v>46467.629090446499</v>
      </c>
      <c r="AL104" s="217">
        <v>47736.914461657027</v>
      </c>
      <c r="AM104" s="217">
        <v>52503.261181537695</v>
      </c>
      <c r="AN104" s="217">
        <v>52368.146780550131</v>
      </c>
      <c r="AO104" s="217">
        <v>51528.011589075941</v>
      </c>
      <c r="AP104" s="217">
        <v>54608.891770182214</v>
      </c>
      <c r="AQ104" s="217">
        <v>51524.738711964048</v>
      </c>
      <c r="AR104" s="217">
        <v>56623.871526385657</v>
      </c>
      <c r="AS104" s="217">
        <v>55867.603963212125</v>
      </c>
      <c r="AT104" s="217">
        <v>52242.586120257183</v>
      </c>
      <c r="AU104" s="217">
        <v>57904.774464452057</v>
      </c>
      <c r="AV104" s="217">
        <v>62135.089515180312</v>
      </c>
      <c r="AW104" s="217">
        <v>67537.575756819118</v>
      </c>
      <c r="AX104" s="217">
        <v>66497.725518566047</v>
      </c>
      <c r="AY104" s="217">
        <v>63670.807325214235</v>
      </c>
      <c r="AZ104" s="217">
        <v>60482.232889289982</v>
      </c>
      <c r="BA104" s="217">
        <v>59094.865790503885</v>
      </c>
      <c r="BB104" s="217">
        <v>61695.588873102228</v>
      </c>
      <c r="BC104" s="217">
        <v>56413.137089007549</v>
      </c>
      <c r="BD104" s="217">
        <v>53615.941425486802</v>
      </c>
      <c r="BE104" s="993">
        <v>56021.864454425624</v>
      </c>
      <c r="BF104" s="247">
        <v>52906.644910590287</v>
      </c>
      <c r="BG104" s="1515"/>
      <c r="BH104" s="247"/>
      <c r="BI104" s="64"/>
    </row>
    <row r="105" spans="2:61">
      <c r="Q105" s="445"/>
      <c r="R105" s="469"/>
      <c r="S105" s="472" t="s">
        <v>189</v>
      </c>
      <c r="T105" s="471"/>
      <c r="V105" s="445"/>
      <c r="W105" s="469"/>
      <c r="X105" s="472" t="s">
        <v>400</v>
      </c>
      <c r="Y105" s="471"/>
      <c r="Z105" s="217"/>
      <c r="AA105" s="217">
        <v>6251.2067837874411</v>
      </c>
      <c r="AB105" s="217">
        <v>6478.3482517820103</v>
      </c>
      <c r="AC105" s="217">
        <v>6893.7100132659916</v>
      </c>
      <c r="AD105" s="217">
        <v>6695.8630460377062</v>
      </c>
      <c r="AE105" s="217">
        <v>6694.3135047985224</v>
      </c>
      <c r="AF105" s="217">
        <v>6792.2169887429736</v>
      </c>
      <c r="AG105" s="217">
        <v>6887.0447682127669</v>
      </c>
      <c r="AH105" s="217">
        <v>6463.9386025669373</v>
      </c>
      <c r="AI105" s="217">
        <v>6468.8484873925754</v>
      </c>
      <c r="AJ105" s="217">
        <v>6712.719281350729</v>
      </c>
      <c r="AK105" s="217">
        <v>6804.2344115260876</v>
      </c>
      <c r="AL105" s="217">
        <v>7057.6147853252514</v>
      </c>
      <c r="AM105" s="217">
        <v>7220.0862879105625</v>
      </c>
      <c r="AN105" s="217">
        <v>7348.9008194979779</v>
      </c>
      <c r="AO105" s="217">
        <v>7696.4093960916434</v>
      </c>
      <c r="AP105" s="217">
        <v>8234.6370269715862</v>
      </c>
      <c r="AQ105" s="217">
        <v>7471.6728945820723</v>
      </c>
      <c r="AR105" s="217">
        <v>8455.086481776234</v>
      </c>
      <c r="AS105" s="217">
        <v>8001.0341016547345</v>
      </c>
      <c r="AT105" s="217">
        <v>7848.6787130052417</v>
      </c>
      <c r="AU105" s="217">
        <v>8787.6199097253157</v>
      </c>
      <c r="AV105" s="217">
        <v>9591.5188146959208</v>
      </c>
      <c r="AW105" s="217">
        <v>10934.087167485593</v>
      </c>
      <c r="AX105" s="217">
        <v>10622.792323465341</v>
      </c>
      <c r="AY105" s="217">
        <v>9669.7777776298317</v>
      </c>
      <c r="AZ105" s="217">
        <v>9280.9820863597761</v>
      </c>
      <c r="BA105" s="217">
        <v>8713.2773334865342</v>
      </c>
      <c r="BB105" s="217">
        <v>9323.5439984766854</v>
      </c>
      <c r="BC105" s="217">
        <v>8497.8427234695955</v>
      </c>
      <c r="BD105" s="217">
        <v>7840.5107699833297</v>
      </c>
      <c r="BE105" s="993">
        <v>8028.3474146925628</v>
      </c>
      <c r="BF105" s="247">
        <v>7589.5650586174852</v>
      </c>
      <c r="BG105" s="1515"/>
      <c r="BH105" s="247"/>
      <c r="BI105" s="64"/>
    </row>
    <row r="106" spans="2:61">
      <c r="Q106" s="445"/>
      <c r="R106" s="469"/>
      <c r="S106" s="472" t="s">
        <v>190</v>
      </c>
      <c r="T106" s="471"/>
      <c r="V106" s="445"/>
      <c r="W106" s="469"/>
      <c r="X106" s="472" t="s">
        <v>401</v>
      </c>
      <c r="Y106" s="471"/>
      <c r="Z106" s="217"/>
      <c r="AA106" s="217">
        <v>13182.442017362951</v>
      </c>
      <c r="AB106" s="217">
        <v>12960.088612769499</v>
      </c>
      <c r="AC106" s="217">
        <v>13174.549269326882</v>
      </c>
      <c r="AD106" s="217">
        <v>13597.829524169192</v>
      </c>
      <c r="AE106" s="217">
        <v>14283.595794135894</v>
      </c>
      <c r="AF106" s="217">
        <v>14820.08225078688</v>
      </c>
      <c r="AG106" s="217">
        <v>14940.227038901729</v>
      </c>
      <c r="AH106" s="217">
        <v>14242.531414895249</v>
      </c>
      <c r="AI106" s="217">
        <v>13832.831222447294</v>
      </c>
      <c r="AJ106" s="217">
        <v>14621.242510278833</v>
      </c>
      <c r="AK106" s="217">
        <v>14498.819853106332</v>
      </c>
      <c r="AL106" s="217">
        <v>14647.382167301599</v>
      </c>
      <c r="AM106" s="217">
        <v>16499.687554069409</v>
      </c>
      <c r="AN106" s="217">
        <v>17287.13372382781</v>
      </c>
      <c r="AO106" s="217">
        <v>17081.973282089872</v>
      </c>
      <c r="AP106" s="217">
        <v>18142.916795106095</v>
      </c>
      <c r="AQ106" s="217">
        <v>17807.007995737218</v>
      </c>
      <c r="AR106" s="217">
        <v>18693.175170110178</v>
      </c>
      <c r="AS106" s="217">
        <v>19004.271346580281</v>
      </c>
      <c r="AT106" s="217">
        <v>17401.27188829751</v>
      </c>
      <c r="AU106" s="217">
        <v>20017.527265681019</v>
      </c>
      <c r="AV106" s="217">
        <v>21986.62949086642</v>
      </c>
      <c r="AW106" s="217">
        <v>24275.909022779226</v>
      </c>
      <c r="AX106" s="217">
        <v>23107.425368697586</v>
      </c>
      <c r="AY106" s="217">
        <v>22030.522386491193</v>
      </c>
      <c r="AZ106" s="217">
        <v>20551.554868757914</v>
      </c>
      <c r="BA106" s="217">
        <v>20415.486445664275</v>
      </c>
      <c r="BB106" s="217">
        <v>20186.835574059765</v>
      </c>
      <c r="BC106" s="217">
        <v>18207.943738400794</v>
      </c>
      <c r="BD106" s="217">
        <v>17563.814977550632</v>
      </c>
      <c r="BE106" s="993">
        <v>18775.344115305183</v>
      </c>
      <c r="BF106" s="247">
        <v>16906.98330779438</v>
      </c>
      <c r="BG106" s="1515"/>
      <c r="BH106" s="247"/>
      <c r="BI106" s="64"/>
    </row>
    <row r="107" spans="2:61">
      <c r="Q107" s="445"/>
      <c r="R107" s="469"/>
      <c r="S107" s="472" t="s">
        <v>191</v>
      </c>
      <c r="T107" s="471"/>
      <c r="V107" s="445"/>
      <c r="W107" s="469"/>
      <c r="X107" s="472" t="s">
        <v>402</v>
      </c>
      <c r="Y107" s="471"/>
      <c r="Z107" s="217"/>
      <c r="AA107" s="217">
        <v>18051.571132445326</v>
      </c>
      <c r="AB107" s="217">
        <v>18661.496178157089</v>
      </c>
      <c r="AC107" s="217">
        <v>18952.971962719392</v>
      </c>
      <c r="AD107" s="217">
        <v>18712.761501761121</v>
      </c>
      <c r="AE107" s="217">
        <v>20258.155296717108</v>
      </c>
      <c r="AF107" s="217">
        <v>20524.320510967002</v>
      </c>
      <c r="AG107" s="217">
        <v>21221.689180883397</v>
      </c>
      <c r="AH107" s="217">
        <v>20534.164865297567</v>
      </c>
      <c r="AI107" s="217">
        <v>19693.725637275413</v>
      </c>
      <c r="AJ107" s="217">
        <v>20969.701741553137</v>
      </c>
      <c r="AK107" s="217">
        <v>21315.108390784968</v>
      </c>
      <c r="AL107" s="217">
        <v>21043.593864341085</v>
      </c>
      <c r="AM107" s="217">
        <v>22447.782730775434</v>
      </c>
      <c r="AN107" s="217">
        <v>23270.260332615384</v>
      </c>
      <c r="AO107" s="217">
        <v>22954.054120035056</v>
      </c>
      <c r="AP107" s="217">
        <v>24389.790717987889</v>
      </c>
      <c r="AQ107" s="217">
        <v>24810.759442262279</v>
      </c>
      <c r="AR107" s="217">
        <v>26520.121890308859</v>
      </c>
      <c r="AS107" s="217">
        <v>25748.501953083622</v>
      </c>
      <c r="AT107" s="217">
        <v>24295.950993465609</v>
      </c>
      <c r="AU107" s="217">
        <v>26833.740508552721</v>
      </c>
      <c r="AV107" s="217">
        <v>29223.912417446867</v>
      </c>
      <c r="AW107" s="217">
        <v>31563.947945925265</v>
      </c>
      <c r="AX107" s="217">
        <v>32233.328838402365</v>
      </c>
      <c r="AY107" s="217">
        <v>29612.902705218585</v>
      </c>
      <c r="AZ107" s="217">
        <v>27779.424226131596</v>
      </c>
      <c r="BA107" s="217">
        <v>27302.968889523301</v>
      </c>
      <c r="BB107" s="217">
        <v>27874.1877069164</v>
      </c>
      <c r="BC107" s="217">
        <v>24576.914111146019</v>
      </c>
      <c r="BD107" s="217">
        <v>23374.05448850878</v>
      </c>
      <c r="BE107" s="993">
        <v>25268.917821018513</v>
      </c>
      <c r="BF107" s="247">
        <v>24195.539613156507</v>
      </c>
      <c r="BG107" s="1515"/>
      <c r="BH107" s="247"/>
      <c r="BI107" s="64"/>
    </row>
    <row r="108" spans="2:61">
      <c r="Q108" s="445"/>
      <c r="R108" s="469"/>
      <c r="S108" s="472" t="s">
        <v>192</v>
      </c>
      <c r="T108" s="471"/>
      <c r="V108" s="445"/>
      <c r="W108" s="469"/>
      <c r="X108" s="472" t="s">
        <v>403</v>
      </c>
      <c r="Y108" s="471"/>
      <c r="Z108" s="217"/>
      <c r="AA108" s="217">
        <v>6901.4123847479004</v>
      </c>
      <c r="AB108" s="217">
        <v>6821.111510838763</v>
      </c>
      <c r="AC108" s="217">
        <v>7326.9052082723529</v>
      </c>
      <c r="AD108" s="217">
        <v>7528.3277542362212</v>
      </c>
      <c r="AE108" s="217">
        <v>7940.9129926923915</v>
      </c>
      <c r="AF108" s="217">
        <v>8137.874507936167</v>
      </c>
      <c r="AG108" s="217">
        <v>8121.4055168080858</v>
      </c>
      <c r="AH108" s="217">
        <v>7601.2307123691116</v>
      </c>
      <c r="AI108" s="217">
        <v>7683.1146477791744</v>
      </c>
      <c r="AJ108" s="217">
        <v>7878.1803948482411</v>
      </c>
      <c r="AK108" s="217">
        <v>7931.1984541328693</v>
      </c>
      <c r="AL108" s="217">
        <v>8425.7449747871033</v>
      </c>
      <c r="AM108" s="217">
        <v>8827.1566592711606</v>
      </c>
      <c r="AN108" s="217">
        <v>9047.8017588815273</v>
      </c>
      <c r="AO108" s="217">
        <v>8912.8205391473894</v>
      </c>
      <c r="AP108" s="217">
        <v>9616.6594154999802</v>
      </c>
      <c r="AQ108" s="217">
        <v>8782.2286454544519</v>
      </c>
      <c r="AR108" s="217">
        <v>9280.3042591931444</v>
      </c>
      <c r="AS108" s="217">
        <v>9519.314023313118</v>
      </c>
      <c r="AT108" s="217">
        <v>8866.4158075185333</v>
      </c>
      <c r="AU108" s="217">
        <v>9674.4777013989187</v>
      </c>
      <c r="AV108" s="217">
        <v>10910.135193395578</v>
      </c>
      <c r="AW108" s="217">
        <v>11665.151341509018</v>
      </c>
      <c r="AX108" s="217">
        <v>11742.258655739546</v>
      </c>
      <c r="AY108" s="217">
        <v>11191.785275109478</v>
      </c>
      <c r="AZ108" s="217">
        <v>10403.711245319537</v>
      </c>
      <c r="BA108" s="217">
        <v>9783.7691649547323</v>
      </c>
      <c r="BB108" s="217">
        <v>9997.0171727600318</v>
      </c>
      <c r="BC108" s="217">
        <v>9044.0248124922091</v>
      </c>
      <c r="BD108" s="217">
        <v>8073.571601430488</v>
      </c>
      <c r="BE108" s="993">
        <v>9069.3292690731651</v>
      </c>
      <c r="BF108" s="247">
        <v>8863.9054600818235</v>
      </c>
      <c r="BG108" s="1515"/>
      <c r="BH108" s="247"/>
      <c r="BI108" s="64"/>
    </row>
    <row r="109" spans="2:61">
      <c r="Q109" s="445"/>
      <c r="R109" s="469"/>
      <c r="S109" s="472" t="s">
        <v>193</v>
      </c>
      <c r="T109" s="471"/>
      <c r="V109" s="445"/>
      <c r="W109" s="469"/>
      <c r="X109" s="472" t="s">
        <v>404</v>
      </c>
      <c r="Y109" s="471"/>
      <c r="Z109" s="217"/>
      <c r="AA109" s="217">
        <v>3358.0054491299725</v>
      </c>
      <c r="AB109" s="217">
        <v>3573.2289701807522</v>
      </c>
      <c r="AC109" s="217">
        <v>3729.877859337088</v>
      </c>
      <c r="AD109" s="217">
        <v>3748.4000993829695</v>
      </c>
      <c r="AE109" s="217">
        <v>3797.7448176036432</v>
      </c>
      <c r="AF109" s="217">
        <v>3876.6289169155762</v>
      </c>
      <c r="AG109" s="217">
        <v>4258.8741051605375</v>
      </c>
      <c r="AH109" s="217">
        <v>4055.3016151410216</v>
      </c>
      <c r="AI109" s="217">
        <v>4047.9264155171832</v>
      </c>
      <c r="AJ109" s="217">
        <v>4122.9307296362294</v>
      </c>
      <c r="AK109" s="217">
        <v>4307.0367823464967</v>
      </c>
      <c r="AL109" s="217">
        <v>4520.6427306834703</v>
      </c>
      <c r="AM109" s="217">
        <v>4873.4264541575558</v>
      </c>
      <c r="AN109" s="217">
        <v>5198.1771146308911</v>
      </c>
      <c r="AO109" s="217">
        <v>4910.494428523346</v>
      </c>
      <c r="AP109" s="217">
        <v>5064.0022201187894</v>
      </c>
      <c r="AQ109" s="217">
        <v>4938.3320705513797</v>
      </c>
      <c r="AR109" s="217">
        <v>5268.6323717191972</v>
      </c>
      <c r="AS109" s="217">
        <v>5391.1020062885109</v>
      </c>
      <c r="AT109" s="217">
        <v>4812.669828592132</v>
      </c>
      <c r="AU109" s="217">
        <v>5330.1032054245352</v>
      </c>
      <c r="AV109" s="217">
        <v>5864.3217325746</v>
      </c>
      <c r="AW109" s="217">
        <v>6441.8812429977334</v>
      </c>
      <c r="AX109" s="217">
        <v>6787.5164901808439</v>
      </c>
      <c r="AY109" s="217">
        <v>6164.7271141562869</v>
      </c>
      <c r="AZ109" s="217">
        <v>5416.6026053208707</v>
      </c>
      <c r="BA109" s="217">
        <v>5417.3090836754782</v>
      </c>
      <c r="BB109" s="217">
        <v>5638.4544681537582</v>
      </c>
      <c r="BC109" s="217">
        <v>4777.3337116046951</v>
      </c>
      <c r="BD109" s="217">
        <v>4466.7238130382921</v>
      </c>
      <c r="BE109" s="993">
        <v>5024.5100325750127</v>
      </c>
      <c r="BF109" s="247">
        <v>4850.0130040973354</v>
      </c>
      <c r="BG109" s="1515"/>
      <c r="BH109" s="247"/>
      <c r="BI109" s="64"/>
    </row>
    <row r="110" spans="2:61">
      <c r="Q110" s="445"/>
      <c r="R110" s="469"/>
      <c r="S110" s="472" t="s">
        <v>194</v>
      </c>
      <c r="T110" s="471"/>
      <c r="V110" s="445"/>
      <c r="W110" s="469"/>
      <c r="X110" s="472" t="s">
        <v>405</v>
      </c>
      <c r="Y110" s="471"/>
      <c r="Z110" s="217"/>
      <c r="AA110" s="217">
        <v>10195.513901846542</v>
      </c>
      <c r="AB110" s="217">
        <v>10404.5402092605</v>
      </c>
      <c r="AC110" s="217">
        <v>11057.044080596193</v>
      </c>
      <c r="AD110" s="217">
        <v>11133.399288682949</v>
      </c>
      <c r="AE110" s="217">
        <v>11938.133845569122</v>
      </c>
      <c r="AF110" s="217">
        <v>12183.85891373664</v>
      </c>
      <c r="AG110" s="217">
        <v>12364.374741058793</v>
      </c>
      <c r="AH110" s="217">
        <v>12011.553948061115</v>
      </c>
      <c r="AI110" s="217">
        <v>11859.75325894275</v>
      </c>
      <c r="AJ110" s="217">
        <v>12395.834332892997</v>
      </c>
      <c r="AK110" s="217">
        <v>12006.955974814293</v>
      </c>
      <c r="AL110" s="217">
        <v>13453.530261003489</v>
      </c>
      <c r="AM110" s="217">
        <v>14269.084241927154</v>
      </c>
      <c r="AN110" s="217">
        <v>14486.965037412647</v>
      </c>
      <c r="AO110" s="217">
        <v>14608.978323708694</v>
      </c>
      <c r="AP110" s="217">
        <v>15078.766627426532</v>
      </c>
      <c r="AQ110" s="217">
        <v>14294.418772575991</v>
      </c>
      <c r="AR110" s="217">
        <v>15539.171239089741</v>
      </c>
      <c r="AS110" s="217">
        <v>14577.514492531307</v>
      </c>
      <c r="AT110" s="217">
        <v>13776.584362731373</v>
      </c>
      <c r="AU110" s="217">
        <v>15657.481459761872</v>
      </c>
      <c r="AV110" s="217">
        <v>17654.330390895335</v>
      </c>
      <c r="AW110" s="217">
        <v>18806.255691629263</v>
      </c>
      <c r="AX110" s="217">
        <v>19473.13705915237</v>
      </c>
      <c r="AY110" s="217">
        <v>17534.998942718299</v>
      </c>
      <c r="AZ110" s="217">
        <v>17079.943455631379</v>
      </c>
      <c r="BA110" s="217">
        <v>17389.482980102581</v>
      </c>
      <c r="BB110" s="217">
        <v>17228.625708863969</v>
      </c>
      <c r="BC110" s="217">
        <v>14619.792053516936</v>
      </c>
      <c r="BD110" s="217">
        <v>14080.930061357358</v>
      </c>
      <c r="BE110" s="993">
        <v>14727.630942368722</v>
      </c>
      <c r="BF110" s="247">
        <v>14470.388240351705</v>
      </c>
      <c r="BG110" s="1515"/>
      <c r="BH110" s="247"/>
      <c r="BI110" s="64"/>
    </row>
    <row r="111" spans="2:61">
      <c r="Q111" s="445"/>
      <c r="R111" s="469"/>
      <c r="S111" s="472" t="s">
        <v>195</v>
      </c>
      <c r="T111" s="473"/>
      <c r="V111" s="445"/>
      <c r="W111" s="469"/>
      <c r="X111" s="472" t="s">
        <v>406</v>
      </c>
      <c r="Y111" s="473"/>
      <c r="Z111" s="217"/>
      <c r="AA111" s="217">
        <v>905.69370994255917</v>
      </c>
      <c r="AB111" s="217">
        <v>917.89762884640959</v>
      </c>
      <c r="AC111" s="217">
        <v>883.80642278384687</v>
      </c>
      <c r="AD111" s="217">
        <v>934.82215560138559</v>
      </c>
      <c r="AE111" s="217">
        <v>917.72763641022152</v>
      </c>
      <c r="AF111" s="217">
        <v>968.8712344410385</v>
      </c>
      <c r="AG111" s="217">
        <v>773.54376962186666</v>
      </c>
      <c r="AH111" s="217">
        <v>896.19165860040187</v>
      </c>
      <c r="AI111" s="217">
        <v>967.61230197333089</v>
      </c>
      <c r="AJ111" s="217">
        <v>993.45473666589692</v>
      </c>
      <c r="AK111" s="217">
        <v>957.55451340124432</v>
      </c>
      <c r="AL111" s="217">
        <v>1059.4218273394335</v>
      </c>
      <c r="AM111" s="217">
        <v>1130.9607403735397</v>
      </c>
      <c r="AN111" s="217">
        <v>1267.6401151673936</v>
      </c>
      <c r="AO111" s="217">
        <v>1149.528767020096</v>
      </c>
      <c r="AP111" s="217">
        <v>1186.4826350564376</v>
      </c>
      <c r="AQ111" s="217">
        <v>1217.2490558524701</v>
      </c>
      <c r="AR111" s="217">
        <v>1176.5041614391578</v>
      </c>
      <c r="AS111" s="217">
        <v>1219.2290397388279</v>
      </c>
      <c r="AT111" s="217">
        <v>1095.5362663631445</v>
      </c>
      <c r="AU111" s="217">
        <v>1218.9522064928412</v>
      </c>
      <c r="AV111" s="217">
        <v>1482.2524744578091</v>
      </c>
      <c r="AW111" s="217">
        <v>1466.1590305927675</v>
      </c>
      <c r="AX111" s="217">
        <v>1570.6159721060237</v>
      </c>
      <c r="AY111" s="217">
        <v>1626.1966199955921</v>
      </c>
      <c r="AZ111" s="217">
        <v>1581.2894846737649</v>
      </c>
      <c r="BA111" s="217">
        <v>1540.3196868181105</v>
      </c>
      <c r="BB111" s="217">
        <v>1578.9175154362936</v>
      </c>
      <c r="BC111" s="217">
        <v>1384.6734475460205</v>
      </c>
      <c r="BD111" s="217">
        <v>1328.9055912757221</v>
      </c>
      <c r="BE111" s="993">
        <v>1349.7317879217674</v>
      </c>
      <c r="BF111" s="247">
        <v>1399.6657074187319</v>
      </c>
      <c r="BG111" s="1515"/>
      <c r="BH111" s="247"/>
      <c r="BI111" s="64"/>
    </row>
    <row r="112" spans="2:61" ht="15" thickBot="1">
      <c r="Q112" s="445"/>
      <c r="R112" s="474"/>
      <c r="S112" s="475" t="s">
        <v>196</v>
      </c>
      <c r="T112" s="476"/>
      <c r="V112" s="445"/>
      <c r="W112" s="474"/>
      <c r="X112" s="475" t="s">
        <v>407</v>
      </c>
      <c r="Y112" s="476"/>
      <c r="Z112" s="218"/>
      <c r="AA112" s="217">
        <v>13369.732453061608</v>
      </c>
      <c r="AB112" s="217">
        <v>14412.700514175052</v>
      </c>
      <c r="AC112" s="217">
        <v>14807.34307974414</v>
      </c>
      <c r="AD112" s="217">
        <v>14890.558185882985</v>
      </c>
      <c r="AE112" s="217">
        <v>17207.311256693047</v>
      </c>
      <c r="AF112" s="217">
        <v>17340.398224147677</v>
      </c>
      <c r="AG112" s="217">
        <v>15058.571821126574</v>
      </c>
      <c r="AH112" s="217">
        <v>13970.143922793197</v>
      </c>
      <c r="AI112" s="217">
        <v>14004.609548248229</v>
      </c>
      <c r="AJ112" s="217">
        <v>15596.356584062534</v>
      </c>
      <c r="AK112" s="217">
        <v>16474.98466345821</v>
      </c>
      <c r="AL112" s="217">
        <v>10399.201874095823</v>
      </c>
      <c r="AM112" s="217">
        <v>10901.405842810256</v>
      </c>
      <c r="AN112" s="217">
        <v>10827.431809354403</v>
      </c>
      <c r="AO112" s="217">
        <v>10301.638149894085</v>
      </c>
      <c r="AP112" s="217">
        <v>7929.1599796032424</v>
      </c>
      <c r="AQ112" s="217">
        <v>5965.3596036531981</v>
      </c>
      <c r="AR112" s="217">
        <v>4153.4217796684443</v>
      </c>
      <c r="AS112" s="217">
        <v>3510.6417086964834</v>
      </c>
      <c r="AT112" s="217">
        <v>6715.6604632286735</v>
      </c>
      <c r="AU112" s="217">
        <v>6205.5664724005492</v>
      </c>
      <c r="AV112" s="217">
        <v>4385.430221206776</v>
      </c>
      <c r="AW112" s="217">
        <v>7859.7608853219472</v>
      </c>
      <c r="AX112" s="217">
        <v>4658.5747749568936</v>
      </c>
      <c r="AY112" s="217">
        <v>2172.2387774400781</v>
      </c>
      <c r="AZ112" s="217">
        <v>6357.5407568378896</v>
      </c>
      <c r="BA112" s="217">
        <v>6482.1151799172103</v>
      </c>
      <c r="BB112" s="217">
        <v>4477.8664551871461</v>
      </c>
      <c r="BC112" s="217">
        <v>2554.4856578391577</v>
      </c>
      <c r="BD112" s="217">
        <v>3563.1927210562362</v>
      </c>
      <c r="BE112" s="1792">
        <v>4454.4562104940114</v>
      </c>
      <c r="BF112" s="1666">
        <v>1453.417334847343</v>
      </c>
      <c r="BG112" s="1516"/>
      <c r="BH112" s="248"/>
      <c r="BI112" s="64"/>
    </row>
    <row r="113" spans="2:65" ht="18.75">
      <c r="B113" s="141"/>
      <c r="C113" s="141"/>
      <c r="D113" s="141"/>
      <c r="E113" s="141"/>
      <c r="F113" s="141"/>
      <c r="G113" s="141"/>
      <c r="H113" s="141"/>
      <c r="I113" s="141"/>
      <c r="J113" s="141"/>
      <c r="K113" s="141"/>
      <c r="L113" s="141"/>
      <c r="M113" s="141"/>
      <c r="N113" s="141"/>
      <c r="O113" s="141"/>
      <c r="P113" s="141"/>
      <c r="Q113" s="1182" t="s">
        <v>670</v>
      </c>
      <c r="R113" s="1057"/>
      <c r="S113" s="1057"/>
      <c r="T113" s="1058"/>
      <c r="U113" s="141"/>
      <c r="V113" s="1357" t="s">
        <v>859</v>
      </c>
      <c r="W113" s="1057"/>
      <c r="X113" s="1057"/>
      <c r="Y113" s="1087"/>
      <c r="Z113" s="1087"/>
      <c r="AA113" s="1088">
        <f>AA114+AA126+AA130</f>
        <v>95115.210606310487</v>
      </c>
      <c r="AB113" s="1088">
        <f t="shared" ref="AB113:BA113" si="15">AB114+AB126+AB130</f>
        <v>96387.577832557159</v>
      </c>
      <c r="AC113" s="1088">
        <f t="shared" si="15"/>
        <v>97877.247673151054</v>
      </c>
      <c r="AD113" s="1088">
        <f t="shared" si="15"/>
        <v>95476.396954999393</v>
      </c>
      <c r="AE113" s="1088">
        <f t="shared" si="15"/>
        <v>100580.17653052793</v>
      </c>
      <c r="AF113" s="1088">
        <f t="shared" si="15"/>
        <v>101590.31180218326</v>
      </c>
      <c r="AG113" s="1088">
        <f t="shared" si="15"/>
        <v>102713.95678181281</v>
      </c>
      <c r="AH113" s="1088">
        <f t="shared" si="15"/>
        <v>101700.97666141427</v>
      </c>
      <c r="AI113" s="1088">
        <f t="shared" si="15"/>
        <v>95411.633743068</v>
      </c>
      <c r="AJ113" s="1088">
        <f t="shared" si="15"/>
        <v>95719.492437790177</v>
      </c>
      <c r="AK113" s="1088">
        <f t="shared" si="15"/>
        <v>97687.391008710198</v>
      </c>
      <c r="AL113" s="1088">
        <f t="shared" si="15"/>
        <v>95596.349980735322</v>
      </c>
      <c r="AM113" s="1088">
        <f t="shared" si="15"/>
        <v>93348.89004158671</v>
      </c>
      <c r="AN113" s="1088">
        <f t="shared" si="15"/>
        <v>93406.608758920207</v>
      </c>
      <c r="AO113" s="1088">
        <f t="shared" si="15"/>
        <v>92579.459559083538</v>
      </c>
      <c r="AP113" s="1088">
        <f t="shared" si="15"/>
        <v>92863.539991650614</v>
      </c>
      <c r="AQ113" s="1088">
        <f t="shared" si="15"/>
        <v>91563.631559912697</v>
      </c>
      <c r="AR113" s="1088">
        <f t="shared" si="15"/>
        <v>91356.635948636249</v>
      </c>
      <c r="AS113" s="1088">
        <f t="shared" si="15"/>
        <v>87803.003629933228</v>
      </c>
      <c r="AT113" s="1088">
        <f t="shared" si="15"/>
        <v>78426.97591989307</v>
      </c>
      <c r="AU113" s="1088">
        <f t="shared" si="15"/>
        <v>80107.916337036411</v>
      </c>
      <c r="AV113" s="1088">
        <f t="shared" si="15"/>
        <v>78988.83562459251</v>
      </c>
      <c r="AW113" s="1088">
        <f t="shared" si="15"/>
        <v>80840.41173959765</v>
      </c>
      <c r="AX113" s="1088">
        <f t="shared" si="15"/>
        <v>82077.431072264837</v>
      </c>
      <c r="AY113" s="1088">
        <f t="shared" si="15"/>
        <v>80656.867423758347</v>
      </c>
      <c r="AZ113" s="1088">
        <f t="shared" si="15"/>
        <v>79441.198058755661</v>
      </c>
      <c r="BA113" s="1088">
        <f t="shared" si="15"/>
        <v>79139.76194961014</v>
      </c>
      <c r="BB113" s="1088">
        <f>BB114+BB126+BB130</f>
        <v>80080.984543816958</v>
      </c>
      <c r="BC113" s="1297">
        <f>BC114+BC126+BC130</f>
        <v>79927.179525630476</v>
      </c>
      <c r="BD113" s="1088">
        <f>BD114+BD126+BD130</f>
        <v>78723.64741017668</v>
      </c>
      <c r="BE113" s="1284">
        <f>BE114+BE126+BE130</f>
        <v>74226.671662088978</v>
      </c>
      <c r="BF113" s="1089">
        <f>BF114+BF126+BF130</f>
        <v>75784.783040358714</v>
      </c>
      <c r="BG113" s="1517"/>
      <c r="BH113" s="1089"/>
      <c r="BI113" s="1389"/>
    </row>
    <row r="114" spans="2:65">
      <c r="B114" s="141"/>
      <c r="C114" s="141"/>
      <c r="D114" s="141"/>
      <c r="E114" s="141"/>
      <c r="F114" s="141"/>
      <c r="G114" s="141"/>
      <c r="H114" s="141"/>
      <c r="I114" s="141"/>
      <c r="J114" s="141"/>
      <c r="K114" s="141"/>
      <c r="L114" s="141"/>
      <c r="M114" s="141"/>
      <c r="N114" s="141"/>
      <c r="O114" s="141"/>
      <c r="P114" s="141"/>
      <c r="Q114" s="1105"/>
      <c r="R114" s="1100" t="s">
        <v>651</v>
      </c>
      <c r="S114" s="1055"/>
      <c r="T114" s="1336"/>
      <c r="V114" s="1105"/>
      <c r="W114" s="1090" t="s">
        <v>727</v>
      </c>
      <c r="X114" s="1055"/>
      <c r="Y114" s="1055"/>
      <c r="Z114" s="1107"/>
      <c r="AA114" s="1084">
        <f>'2.CO2-Sector'!AA44</f>
        <v>64586.4301957309</v>
      </c>
      <c r="AB114" s="1084">
        <f>'2.CO2-Sector'!AB44</f>
        <v>65879.14511326408</v>
      </c>
      <c r="AC114" s="1084">
        <f>'2.CO2-Sector'!AC44</f>
        <v>65838.964131392422</v>
      </c>
      <c r="AD114" s="1084">
        <f>'2.CO2-Sector'!AD44</f>
        <v>64559.325065492056</v>
      </c>
      <c r="AE114" s="1084">
        <f>'2.CO2-Sector'!AE44</f>
        <v>66238.622985958908</v>
      </c>
      <c r="AF114" s="1084">
        <f>'2.CO2-Sector'!AF44</f>
        <v>66536.485934140452</v>
      </c>
      <c r="AG114" s="1084">
        <f>'2.CO2-Sector'!AG44</f>
        <v>67098.564949597596</v>
      </c>
      <c r="AH114" s="1084">
        <f>'2.CO2-Sector'!AH44</f>
        <v>64534.251484688459</v>
      </c>
      <c r="AI114" s="1084">
        <f>'2.CO2-Sector'!AI44</f>
        <v>58508.907150785672</v>
      </c>
      <c r="AJ114" s="1084">
        <f>'2.CO2-Sector'!AJ44</f>
        <v>58901.657163758384</v>
      </c>
      <c r="AK114" s="1084">
        <f>'2.CO2-Sector'!AK44</f>
        <v>59416.310095449946</v>
      </c>
      <c r="AL114" s="1084">
        <f>'2.CO2-Sector'!AL44</f>
        <v>58121.059040844426</v>
      </c>
      <c r="AM114" s="1084">
        <f>'2.CO2-Sector'!AM44</f>
        <v>55790.678584331035</v>
      </c>
      <c r="AN114" s="1084">
        <f>'2.CO2-Sector'!AN44</f>
        <v>55151.709804744089</v>
      </c>
      <c r="AO114" s="1084">
        <f>'2.CO2-Sector'!AO44</f>
        <v>55146.530783155409</v>
      </c>
      <c r="AP114" s="1084">
        <f>'2.CO2-Sector'!AP44</f>
        <v>56175.32293587811</v>
      </c>
      <c r="AQ114" s="1084">
        <f>'2.CO2-Sector'!AQ44</f>
        <v>56482.386409614774</v>
      </c>
      <c r="AR114" s="1084">
        <f>'2.CO2-Sector'!AR44</f>
        <v>55665.285431644341</v>
      </c>
      <c r="AS114" s="1084">
        <f>'2.CO2-Sector'!AS44</f>
        <v>51341.551967056999</v>
      </c>
      <c r="AT114" s="1084">
        <f>'2.CO2-Sector'!AT44</f>
        <v>45917.571100262991</v>
      </c>
      <c r="AU114" s="1084">
        <f>'2.CO2-Sector'!AU44</f>
        <v>46966.787342752585</v>
      </c>
      <c r="AV114" s="1084">
        <f>'2.CO2-Sector'!AV44</f>
        <v>46726.420539065373</v>
      </c>
      <c r="AW114" s="1084">
        <f>'2.CO2-Sector'!AW44</f>
        <v>46878.691416485657</v>
      </c>
      <c r="AX114" s="1084">
        <f>'2.CO2-Sector'!AX44</f>
        <v>48588.11862373005</v>
      </c>
      <c r="AY114" s="1084">
        <f>'2.CO2-Sector'!AY44</f>
        <v>48010.045483454567</v>
      </c>
      <c r="AZ114" s="1084">
        <f>'2.CO2-Sector'!AZ44</f>
        <v>46515.254488674582</v>
      </c>
      <c r="BA114" s="1085">
        <f>'2.CO2-Sector'!BA44</f>
        <v>46104.330032549507</v>
      </c>
      <c r="BB114" s="1084">
        <f>'2.CO2-Sector'!BB44</f>
        <v>46833.879579685185</v>
      </c>
      <c r="BC114" s="1298">
        <f>'2.CO2-Sector'!BC44</f>
        <v>46030.801873025914</v>
      </c>
      <c r="BD114" s="1084">
        <f>'2.CO2-Sector'!BD44</f>
        <v>44388.833968588566</v>
      </c>
      <c r="BE114" s="1085">
        <f>'2.CO2-Sector'!BE44</f>
        <v>41509.930956563578</v>
      </c>
      <c r="BF114" s="1086">
        <f>'2.CO2-Sector'!BF44</f>
        <v>43041.918234738339</v>
      </c>
      <c r="BG114" s="1518"/>
      <c r="BH114" s="1086"/>
      <c r="BI114" s="1391"/>
    </row>
    <row r="115" spans="2:65" ht="15" customHeight="1">
      <c r="B115" s="141"/>
      <c r="C115" s="141"/>
      <c r="D115" s="141"/>
      <c r="E115" s="141"/>
      <c r="F115" s="141"/>
      <c r="G115" s="141"/>
      <c r="H115" s="141"/>
      <c r="I115" s="141"/>
      <c r="J115" s="141"/>
      <c r="K115" s="141"/>
      <c r="L115" s="141"/>
      <c r="M115" s="141"/>
      <c r="N115" s="141"/>
      <c r="O115" s="141"/>
      <c r="P115" s="141"/>
      <c r="Q115" s="1098"/>
      <c r="R115" s="1101"/>
      <c r="S115" s="446" t="s">
        <v>90</v>
      </c>
      <c r="T115" s="535"/>
      <c r="V115" s="1098"/>
      <c r="W115" s="1101"/>
      <c r="X115" s="446" t="s">
        <v>283</v>
      </c>
      <c r="Y115" s="499"/>
      <c r="Z115" s="89"/>
      <c r="AA115" s="339">
        <f t="shared" ref="AA115:AX115" si="16">SUM(AA116:AA119)</f>
        <v>48713.799951557143</v>
      </c>
      <c r="AB115" s="339">
        <f t="shared" si="16"/>
        <v>50055.727509006254</v>
      </c>
      <c r="AC115" s="339">
        <f t="shared" si="16"/>
        <v>50515.742177053216</v>
      </c>
      <c r="AD115" s="339">
        <f t="shared" si="16"/>
        <v>49824.560488012197</v>
      </c>
      <c r="AE115" s="339">
        <f t="shared" si="16"/>
        <v>50822.750362904619</v>
      </c>
      <c r="AF115" s="339">
        <f t="shared" si="16"/>
        <v>50688.531077973988</v>
      </c>
      <c r="AG115" s="339">
        <f t="shared" si="16"/>
        <v>51044.127701300742</v>
      </c>
      <c r="AH115" s="339">
        <f t="shared" si="16"/>
        <v>48409.229513127852</v>
      </c>
      <c r="AI115" s="339">
        <f t="shared" si="16"/>
        <v>43437.701232996616</v>
      </c>
      <c r="AJ115" s="339">
        <f t="shared" si="16"/>
        <v>43162.221354085559</v>
      </c>
      <c r="AK115" s="339">
        <f t="shared" si="16"/>
        <v>43487.276922285935</v>
      </c>
      <c r="AL115" s="339">
        <f t="shared" si="16"/>
        <v>42501.923029075173</v>
      </c>
      <c r="AM115" s="339">
        <f t="shared" si="16"/>
        <v>40225.138974983514</v>
      </c>
      <c r="AN115" s="339">
        <f t="shared" si="16"/>
        <v>40022.706637526935</v>
      </c>
      <c r="AO115" s="339">
        <f t="shared" si="16"/>
        <v>39745.124832842463</v>
      </c>
      <c r="AP115" s="339">
        <f t="shared" si="16"/>
        <v>41111.508723424922</v>
      </c>
      <c r="AQ115" s="339">
        <f t="shared" si="16"/>
        <v>41069.217387605189</v>
      </c>
      <c r="AR115" s="339">
        <f t="shared" si="16"/>
        <v>40094.300578232018</v>
      </c>
      <c r="AS115" s="339">
        <f t="shared" si="16"/>
        <v>37327.809573850856</v>
      </c>
      <c r="AT115" s="339">
        <f t="shared" si="16"/>
        <v>32651.320523922066</v>
      </c>
      <c r="AU115" s="339">
        <f t="shared" si="16"/>
        <v>32676.031698858231</v>
      </c>
      <c r="AV115" s="339">
        <f t="shared" si="16"/>
        <v>32983.411629760099</v>
      </c>
      <c r="AW115" s="339">
        <f t="shared" si="16"/>
        <v>33594.961899891277</v>
      </c>
      <c r="AX115" s="339">
        <f t="shared" si="16"/>
        <v>34930.311560817281</v>
      </c>
      <c r="AY115" s="339">
        <f t="shared" ref="AY115:BE115" si="17">SUM(AY116:AY119)</f>
        <v>34678.091525374628</v>
      </c>
      <c r="AZ115" s="339">
        <f t="shared" si="17"/>
        <v>33525.535694038939</v>
      </c>
      <c r="BA115" s="968">
        <f t="shared" si="17"/>
        <v>33421.166717103173</v>
      </c>
      <c r="BB115" s="339">
        <f t="shared" si="17"/>
        <v>33940.112768815561</v>
      </c>
      <c r="BC115" s="1299">
        <f t="shared" si="17"/>
        <v>33565.012665797505</v>
      </c>
      <c r="BD115" s="339">
        <f t="shared" si="17"/>
        <v>32232.041261313967</v>
      </c>
      <c r="BE115" s="968">
        <f t="shared" si="17"/>
        <v>30702.649743029768</v>
      </c>
      <c r="BF115" s="1534">
        <f t="shared" ref="BF115" si="18">SUM(BF116:BF119)</f>
        <v>31136.828728063505</v>
      </c>
      <c r="BG115" s="737"/>
      <c r="BH115" s="249"/>
      <c r="BI115" s="1391"/>
    </row>
    <row r="116" spans="2:65" ht="15" customHeight="1">
      <c r="B116" s="141"/>
      <c r="C116" s="141"/>
      <c r="D116" s="141"/>
      <c r="E116" s="141"/>
      <c r="F116" s="141"/>
      <c r="G116" s="141"/>
      <c r="H116" s="141"/>
      <c r="I116" s="141"/>
      <c r="J116" s="141"/>
      <c r="K116" s="141"/>
      <c r="L116" s="141"/>
      <c r="M116" s="141"/>
      <c r="N116" s="141"/>
      <c r="O116" s="141"/>
      <c r="P116" s="141"/>
      <c r="Q116" s="1098"/>
      <c r="R116" s="1101"/>
      <c r="S116" s="449"/>
      <c r="T116" s="1136" t="s">
        <v>703</v>
      </c>
      <c r="V116" s="1098"/>
      <c r="W116" s="1101"/>
      <c r="X116" s="449"/>
      <c r="Y116" s="1078" t="s">
        <v>284</v>
      </c>
      <c r="Z116" s="796"/>
      <c r="AA116" s="796">
        <f>'2.CO2-Sector'!AA46</f>
        <v>38701.103416042592</v>
      </c>
      <c r="AB116" s="796">
        <f>'2.CO2-Sector'!AB46</f>
        <v>40346.744742035473</v>
      </c>
      <c r="AC116" s="796">
        <f>'2.CO2-Sector'!AC46</f>
        <v>41665.79114506545</v>
      </c>
      <c r="AD116" s="796">
        <f>'2.CO2-Sector'!AD46</f>
        <v>41224.494256585334</v>
      </c>
      <c r="AE116" s="796">
        <f>'2.CO2-Sector'!AE46</f>
        <v>42297.116417365723</v>
      </c>
      <c r="AF116" s="796">
        <f>'2.CO2-Sector'!AF46</f>
        <v>42142.02726535382</v>
      </c>
      <c r="AG116" s="796">
        <f>'2.CO2-Sector'!AG46</f>
        <v>42559.539804125336</v>
      </c>
      <c r="AH116" s="796">
        <f>'2.CO2-Sector'!AH46</f>
        <v>39926.083389390726</v>
      </c>
      <c r="AI116" s="796">
        <f>'2.CO2-Sector'!AI46</f>
        <v>35362.599382577479</v>
      </c>
      <c r="AJ116" s="796">
        <f>'2.CO2-Sector'!AJ46</f>
        <v>35010.124942594921</v>
      </c>
      <c r="AK116" s="796">
        <f>'2.CO2-Sector'!AK46</f>
        <v>35085.742906855594</v>
      </c>
      <c r="AL116" s="796">
        <f>'2.CO2-Sector'!AL46</f>
        <v>34374.185269382258</v>
      </c>
      <c r="AM116" s="796">
        <f>'2.CO2-Sector'!AM46</f>
        <v>32417.253435765444</v>
      </c>
      <c r="AN116" s="796">
        <f>'2.CO2-Sector'!AN46</f>
        <v>31935.273453308597</v>
      </c>
      <c r="AO116" s="796">
        <f>'2.CO2-Sector'!AO46</f>
        <v>31276.189983420805</v>
      </c>
      <c r="AP116" s="796">
        <f>'2.CO2-Sector'!AP46</f>
        <v>32279.645554026018</v>
      </c>
      <c r="AQ116" s="796">
        <f>'2.CO2-Sector'!AQ46</f>
        <v>31990.873871774482</v>
      </c>
      <c r="AR116" s="796">
        <f>'2.CO2-Sector'!AR46</f>
        <v>30658.349937916188</v>
      </c>
      <c r="AS116" s="796">
        <f>'2.CO2-Sector'!AS46</f>
        <v>28552.561480293498</v>
      </c>
      <c r="AT116" s="796">
        <f>'2.CO2-Sector'!AT46</f>
        <v>25308.481718967807</v>
      </c>
      <c r="AU116" s="796">
        <f>'2.CO2-Sector'!AU46</f>
        <v>24321.270937421363</v>
      </c>
      <c r="AV116" s="796">
        <f>'2.CO2-Sector'!AV46</f>
        <v>24982.895526650263</v>
      </c>
      <c r="AW116" s="796">
        <f>'2.CO2-Sector'!AW46</f>
        <v>25624.79533860795</v>
      </c>
      <c r="AX116" s="796">
        <f>'2.CO2-Sector'!AX46</f>
        <v>26805.206128279013</v>
      </c>
      <c r="AY116" s="796">
        <f>'2.CO2-Sector'!AY46</f>
        <v>26557.37523672733</v>
      </c>
      <c r="AZ116" s="796">
        <f>'2.CO2-Sector'!AZ46</f>
        <v>25936.139788924989</v>
      </c>
      <c r="BA116" s="992">
        <f>'2.CO2-Sector'!BA46</f>
        <v>25969.470794926132</v>
      </c>
      <c r="BB116" s="796">
        <f>'2.CO2-Sector'!BB46</f>
        <v>26428.778063772283</v>
      </c>
      <c r="BC116" s="1300">
        <f>'2.CO2-Sector'!BC46</f>
        <v>26182.943719015086</v>
      </c>
      <c r="BD116" s="796">
        <f>'2.CO2-Sector'!BD46</f>
        <v>25328.005761907836</v>
      </c>
      <c r="BE116" s="992">
        <f>'2.CO2-Sector'!BE46</f>
        <v>24490.267324230699</v>
      </c>
      <c r="BF116" s="1350">
        <f>'2.CO2-Sector'!BF46</f>
        <v>24395.605542970698</v>
      </c>
      <c r="BG116" s="1519"/>
      <c r="BH116" s="1350"/>
      <c r="BI116" s="1391"/>
    </row>
    <row r="117" spans="2:65" ht="15" customHeight="1">
      <c r="B117" s="141"/>
      <c r="C117" s="141"/>
      <c r="D117" s="141"/>
      <c r="E117" s="141"/>
      <c r="F117" s="141"/>
      <c r="G117" s="141"/>
      <c r="H117" s="141"/>
      <c r="I117" s="141"/>
      <c r="J117" s="141"/>
      <c r="K117" s="141"/>
      <c r="L117" s="141"/>
      <c r="M117" s="141"/>
      <c r="N117" s="141"/>
      <c r="O117" s="141"/>
      <c r="P117" s="141"/>
      <c r="Q117" s="1098"/>
      <c r="R117" s="1101"/>
      <c r="S117" s="449"/>
      <c r="T117" s="1137" t="s">
        <v>704</v>
      </c>
      <c r="V117" s="1098"/>
      <c r="W117" s="1101"/>
      <c r="X117" s="449"/>
      <c r="Y117" s="1079" t="s">
        <v>285</v>
      </c>
      <c r="Z117" s="217"/>
      <c r="AA117" s="217">
        <f>'2.CO2-Sector'!AA47</f>
        <v>6674.4490046098008</v>
      </c>
      <c r="AB117" s="217">
        <f>'2.CO2-Sector'!AB47</f>
        <v>6524.5328569297899</v>
      </c>
      <c r="AC117" s="217">
        <f>'2.CO2-Sector'!AC47</f>
        <v>5945.8339540571296</v>
      </c>
      <c r="AD117" s="217">
        <f>'2.CO2-Sector'!AD47</f>
        <v>5842.3534676861218</v>
      </c>
      <c r="AE117" s="217">
        <f>'2.CO2-Sector'!AE47</f>
        <v>5740.0247792311475</v>
      </c>
      <c r="AF117" s="217">
        <f>'2.CO2-Sector'!AF47</f>
        <v>5795.1316308500936</v>
      </c>
      <c r="AG117" s="217">
        <f>'2.CO2-Sector'!AG47</f>
        <v>5789.0719316293607</v>
      </c>
      <c r="AH117" s="217">
        <f>'2.CO2-Sector'!AH47</f>
        <v>5903.8352801359188</v>
      </c>
      <c r="AI117" s="217">
        <f>'2.CO2-Sector'!AI47</f>
        <v>5638.1994106625216</v>
      </c>
      <c r="AJ117" s="217">
        <f>'2.CO2-Sector'!AJ47</f>
        <v>5703.2053582387398</v>
      </c>
      <c r="AK117" s="217">
        <f>'2.CO2-Sector'!AK47</f>
        <v>5899.9845210859867</v>
      </c>
      <c r="AL117" s="217">
        <f>'2.CO2-Sector'!AL47</f>
        <v>5594.9262706926856</v>
      </c>
      <c r="AM117" s="217">
        <f>'2.CO2-Sector'!AM47</f>
        <v>5607.0023060629446</v>
      </c>
      <c r="AN117" s="217">
        <f>'2.CO2-Sector'!AN47</f>
        <v>6016.2632307025469</v>
      </c>
      <c r="AO117" s="217">
        <f>'2.CO2-Sector'!AO47</f>
        <v>6398.6869967575658</v>
      </c>
      <c r="AP117" s="217">
        <f>'2.CO2-Sector'!AP47</f>
        <v>6645.7105523034488</v>
      </c>
      <c r="AQ117" s="217">
        <f>'2.CO2-Sector'!AQ47</f>
        <v>6788.1886315874171</v>
      </c>
      <c r="AR117" s="217">
        <f>'2.CO2-Sector'!AR47</f>
        <v>7012.0890129308336</v>
      </c>
      <c r="AS117" s="217">
        <f>'2.CO2-Sector'!AS47</f>
        <v>6591.81832614634</v>
      </c>
      <c r="AT117" s="217">
        <f>'2.CO2-Sector'!AT47</f>
        <v>5364.6005099960848</v>
      </c>
      <c r="AU117" s="217">
        <f>'2.CO2-Sector'!AU47</f>
        <v>6284.7190568659116</v>
      </c>
      <c r="AV117" s="217">
        <f>'2.CO2-Sector'!AV47</f>
        <v>5895.7907835699853</v>
      </c>
      <c r="AW117" s="217">
        <f>'2.CO2-Sector'!AW47</f>
        <v>5679.3251402286451</v>
      </c>
      <c r="AX117" s="217">
        <f>'2.CO2-Sector'!AX47</f>
        <v>5766.6750900500374</v>
      </c>
      <c r="AY117" s="217">
        <f>'2.CO2-Sector'!AY47</f>
        <v>5811.9451381047556</v>
      </c>
      <c r="AZ117" s="217">
        <f>'2.CO2-Sector'!AZ47</f>
        <v>5477.0464397639898</v>
      </c>
      <c r="BA117" s="993">
        <f>'2.CO2-Sector'!BA47</f>
        <v>5504.0022085956616</v>
      </c>
      <c r="BB117" s="217">
        <f>'2.CO2-Sector'!BB47</f>
        <v>5583.2353800745541</v>
      </c>
      <c r="BC117" s="1301">
        <f>'2.CO2-Sector'!BC47</f>
        <v>5615.0174032474988</v>
      </c>
      <c r="BD117" s="217">
        <f>'2.CO2-Sector'!BD47</f>
        <v>5200.0262366432871</v>
      </c>
      <c r="BE117" s="993">
        <f>'2.CO2-Sector'!BE47</f>
        <v>4504.2505011024523</v>
      </c>
      <c r="BF117" s="247">
        <f>'2.CO2-Sector'!BF47</f>
        <v>4970.7603174966343</v>
      </c>
      <c r="BG117" s="1515"/>
      <c r="BH117" s="247"/>
      <c r="BI117" s="1391"/>
    </row>
    <row r="118" spans="2:65" ht="15" customHeight="1">
      <c r="B118" s="141"/>
      <c r="C118" s="141"/>
      <c r="D118" s="141"/>
      <c r="E118" s="141"/>
      <c r="F118" s="141"/>
      <c r="G118" s="141"/>
      <c r="H118" s="141"/>
      <c r="I118" s="141"/>
      <c r="J118" s="141"/>
      <c r="K118" s="141"/>
      <c r="L118" s="141"/>
      <c r="M118" s="141"/>
      <c r="N118" s="141"/>
      <c r="O118" s="141"/>
      <c r="P118" s="141"/>
      <c r="Q118" s="1098"/>
      <c r="R118" s="1101"/>
      <c r="S118" s="449"/>
      <c r="T118" s="1137" t="s">
        <v>705</v>
      </c>
      <c r="V118" s="1098"/>
      <c r="W118" s="1101"/>
      <c r="X118" s="449"/>
      <c r="Y118" s="1063" t="s">
        <v>286</v>
      </c>
      <c r="Z118" s="217"/>
      <c r="AA118" s="217">
        <f>'2.CO2-Sector'!AA48</f>
        <v>312.93265823101166</v>
      </c>
      <c r="AB118" s="217">
        <f>'2.CO2-Sector'!AB48</f>
        <v>307.97107789698435</v>
      </c>
      <c r="AC118" s="217">
        <f>'2.CO2-Sector'!AC48</f>
        <v>295.29687962532637</v>
      </c>
      <c r="AD118" s="217">
        <f>'2.CO2-Sector'!AD48</f>
        <v>290.63467317525141</v>
      </c>
      <c r="AE118" s="217">
        <f>'2.CO2-Sector'!AE48</f>
        <v>290.02818822876941</v>
      </c>
      <c r="AF118" s="217">
        <f>'2.CO2-Sector'!AF48</f>
        <v>283.40724792134881</v>
      </c>
      <c r="AG118" s="217">
        <f>'2.CO2-Sector'!AG48</f>
        <v>282.81616108587957</v>
      </c>
      <c r="AH118" s="217">
        <f>'2.CO2-Sector'!AH48</f>
        <v>270.4505316939792</v>
      </c>
      <c r="AI118" s="217">
        <f>'2.CO2-Sector'!AI48</f>
        <v>231.01486186880268</v>
      </c>
      <c r="AJ118" s="217">
        <f>'2.CO2-Sector'!AJ48</f>
        <v>236.17622947190605</v>
      </c>
      <c r="AK118" s="217">
        <f>'2.CO2-Sector'!AK48</f>
        <v>232.77059403447643</v>
      </c>
      <c r="AL118" s="217">
        <f>'2.CO2-Sector'!AL48</f>
        <v>223.34615935223468</v>
      </c>
      <c r="AM118" s="217">
        <f>'2.CO2-Sector'!AM48</f>
        <v>216.97067555275785</v>
      </c>
      <c r="AN118" s="217">
        <f>'2.CO2-Sector'!AN48</f>
        <v>253.04917488817512</v>
      </c>
      <c r="AO118" s="217">
        <f>'2.CO2-Sector'!AO48</f>
        <v>259.84110151123582</v>
      </c>
      <c r="AP118" s="217">
        <f>'2.CO2-Sector'!AP48</f>
        <v>243.96514344126908</v>
      </c>
      <c r="AQ118" s="217">
        <f>'2.CO2-Sector'!AQ48</f>
        <v>231.92793937005607</v>
      </c>
      <c r="AR118" s="217">
        <f>'2.CO2-Sector'!AR48</f>
        <v>216.15611100140237</v>
      </c>
      <c r="AS118" s="217">
        <f>'2.CO2-Sector'!AS48</f>
        <v>183.2383982729593</v>
      </c>
      <c r="AT118" s="217">
        <f>'2.CO2-Sector'!AT48</f>
        <v>164.79831510666327</v>
      </c>
      <c r="AU118" s="217">
        <f>'2.CO2-Sector'!AU48</f>
        <v>188.02623863878793</v>
      </c>
      <c r="AV118" s="217">
        <f>'2.CO2-Sector'!AV48</f>
        <v>188.07840694740474</v>
      </c>
      <c r="AW118" s="217">
        <f>'2.CO2-Sector'!AW48</f>
        <v>199.57086177654855</v>
      </c>
      <c r="AX118" s="217">
        <f>'2.CO2-Sector'!AX48</f>
        <v>212.11792199407731</v>
      </c>
      <c r="AY118" s="217">
        <f>'2.CO2-Sector'!AY48</f>
        <v>209.39134529972279</v>
      </c>
      <c r="AZ118" s="217">
        <f>'2.CO2-Sector'!AZ48</f>
        <v>210.50366839149265</v>
      </c>
      <c r="BA118" s="993">
        <f>'2.CO2-Sector'!BA48</f>
        <v>206.20457113393425</v>
      </c>
      <c r="BB118" s="217">
        <f>'2.CO2-Sector'!BB48</f>
        <v>213.00806049427757</v>
      </c>
      <c r="BC118" s="1301">
        <f>'2.CO2-Sector'!BC48</f>
        <v>217.2544088476491</v>
      </c>
      <c r="BD118" s="217">
        <f>'2.CO2-Sector'!BD48</f>
        <v>197.83983652610891</v>
      </c>
      <c r="BE118" s="993">
        <f>'2.CO2-Sector'!BE48</f>
        <v>163.5904862519815</v>
      </c>
      <c r="BF118" s="247">
        <f>'2.CO2-Sector'!BF48</f>
        <v>174.31031148173486</v>
      </c>
      <c r="BG118" s="1515"/>
      <c r="BH118" s="247"/>
      <c r="BI118" s="1391"/>
    </row>
    <row r="119" spans="2:65" ht="14.25" customHeight="1">
      <c r="B119" s="141"/>
      <c r="C119" s="141"/>
      <c r="D119" s="141"/>
      <c r="E119" s="141"/>
      <c r="F119" s="141"/>
      <c r="G119" s="141"/>
      <c r="H119" s="141"/>
      <c r="I119" s="141"/>
      <c r="J119" s="141"/>
      <c r="K119" s="141"/>
      <c r="L119" s="141"/>
      <c r="M119" s="141"/>
      <c r="N119" s="141"/>
      <c r="O119" s="141"/>
      <c r="P119" s="141"/>
      <c r="Q119" s="1098"/>
      <c r="R119" s="1101"/>
      <c r="S119" s="450"/>
      <c r="T119" s="1138" t="s">
        <v>708</v>
      </c>
      <c r="V119" s="1098"/>
      <c r="W119" s="1101"/>
      <c r="X119" s="450"/>
      <c r="Y119" s="1075" t="s">
        <v>287</v>
      </c>
      <c r="Z119" s="797"/>
      <c r="AA119" s="797">
        <f>'2.CO2-Sector'!AA49</f>
        <v>3025.3148726737413</v>
      </c>
      <c r="AB119" s="797">
        <f>'2.CO2-Sector'!AB49</f>
        <v>2876.4788321440037</v>
      </c>
      <c r="AC119" s="797">
        <f>'2.CO2-Sector'!AC49</f>
        <v>2608.8201983053082</v>
      </c>
      <c r="AD119" s="797">
        <f>'2.CO2-Sector'!AD49</f>
        <v>2467.0780905654915</v>
      </c>
      <c r="AE119" s="797">
        <f>'2.CO2-Sector'!AE49</f>
        <v>2495.5809780789796</v>
      </c>
      <c r="AF119" s="797">
        <f>'2.CO2-Sector'!AF49</f>
        <v>2467.9649338487307</v>
      </c>
      <c r="AG119" s="797">
        <f>'2.CO2-Sector'!AG49</f>
        <v>2412.6998044601655</v>
      </c>
      <c r="AH119" s="797">
        <f>'2.CO2-Sector'!AH49</f>
        <v>2308.86031190723</v>
      </c>
      <c r="AI119" s="797">
        <f>'2.CO2-Sector'!AI49</f>
        <v>2205.887577887816</v>
      </c>
      <c r="AJ119" s="797">
        <f>'2.CO2-Sector'!AJ49</f>
        <v>2212.7148237799938</v>
      </c>
      <c r="AK119" s="797">
        <f>'2.CO2-Sector'!AK49</f>
        <v>2268.7789003098792</v>
      </c>
      <c r="AL119" s="797">
        <f>'2.CO2-Sector'!AL49</f>
        <v>2309.4653296479942</v>
      </c>
      <c r="AM119" s="797">
        <f>'2.CO2-Sector'!AM49</f>
        <v>1983.9125576023625</v>
      </c>
      <c r="AN119" s="797">
        <f>'2.CO2-Sector'!AN49</f>
        <v>1818.1207786276111</v>
      </c>
      <c r="AO119" s="797">
        <f>'2.CO2-Sector'!AO49</f>
        <v>1810.4067511528565</v>
      </c>
      <c r="AP119" s="797">
        <f>'2.CO2-Sector'!AP49</f>
        <v>1942.187473654189</v>
      </c>
      <c r="AQ119" s="797">
        <f>'2.CO2-Sector'!AQ49</f>
        <v>2058.2269448732345</v>
      </c>
      <c r="AR119" s="797">
        <f>'2.CO2-Sector'!AR49</f>
        <v>2207.7055163835989</v>
      </c>
      <c r="AS119" s="797">
        <f>'2.CO2-Sector'!AS49</f>
        <v>2000.1913691380626</v>
      </c>
      <c r="AT119" s="797">
        <f>'2.CO2-Sector'!AT49</f>
        <v>1813.4399798515126</v>
      </c>
      <c r="AU119" s="797">
        <f>'2.CO2-Sector'!AU49</f>
        <v>1882.0154659321704</v>
      </c>
      <c r="AV119" s="797">
        <f>'2.CO2-Sector'!AV49</f>
        <v>1916.6469125924464</v>
      </c>
      <c r="AW119" s="797">
        <f>'2.CO2-Sector'!AW49</f>
        <v>2091.2705592781335</v>
      </c>
      <c r="AX119" s="797">
        <f>'2.CO2-Sector'!AX49</f>
        <v>2146.3124204941573</v>
      </c>
      <c r="AY119" s="797">
        <f>'2.CO2-Sector'!AY49</f>
        <v>2099.3798052428242</v>
      </c>
      <c r="AZ119" s="797">
        <f>'2.CO2-Sector'!AZ49</f>
        <v>1901.845796958469</v>
      </c>
      <c r="BA119" s="994">
        <f>'2.CO2-Sector'!BA49</f>
        <v>1741.4891424474445</v>
      </c>
      <c r="BB119" s="797">
        <f>'2.CO2-Sector'!BB49</f>
        <v>1715.0912644744483</v>
      </c>
      <c r="BC119" s="1302">
        <f>'2.CO2-Sector'!BC49</f>
        <v>1549.7971346872716</v>
      </c>
      <c r="BD119" s="797">
        <f>'2.CO2-Sector'!BD49</f>
        <v>1506.1694262367337</v>
      </c>
      <c r="BE119" s="994">
        <f>'2.CO2-Sector'!BE49</f>
        <v>1544.5414314446355</v>
      </c>
      <c r="BF119" s="1351">
        <f>'2.CO2-Sector'!BF49</f>
        <v>1596.1525561144367</v>
      </c>
      <c r="BG119" s="1520"/>
      <c r="BH119" s="1351"/>
      <c r="BI119" s="1391"/>
    </row>
    <row r="120" spans="2:65" ht="15" customHeight="1">
      <c r="B120" s="141"/>
      <c r="C120" s="141"/>
      <c r="D120" s="141"/>
      <c r="E120" s="141"/>
      <c r="F120" s="141"/>
      <c r="G120" s="141"/>
      <c r="H120" s="141"/>
      <c r="I120" s="141"/>
      <c r="J120" s="141"/>
      <c r="K120" s="141"/>
      <c r="L120" s="141"/>
      <c r="M120" s="141"/>
      <c r="N120" s="141"/>
      <c r="O120" s="141"/>
      <c r="P120" s="141"/>
      <c r="Q120" s="1098"/>
      <c r="R120" s="1101"/>
      <c r="S120" s="479" t="s">
        <v>91</v>
      </c>
      <c r="T120" s="536"/>
      <c r="V120" s="1098"/>
      <c r="W120" s="1101"/>
      <c r="X120" s="479" t="s">
        <v>288</v>
      </c>
      <c r="Y120" s="846"/>
      <c r="Z120" s="93"/>
      <c r="AA120" s="340">
        <f>'2.CO2-Sector'!AA50</f>
        <v>6502.5198481393982</v>
      </c>
      <c r="AB120" s="340">
        <f>'2.CO2-Sector'!AB50</f>
        <v>6501.6178785101847</v>
      </c>
      <c r="AC120" s="340">
        <f>'2.CO2-Sector'!AC50</f>
        <v>6320.2747353516334</v>
      </c>
      <c r="AD120" s="340">
        <f>'2.CO2-Sector'!AD50</f>
        <v>5888.5293879709279</v>
      </c>
      <c r="AE120" s="340">
        <f>'2.CO2-Sector'!AE50</f>
        <v>6317.3432371260969</v>
      </c>
      <c r="AF120" s="340">
        <f>'2.CO2-Sector'!AF50</f>
        <v>6494.4740937862225</v>
      </c>
      <c r="AG120" s="340">
        <f>'2.CO2-Sector'!AG50</f>
        <v>6509.5288592091256</v>
      </c>
      <c r="AH120" s="340">
        <f>'2.CO2-Sector'!AH50</f>
        <v>6508.8192807061223</v>
      </c>
      <c r="AI120" s="340">
        <f>'2.CO2-Sector'!AI50</f>
        <v>5907.0717378638092</v>
      </c>
      <c r="AJ120" s="340">
        <f>'2.CO2-Sector'!AJ50</f>
        <v>6474.5463462429234</v>
      </c>
      <c r="AK120" s="340">
        <f>'2.CO2-Sector'!AK50</f>
        <v>6342.7964797778213</v>
      </c>
      <c r="AL120" s="340">
        <f>'2.CO2-Sector'!AL50</f>
        <v>5935.0809321820925</v>
      </c>
      <c r="AM120" s="340">
        <f>'2.CO2-Sector'!AM50</f>
        <v>5892.4609813854495</v>
      </c>
      <c r="AN120" s="340">
        <f>'2.CO2-Sector'!AN50</f>
        <v>5749.0411017484939</v>
      </c>
      <c r="AO120" s="340">
        <f>'2.CO2-Sector'!AO50</f>
        <v>5820.7483086713428</v>
      </c>
      <c r="AP120" s="340">
        <f>'2.CO2-Sector'!AP50</f>
        <v>5471.1839692556241</v>
      </c>
      <c r="AQ120" s="340">
        <f>'2.CO2-Sector'!AQ50</f>
        <v>5546.5956960091644</v>
      </c>
      <c r="AR120" s="340">
        <f>'2.CO2-Sector'!AR50</f>
        <v>5636.6682685339183</v>
      </c>
      <c r="AS120" s="340">
        <f>'2.CO2-Sector'!AS50</f>
        <v>4778.0158189128606</v>
      </c>
      <c r="AT120" s="340">
        <f>'2.CO2-Sector'!AT50</f>
        <v>4603.8288413838163</v>
      </c>
      <c r="AU120" s="340">
        <f>'2.CO2-Sector'!AU50</f>
        <v>5141.8660936803253</v>
      </c>
      <c r="AV120" s="340">
        <f>'2.CO2-Sector'!AV50</f>
        <v>4820.5216020551525</v>
      </c>
      <c r="AW120" s="340">
        <f>'2.CO2-Sector'!AW50</f>
        <v>4399.7095059634594</v>
      </c>
      <c r="AX120" s="340">
        <f>'2.CO2-Sector'!AX50</f>
        <v>4523.703265993493</v>
      </c>
      <c r="AY120" s="340">
        <f>'2.CO2-Sector'!AY50</f>
        <v>4442.5408139795572</v>
      </c>
      <c r="AZ120" s="340">
        <f>'2.CO2-Sector'!AZ50</f>
        <v>4340.9213554076468</v>
      </c>
      <c r="BA120" s="969">
        <f>'2.CO2-Sector'!BA50</f>
        <v>3994.5427922793624</v>
      </c>
      <c r="BB120" s="340">
        <f>'2.CO2-Sector'!BB50</f>
        <v>4179.4178848250904</v>
      </c>
      <c r="BC120" s="1303">
        <f>'2.CO2-Sector'!BC50</f>
        <v>3914.5602455256685</v>
      </c>
      <c r="BD120" s="340">
        <f>'2.CO2-Sector'!BD50</f>
        <v>4042.2183708956936</v>
      </c>
      <c r="BE120" s="969">
        <f>'2.CO2-Sector'!BE50</f>
        <v>3365.5347539857376</v>
      </c>
      <c r="BF120" s="1535">
        <f>'2.CO2-Sector'!BF50</f>
        <v>4072.1077387302385</v>
      </c>
      <c r="BG120" s="738"/>
      <c r="BH120" s="324"/>
      <c r="BI120" s="1391"/>
    </row>
    <row r="121" spans="2:65" ht="15" customHeight="1">
      <c r="B121" s="141"/>
      <c r="C121" s="141"/>
      <c r="D121" s="141"/>
      <c r="E121" s="141"/>
      <c r="F121" s="141"/>
      <c r="G121" s="141"/>
      <c r="H121" s="141"/>
      <c r="I121" s="141"/>
      <c r="J121" s="141"/>
      <c r="K121" s="141"/>
      <c r="L121" s="141"/>
      <c r="M121" s="141"/>
      <c r="N121" s="141"/>
      <c r="O121" s="141"/>
      <c r="P121" s="141"/>
      <c r="Q121" s="1098"/>
      <c r="R121" s="1101"/>
      <c r="S121" s="480"/>
      <c r="T121" s="1136" t="s">
        <v>706</v>
      </c>
      <c r="V121" s="1098"/>
      <c r="W121" s="1101"/>
      <c r="X121" s="480"/>
      <c r="Y121" s="1078" t="s">
        <v>289</v>
      </c>
      <c r="Z121" s="796"/>
      <c r="AA121" s="796">
        <f>'2.CO2-Sector'!AA51</f>
        <v>2879.456980449987</v>
      </c>
      <c r="AB121" s="796">
        <f>'2.CO2-Sector'!AB51</f>
        <v>2856.3732248527194</v>
      </c>
      <c r="AC121" s="796">
        <f>'2.CO2-Sector'!AC51</f>
        <v>2885.9592075283686</v>
      </c>
      <c r="AD121" s="796">
        <f>'2.CO2-Sector'!AD51</f>
        <v>2717.4128315005769</v>
      </c>
      <c r="AE121" s="796">
        <f>'2.CO2-Sector'!AE51</f>
        <v>2933.6161440786377</v>
      </c>
      <c r="AF121" s="796">
        <f>'2.CO2-Sector'!AF51</f>
        <v>2937.334645634221</v>
      </c>
      <c r="AG121" s="796">
        <f>'2.CO2-Sector'!AG51</f>
        <v>2923.5350389104387</v>
      </c>
      <c r="AH121" s="796">
        <f>'2.CO2-Sector'!AH51</f>
        <v>2839.7146471649644</v>
      </c>
      <c r="AI121" s="796">
        <f>'2.CO2-Sector'!AI51</f>
        <v>2494.8947553714825</v>
      </c>
      <c r="AJ121" s="796">
        <f>'2.CO2-Sector'!AJ51</f>
        <v>2842.4882677465935</v>
      </c>
      <c r="AK121" s="796">
        <f>'2.CO2-Sector'!AK51</f>
        <v>2716.0559912674262</v>
      </c>
      <c r="AL121" s="796">
        <f>'2.CO2-Sector'!AL51</f>
        <v>2556.484249995342</v>
      </c>
      <c r="AM121" s="796">
        <f>'2.CO2-Sector'!AM51</f>
        <v>2381.0427467509862</v>
      </c>
      <c r="AN121" s="796">
        <f>'2.CO2-Sector'!AN51</f>
        <v>2157.4236112997933</v>
      </c>
      <c r="AO121" s="796">
        <f>'2.CO2-Sector'!AO51</f>
        <v>2156.4098613910915</v>
      </c>
      <c r="AP121" s="796">
        <f>'2.CO2-Sector'!AP51</f>
        <v>1843.8515128396782</v>
      </c>
      <c r="AQ121" s="796">
        <f>'2.CO2-Sector'!AQ51</f>
        <v>1872.1762990332647</v>
      </c>
      <c r="AR121" s="796">
        <f>'2.CO2-Sector'!AR51</f>
        <v>1930.263957647956</v>
      </c>
      <c r="AS121" s="796">
        <f>'2.CO2-Sector'!AS51</f>
        <v>1678.163142604868</v>
      </c>
      <c r="AT121" s="796">
        <f>'2.CO2-Sector'!AT51</f>
        <v>1654.9475232545478</v>
      </c>
      <c r="AU121" s="796">
        <f>'2.CO2-Sector'!AU51</f>
        <v>1837.7283883938844</v>
      </c>
      <c r="AV121" s="796">
        <f>'2.CO2-Sector'!AV51</f>
        <v>1725.3987355485162</v>
      </c>
      <c r="AW121" s="796">
        <f>'2.CO2-Sector'!AW51</f>
        <v>1602.9973224438443</v>
      </c>
      <c r="AX121" s="796">
        <f>'2.CO2-Sector'!AX51</f>
        <v>1669.1200822289197</v>
      </c>
      <c r="AY121" s="796">
        <f>'2.CO2-Sector'!AY51</f>
        <v>1649.0858767351895</v>
      </c>
      <c r="AZ121" s="796">
        <f>'2.CO2-Sector'!AZ51</f>
        <v>1697.1820075338835</v>
      </c>
      <c r="BA121" s="992">
        <f>'2.CO2-Sector'!BA51</f>
        <v>1352.5556096301498</v>
      </c>
      <c r="BB121" s="796">
        <f>'2.CO2-Sector'!BB51</f>
        <v>1420.0659804269048</v>
      </c>
      <c r="BC121" s="1300">
        <f>'2.CO2-Sector'!BC51</f>
        <v>1152.3889069811462</v>
      </c>
      <c r="BD121" s="796">
        <f>'2.CO2-Sector'!BD51</f>
        <v>1398.9085917748262</v>
      </c>
      <c r="BE121" s="992">
        <f>'2.CO2-Sector'!BE51</f>
        <v>1103.9711301427574</v>
      </c>
      <c r="BF121" s="1350">
        <f>'2.CO2-Sector'!BF51</f>
        <v>1457.65494844158</v>
      </c>
      <c r="BG121" s="1519"/>
      <c r="BH121" s="1350"/>
      <c r="BI121" s="1391"/>
    </row>
    <row r="122" spans="2:65" ht="14.25" customHeight="1">
      <c r="B122" s="141"/>
      <c r="C122" s="141"/>
      <c r="D122" s="141"/>
      <c r="E122" s="141"/>
      <c r="F122" s="141"/>
      <c r="G122" s="141"/>
      <c r="H122" s="141"/>
      <c r="I122" s="141"/>
      <c r="J122" s="141"/>
      <c r="K122" s="141"/>
      <c r="L122" s="141"/>
      <c r="M122" s="141"/>
      <c r="N122" s="141"/>
      <c r="O122" s="141"/>
      <c r="P122" s="141"/>
      <c r="Q122" s="1098"/>
      <c r="R122" s="1101"/>
      <c r="S122" s="481"/>
      <c r="T122" s="1138" t="s">
        <v>707</v>
      </c>
      <c r="V122" s="1098"/>
      <c r="W122" s="1101"/>
      <c r="X122" s="481"/>
      <c r="Y122" s="1075" t="s">
        <v>290</v>
      </c>
      <c r="Z122" s="797"/>
      <c r="AA122" s="797">
        <f>'2.CO2-Sector'!AA52</f>
        <v>3623.0628676894112</v>
      </c>
      <c r="AB122" s="797">
        <f>'2.CO2-Sector'!AB52</f>
        <v>3645.2446536574653</v>
      </c>
      <c r="AC122" s="797">
        <f>'2.CO2-Sector'!AC52</f>
        <v>3434.3155278232648</v>
      </c>
      <c r="AD122" s="797">
        <f>'2.CO2-Sector'!AD52</f>
        <v>3171.116556470351</v>
      </c>
      <c r="AE122" s="797">
        <f>'2.CO2-Sector'!AE52</f>
        <v>3383.7270930474592</v>
      </c>
      <c r="AF122" s="797">
        <f>'2.CO2-Sector'!AF52</f>
        <v>3557.1394481520015</v>
      </c>
      <c r="AG122" s="797">
        <f>'2.CO2-Sector'!AG52</f>
        <v>3585.9938202986868</v>
      </c>
      <c r="AH122" s="797">
        <f>'2.CO2-Sector'!AH52</f>
        <v>3669.1046335411579</v>
      </c>
      <c r="AI122" s="797">
        <f>'2.CO2-Sector'!AI52</f>
        <v>3412.1769824923267</v>
      </c>
      <c r="AJ122" s="797">
        <f>'2.CO2-Sector'!AJ52</f>
        <v>3632.0580784963299</v>
      </c>
      <c r="AK122" s="797">
        <f>'2.CO2-Sector'!AK52</f>
        <v>3626.7404885103952</v>
      </c>
      <c r="AL122" s="797">
        <f>'2.CO2-Sector'!AL52</f>
        <v>3378.5966821867505</v>
      </c>
      <c r="AM122" s="797">
        <f>'2.CO2-Sector'!AM52</f>
        <v>3511.4182346344633</v>
      </c>
      <c r="AN122" s="797">
        <f>'2.CO2-Sector'!AN52</f>
        <v>3591.6174904487007</v>
      </c>
      <c r="AO122" s="797">
        <f>'2.CO2-Sector'!AO52</f>
        <v>3664.3384472802513</v>
      </c>
      <c r="AP122" s="797">
        <f>'2.CO2-Sector'!AP52</f>
        <v>3627.3324564159457</v>
      </c>
      <c r="AQ122" s="797">
        <f>'2.CO2-Sector'!AQ52</f>
        <v>3674.4193969758999</v>
      </c>
      <c r="AR122" s="797">
        <f>'2.CO2-Sector'!AR52</f>
        <v>3706.4043108859623</v>
      </c>
      <c r="AS122" s="797">
        <f>'2.CO2-Sector'!AS52</f>
        <v>3099.8526763079926</v>
      </c>
      <c r="AT122" s="797">
        <f>'2.CO2-Sector'!AT52</f>
        <v>2948.8813181292685</v>
      </c>
      <c r="AU122" s="797">
        <f>'2.CO2-Sector'!AU52</f>
        <v>3304.1377052864409</v>
      </c>
      <c r="AV122" s="797">
        <f>'2.CO2-Sector'!AV52</f>
        <v>3095.1228665066365</v>
      </c>
      <c r="AW122" s="797">
        <f>'2.CO2-Sector'!AW52</f>
        <v>2796.7121835196149</v>
      </c>
      <c r="AX122" s="797">
        <f>'2.CO2-Sector'!AX52</f>
        <v>2854.5831837645733</v>
      </c>
      <c r="AY122" s="797">
        <f>'2.CO2-Sector'!AY52</f>
        <v>2793.454937244368</v>
      </c>
      <c r="AZ122" s="797">
        <f>'2.CO2-Sector'!AZ52</f>
        <v>2643.7393478737631</v>
      </c>
      <c r="BA122" s="994">
        <f>'2.CO2-Sector'!BA52</f>
        <v>2641.9871826492126</v>
      </c>
      <c r="BB122" s="797">
        <f>'2.CO2-Sector'!BB52</f>
        <v>2759.3519043981855</v>
      </c>
      <c r="BC122" s="1302">
        <f>'2.CO2-Sector'!BC52</f>
        <v>2762.1713385445223</v>
      </c>
      <c r="BD122" s="797">
        <f>'2.CO2-Sector'!BD52</f>
        <v>2643.3097791208675</v>
      </c>
      <c r="BE122" s="994">
        <f>'2.CO2-Sector'!BE52</f>
        <v>2261.5636238429802</v>
      </c>
      <c r="BF122" s="1351">
        <f>'2.CO2-Sector'!BF52</f>
        <v>2614.4527902886584</v>
      </c>
      <c r="BG122" s="1520"/>
      <c r="BH122" s="1351"/>
      <c r="BI122" s="1391"/>
    </row>
    <row r="123" spans="2:65">
      <c r="B123" s="141"/>
      <c r="C123" s="141"/>
      <c r="D123" s="141"/>
      <c r="E123" s="141"/>
      <c r="F123" s="141"/>
      <c r="G123" s="141"/>
      <c r="H123" s="141"/>
      <c r="I123" s="141"/>
      <c r="J123" s="141"/>
      <c r="K123" s="141"/>
      <c r="L123" s="141"/>
      <c r="M123" s="141"/>
      <c r="N123" s="141"/>
      <c r="O123" s="141"/>
      <c r="P123" s="141"/>
      <c r="Q123" s="1098"/>
      <c r="R123" s="1101"/>
      <c r="S123" s="1135" t="s">
        <v>1203</v>
      </c>
      <c r="T123" s="483"/>
      <c r="V123" s="1098"/>
      <c r="W123" s="1101"/>
      <c r="X123" s="482" t="s">
        <v>1147</v>
      </c>
      <c r="Y123" s="839"/>
      <c r="Z123" s="169"/>
      <c r="AA123" s="341">
        <f>'2.CO2-Sector'!AA53</f>
        <v>7265.6764416128917</v>
      </c>
      <c r="AB123" s="341">
        <f>'2.CO2-Sector'!AB53</f>
        <v>7119.0705979612903</v>
      </c>
      <c r="AC123" s="341">
        <f>'2.CO2-Sector'!AC53</f>
        <v>6828.8850506820208</v>
      </c>
      <c r="AD123" s="341">
        <f>'2.CO2-Sector'!AD53</f>
        <v>6692.8373653858389</v>
      </c>
      <c r="AE123" s="341">
        <f>'2.CO2-Sector'!AE53</f>
        <v>6705.4638858638518</v>
      </c>
      <c r="AF123" s="341">
        <f>'2.CO2-Sector'!AF53</f>
        <v>6905.0859560106701</v>
      </c>
      <c r="AG123" s="341">
        <f>'2.CO2-Sector'!AG53</f>
        <v>6931.4455186566211</v>
      </c>
      <c r="AH123" s="341">
        <f>'2.CO2-Sector'!AH53</f>
        <v>6903.8648621962639</v>
      </c>
      <c r="AI123" s="341">
        <f>'2.CO2-Sector'!AI53</f>
        <v>6617.7807434145861</v>
      </c>
      <c r="AJ123" s="341">
        <f>'2.CO2-Sector'!AJ53</f>
        <v>6551.4152527651322</v>
      </c>
      <c r="AK123" s="341">
        <f>'2.CO2-Sector'!AK53</f>
        <v>6840.8661650238328</v>
      </c>
      <c r="AL123" s="341">
        <f>'2.CO2-Sector'!AL53</f>
        <v>6877.9758421539673</v>
      </c>
      <c r="AM123" s="341">
        <f>'2.CO2-Sector'!AM53</f>
        <v>6742.8882611310128</v>
      </c>
      <c r="AN123" s="341">
        <f>'2.CO2-Sector'!AN53</f>
        <v>6513.5964242283071</v>
      </c>
      <c r="AO123" s="341">
        <f>'2.CO2-Sector'!AO53</f>
        <v>6619.7856382496866</v>
      </c>
      <c r="AP123" s="341">
        <f>'2.CO2-Sector'!AP53</f>
        <v>6637.4469579996312</v>
      </c>
      <c r="AQ123" s="341">
        <f>'2.CO2-Sector'!AQ53</f>
        <v>6699.901852146746</v>
      </c>
      <c r="AR123" s="341">
        <f>'2.CO2-Sector'!AR53</f>
        <v>6799.9921340388973</v>
      </c>
      <c r="AS123" s="341">
        <f>'2.CO2-Sector'!AS53</f>
        <v>6384.30708252563</v>
      </c>
      <c r="AT123" s="341">
        <f>'2.CO2-Sector'!AT53</f>
        <v>5724.6168736399641</v>
      </c>
      <c r="AU123" s="341">
        <f>'2.CO2-Sector'!AU53</f>
        <v>6322.0526860737255</v>
      </c>
      <c r="AV123" s="341">
        <f>'2.CO2-Sector'!AV53</f>
        <v>6131.1908414647669</v>
      </c>
      <c r="AW123" s="341">
        <f>'2.CO2-Sector'!AW53</f>
        <v>6230.1417174465823</v>
      </c>
      <c r="AX123" s="341">
        <f>'2.CO2-Sector'!AX53</f>
        <v>6351.3721372495511</v>
      </c>
      <c r="AY123" s="341">
        <f>'2.CO2-Sector'!AY53</f>
        <v>6266.7220079273284</v>
      </c>
      <c r="AZ123" s="341">
        <f>'2.CO2-Sector'!AZ53</f>
        <v>6059.0358368798315</v>
      </c>
      <c r="BA123" s="970">
        <f>'2.CO2-Sector'!BA53</f>
        <v>5990.4027188220143</v>
      </c>
      <c r="BB123" s="341">
        <f>'2.CO2-Sector'!BB53</f>
        <v>5903.9734789856611</v>
      </c>
      <c r="BC123" s="1304">
        <f>'2.CO2-Sector'!BC53</f>
        <v>5775.9692477122317</v>
      </c>
      <c r="BD123" s="341">
        <f>'2.CO2-Sector'!BD53</f>
        <v>5449.7681339006485</v>
      </c>
      <c r="BE123" s="970">
        <f>'2.CO2-Sector'!BE53</f>
        <v>5022.9303085370111</v>
      </c>
      <c r="BF123" s="1536">
        <f>'2.CO2-Sector'!BF53</f>
        <v>5458.7260884472034</v>
      </c>
      <c r="BG123" s="739"/>
      <c r="BH123" s="250"/>
      <c r="BI123" s="1391"/>
    </row>
    <row r="124" spans="2:65">
      <c r="B124" s="141"/>
      <c r="C124" s="141"/>
      <c r="D124" s="141"/>
      <c r="E124" s="141"/>
      <c r="F124" s="141"/>
      <c r="G124" s="141"/>
      <c r="H124" s="141"/>
      <c r="I124" s="141"/>
      <c r="J124" s="141"/>
      <c r="K124" s="141"/>
      <c r="L124" s="141"/>
      <c r="M124" s="141"/>
      <c r="N124" s="141"/>
      <c r="O124" s="141"/>
      <c r="P124" s="141"/>
      <c r="Q124" s="1098"/>
      <c r="R124" s="1101"/>
      <c r="S124" s="1904" t="s">
        <v>709</v>
      </c>
      <c r="T124" s="1905"/>
      <c r="V124" s="1098"/>
      <c r="W124" s="1101"/>
      <c r="X124" s="1890" t="s">
        <v>291</v>
      </c>
      <c r="Y124" s="1871"/>
      <c r="Z124" s="171"/>
      <c r="AA124" s="342">
        <f>'2.CO2-Sector'!AA54</f>
        <v>2039.8207474214641</v>
      </c>
      <c r="AB124" s="342">
        <f>'2.CO2-Sector'!AB54</f>
        <v>2135.9254287863546</v>
      </c>
      <c r="AC124" s="342">
        <f>'2.CO2-Sector'!AC54</f>
        <v>2108.693688305545</v>
      </c>
      <c r="AD124" s="342">
        <f>'2.CO2-Sector'!AD54</f>
        <v>2093.7183811230925</v>
      </c>
      <c r="AE124" s="342">
        <f>'2.CO2-Sector'!AE54</f>
        <v>2325.9627930643519</v>
      </c>
      <c r="AF124" s="342">
        <f>'2.CO2-Sector'!AF54</f>
        <v>2376.547168369565</v>
      </c>
      <c r="AG124" s="342">
        <f>'2.CO2-Sector'!AG54</f>
        <v>2533.613162431117</v>
      </c>
      <c r="AH124" s="342">
        <f>'2.CO2-Sector'!AH54</f>
        <v>2625.9809496582247</v>
      </c>
      <c r="AI124" s="342">
        <f>'2.CO2-Sector'!AI54</f>
        <v>2459.6175385106635</v>
      </c>
      <c r="AJ124" s="342">
        <f>'2.CO2-Sector'!AJ54</f>
        <v>2623.9051706647697</v>
      </c>
      <c r="AK124" s="342">
        <f>'2.CO2-Sector'!AK54</f>
        <v>2658.7016803623533</v>
      </c>
      <c r="AL124" s="342">
        <f>'2.CO2-Sector'!AL54</f>
        <v>2727.2519354331953</v>
      </c>
      <c r="AM124" s="342">
        <f>'2.CO2-Sector'!AM54</f>
        <v>2849.53370683106</v>
      </c>
      <c r="AN124" s="342">
        <f>'2.CO2-Sector'!AN54</f>
        <v>2780.1639392403536</v>
      </c>
      <c r="AO124" s="342">
        <f>'2.CO2-Sector'!AO54</f>
        <v>2873.7456163919296</v>
      </c>
      <c r="AP124" s="342">
        <f>'2.CO2-Sector'!AP54</f>
        <v>2864.9556781979368</v>
      </c>
      <c r="AQ124" s="342">
        <f>'2.CO2-Sector'!AQ54</f>
        <v>3078.8740118536757</v>
      </c>
      <c r="AR124" s="342">
        <f>'2.CO2-Sector'!AR54</f>
        <v>3047.6147118395124</v>
      </c>
      <c r="AS124" s="342">
        <f>'2.CO2-Sector'!AS54</f>
        <v>2778.9279297676508</v>
      </c>
      <c r="AT124" s="342">
        <f>'2.CO2-Sector'!AT54</f>
        <v>2865.6191783171362</v>
      </c>
      <c r="AU124" s="342">
        <f>'2.CO2-Sector'!AU54</f>
        <v>2750.0446651403067</v>
      </c>
      <c r="AV124" s="342">
        <f>'2.CO2-Sector'!AV54</f>
        <v>2703.1801637853519</v>
      </c>
      <c r="AW124" s="342">
        <f>'2.CO2-Sector'!AW54</f>
        <v>2553.9715961843394</v>
      </c>
      <c r="AX124" s="342">
        <f>'2.CO2-Sector'!AX54</f>
        <v>2689.2054736697214</v>
      </c>
      <c r="AY124" s="342">
        <f>'2.CO2-Sector'!AY54</f>
        <v>2532.0916491730582</v>
      </c>
      <c r="AZ124" s="342">
        <f>'2.CO2-Sector'!AZ54</f>
        <v>2493.0252203481596</v>
      </c>
      <c r="BA124" s="980">
        <f>'2.CO2-Sector'!BA54</f>
        <v>2591.2653223449588</v>
      </c>
      <c r="BB124" s="342">
        <f>'2.CO2-Sector'!BB54</f>
        <v>2699.7375470588722</v>
      </c>
      <c r="BC124" s="1305">
        <f>'2.CO2-Sector'!BC54</f>
        <v>2669.9298689905127</v>
      </c>
      <c r="BD124" s="342">
        <f>'2.CO2-Sector'!BD54</f>
        <v>2564.9691104782592</v>
      </c>
      <c r="BE124" s="980">
        <f>'2.CO2-Sector'!BE54</f>
        <v>2332.0826180110566</v>
      </c>
      <c r="BF124" s="1537">
        <f>'2.CO2-Sector'!BF54</f>
        <v>2293.3196624973903</v>
      </c>
      <c r="BG124" s="1521"/>
      <c r="BH124" s="251"/>
      <c r="BI124" s="1391"/>
    </row>
    <row r="125" spans="2:65" ht="15" thickBot="1">
      <c r="B125" s="141"/>
      <c r="C125" s="141"/>
      <c r="D125" s="141"/>
      <c r="E125" s="141"/>
      <c r="F125" s="141"/>
      <c r="G125" s="141"/>
      <c r="H125" s="141"/>
      <c r="I125" s="141"/>
      <c r="J125" s="141"/>
      <c r="K125" s="141"/>
      <c r="L125" s="141"/>
      <c r="M125" s="141"/>
      <c r="N125" s="141"/>
      <c r="O125" s="141"/>
      <c r="P125" s="141"/>
      <c r="Q125" s="1098"/>
      <c r="R125" s="1102"/>
      <c r="S125" s="1256" t="s">
        <v>809</v>
      </c>
      <c r="T125" s="485"/>
      <c r="V125" s="1098"/>
      <c r="W125" s="1102"/>
      <c r="X125" s="484" t="s">
        <v>811</v>
      </c>
      <c r="Y125" s="849"/>
      <c r="Z125" s="168"/>
      <c r="AA125" s="1158">
        <f>'2.CO2-Sector'!AA55</f>
        <v>64.613207000000031</v>
      </c>
      <c r="AB125" s="1158">
        <f>'2.CO2-Sector'!AB55</f>
        <v>66.803699000000023</v>
      </c>
      <c r="AC125" s="1158">
        <f>'2.CO2-Sector'!AC55</f>
        <v>65.368480000000034</v>
      </c>
      <c r="AD125" s="1158">
        <f>'2.CO2-Sector'!AD55</f>
        <v>59.679443000000013</v>
      </c>
      <c r="AE125" s="1158">
        <f>'2.CO2-Sector'!AE55</f>
        <v>67.102707000000024</v>
      </c>
      <c r="AF125" s="1158">
        <f>'2.CO2-Sector'!AF55</f>
        <v>71.847638000000018</v>
      </c>
      <c r="AG125" s="1158">
        <f>'2.CO2-Sector'!AG55</f>
        <v>79.849708000000021</v>
      </c>
      <c r="AH125" s="1158">
        <f>'2.CO2-Sector'!AH55</f>
        <v>86.356879000000049</v>
      </c>
      <c r="AI125" s="1158">
        <f>'2.CO2-Sector'!AI55</f>
        <v>86.735898000000077</v>
      </c>
      <c r="AJ125" s="1158">
        <f>'2.CO2-Sector'!AJ55</f>
        <v>89.569040000000015</v>
      </c>
      <c r="AK125" s="1158">
        <f>'2.CO2-Sector'!AK55</f>
        <v>86.668848000000054</v>
      </c>
      <c r="AL125" s="1158">
        <f>'2.CO2-Sector'!AL55</f>
        <v>78.827302000000017</v>
      </c>
      <c r="AM125" s="1158">
        <f>'2.CO2-Sector'!AM55</f>
        <v>80.656660000000073</v>
      </c>
      <c r="AN125" s="1158">
        <f>'2.CO2-Sector'!AN55</f>
        <v>86.201701999999983</v>
      </c>
      <c r="AO125" s="1158">
        <f>'2.CO2-Sector'!AO55</f>
        <v>87.126387000000008</v>
      </c>
      <c r="AP125" s="1158">
        <f>'2.CO2-Sector'!AP55</f>
        <v>90.227606999999992</v>
      </c>
      <c r="AQ125" s="1158">
        <f>'2.CO2-Sector'!AQ55</f>
        <v>87.797462000000053</v>
      </c>
      <c r="AR125" s="1158">
        <f>'2.CO2-Sector'!AR55</f>
        <v>86.709739000000042</v>
      </c>
      <c r="AS125" s="1158">
        <f>'2.CO2-Sector'!AS55</f>
        <v>72.491562000000002</v>
      </c>
      <c r="AT125" s="1158">
        <f>'2.CO2-Sector'!AT55</f>
        <v>72.185683000000026</v>
      </c>
      <c r="AU125" s="1158">
        <f>'2.CO2-Sector'!AU55</f>
        <v>76.792199000000039</v>
      </c>
      <c r="AV125" s="1158">
        <f>'2.CO2-Sector'!AV55</f>
        <v>88.116302000000047</v>
      </c>
      <c r="AW125" s="1158">
        <f>'2.CO2-Sector'!AW55</f>
        <v>99.906697000000023</v>
      </c>
      <c r="AX125" s="1158">
        <f>'2.CO2-Sector'!AX55</f>
        <v>93.526186000000024</v>
      </c>
      <c r="AY125" s="1158">
        <f>'2.CO2-Sector'!AY55</f>
        <v>90.599487000000025</v>
      </c>
      <c r="AZ125" s="1158">
        <f>'2.CO2-Sector'!AZ55</f>
        <v>96.736382000000006</v>
      </c>
      <c r="BA125" s="1154">
        <f>'2.CO2-Sector'!BA55</f>
        <v>106.95248199999999</v>
      </c>
      <c r="BB125" s="1158">
        <f>'2.CO2-Sector'!BB55</f>
        <v>110.63789999999999</v>
      </c>
      <c r="BC125" s="1306">
        <f>'2.CO2-Sector'!BC55</f>
        <v>105.32984500000002</v>
      </c>
      <c r="BD125" s="1158">
        <f>'2.CO2-Sector'!BD55</f>
        <v>99.837092000000027</v>
      </c>
      <c r="BE125" s="1154">
        <f>'2.CO2-Sector'!BE55</f>
        <v>86.733533000000051</v>
      </c>
      <c r="BF125" s="1538">
        <f>'2.CO2-Sector'!BF55</f>
        <v>80.936017000000021</v>
      </c>
      <c r="BG125" s="741"/>
      <c r="BH125" s="252"/>
      <c r="BI125" s="1392"/>
      <c r="BJ125" s="65"/>
      <c r="BK125" s="65"/>
      <c r="BL125" s="65"/>
      <c r="BM125" s="65"/>
    </row>
    <row r="126" spans="2:65">
      <c r="B126" s="141"/>
      <c r="C126" s="141"/>
      <c r="D126" s="141"/>
      <c r="E126" s="141"/>
      <c r="F126" s="141"/>
      <c r="G126" s="141"/>
      <c r="H126" s="141"/>
      <c r="I126" s="141"/>
      <c r="J126" s="141"/>
      <c r="K126" s="141"/>
      <c r="L126" s="141"/>
      <c r="M126" s="141"/>
      <c r="N126" s="141"/>
      <c r="O126" s="141"/>
      <c r="P126" s="141"/>
      <c r="Q126" s="1097"/>
      <c r="R126" s="1103" t="s">
        <v>92</v>
      </c>
      <c r="S126" s="486"/>
      <c r="T126" s="1337"/>
      <c r="V126" s="1097"/>
      <c r="W126" s="1103" t="s">
        <v>292</v>
      </c>
      <c r="X126" s="486"/>
      <c r="Y126" s="486"/>
      <c r="Z126" s="96"/>
      <c r="AA126" s="202">
        <f>'2.CO2-Sector'!AA56</f>
        <v>23733.741615913474</v>
      </c>
      <c r="AB126" s="202">
        <f>'2.CO2-Sector'!AB56</f>
        <v>23905.539656478864</v>
      </c>
      <c r="AC126" s="202">
        <f>'2.CO2-Sector'!AC56</f>
        <v>25733.613026581148</v>
      </c>
      <c r="AD126" s="202">
        <f>'2.CO2-Sector'!AD56</f>
        <v>24825.049493178802</v>
      </c>
      <c r="AE126" s="202">
        <f>'2.CO2-Sector'!AE56</f>
        <v>28443.121329943569</v>
      </c>
      <c r="AF126" s="202">
        <f>'2.CO2-Sector'!AF56</f>
        <v>28971.630345248821</v>
      </c>
      <c r="AG126" s="202">
        <f>'2.CO2-Sector'!AG56</f>
        <v>29416.827947269649</v>
      </c>
      <c r="AH126" s="202">
        <f>'2.CO2-Sector'!AH56</f>
        <v>31025.759163488692</v>
      </c>
      <c r="AI126" s="202">
        <f>'2.CO2-Sector'!AI56</f>
        <v>31204.748352109815</v>
      </c>
      <c r="AJ126" s="202">
        <f>'2.CO2-Sector'!AJ56</f>
        <v>31100.931039106683</v>
      </c>
      <c r="AK126" s="202">
        <f>'2.CO2-Sector'!AK56</f>
        <v>32506.22311881826</v>
      </c>
      <c r="AL126" s="202">
        <f>'2.CO2-Sector'!AL56</f>
        <v>32186.238828240836</v>
      </c>
      <c r="AM126" s="202">
        <f>'2.CO2-Sector'!AM56</f>
        <v>32541.80313870847</v>
      </c>
      <c r="AN126" s="202">
        <f>'2.CO2-Sector'!AN56</f>
        <v>33417.553878821462</v>
      </c>
      <c r="AO126" s="202">
        <f>'2.CO2-Sector'!AO56</f>
        <v>32741.084880483868</v>
      </c>
      <c r="AP126" s="202">
        <f>'2.CO2-Sector'!AP56</f>
        <v>32056.70994704336</v>
      </c>
      <c r="AQ126" s="202">
        <f>'2.CO2-Sector'!AQ56</f>
        <v>30529.592469455867</v>
      </c>
      <c r="AR126" s="202">
        <f>'2.CO2-Sector'!AR56</f>
        <v>31124.923434540829</v>
      </c>
      <c r="AS126" s="202">
        <f>'2.CO2-Sector'!AS56</f>
        <v>32334.958322948602</v>
      </c>
      <c r="AT126" s="202">
        <f>'2.CO2-Sector'!AT56</f>
        <v>28725.565129874285</v>
      </c>
      <c r="AU126" s="202">
        <f>'2.CO2-Sector'!AU56</f>
        <v>29468.609836239379</v>
      </c>
      <c r="AV126" s="202">
        <f>'2.CO2-Sector'!AV56</f>
        <v>28710.425771128695</v>
      </c>
      <c r="AW126" s="202">
        <f>'2.CO2-Sector'!AW56</f>
        <v>30387.787402875547</v>
      </c>
      <c r="AX126" s="202">
        <f>'2.CO2-Sector'!AX56</f>
        <v>29908.626161743803</v>
      </c>
      <c r="AY126" s="202">
        <f>'2.CO2-Sector'!AY56</f>
        <v>29168.761314983349</v>
      </c>
      <c r="AZ126" s="202">
        <f>'2.CO2-Sector'!AZ56</f>
        <v>29602.180490718987</v>
      </c>
      <c r="BA126" s="971">
        <f>'2.CO2-Sector'!BA56</f>
        <v>29779.50982590477</v>
      </c>
      <c r="BB126" s="202">
        <f>'2.CO2-Sector'!BB56</f>
        <v>30110.445136920494</v>
      </c>
      <c r="BC126" s="1307">
        <f>'2.CO2-Sector'!BC56</f>
        <v>30798.055021154389</v>
      </c>
      <c r="BD126" s="202">
        <f>'2.CO2-Sector'!BD56</f>
        <v>31321.485425779676</v>
      </c>
      <c r="BE126" s="971">
        <f>'2.CO2-Sector'!BE56</f>
        <v>29798.854229769211</v>
      </c>
      <c r="BF126" s="253">
        <f>'2.CO2-Sector'!BF56</f>
        <v>29885.434226105197</v>
      </c>
      <c r="BG126" s="354"/>
      <c r="BH126" s="253"/>
      <c r="BI126" s="1390"/>
    </row>
    <row r="127" spans="2:65" ht="28.5" customHeight="1">
      <c r="B127" s="141"/>
      <c r="C127" s="141"/>
      <c r="D127" s="141"/>
      <c r="E127" s="141"/>
      <c r="F127" s="141"/>
      <c r="G127" s="141"/>
      <c r="H127" s="141"/>
      <c r="I127" s="141"/>
      <c r="J127" s="141"/>
      <c r="K127" s="141"/>
      <c r="L127" s="141"/>
      <c r="M127" s="141"/>
      <c r="N127" s="141"/>
      <c r="O127" s="141"/>
      <c r="P127" s="141"/>
      <c r="Q127" s="1098"/>
      <c r="R127" s="1104"/>
      <c r="S127" s="1888" t="s">
        <v>711</v>
      </c>
      <c r="T127" s="1889"/>
      <c r="V127" s="1098"/>
      <c r="W127" s="1104"/>
      <c r="X127" s="1872" t="s">
        <v>712</v>
      </c>
      <c r="Y127" s="1873"/>
      <c r="Z127" s="792"/>
      <c r="AA127" s="793">
        <f>'2.CO2-Sector'!AA57</f>
        <v>12318.702925351379</v>
      </c>
      <c r="AB127" s="793">
        <f>'2.CO2-Sector'!AB57</f>
        <v>12331.274808730599</v>
      </c>
      <c r="AC127" s="793">
        <f>'2.CO2-Sector'!AC57</f>
        <v>13375.611278138173</v>
      </c>
      <c r="AD127" s="793">
        <f>'2.CO2-Sector'!AD57</f>
        <v>13179.842297780478</v>
      </c>
      <c r="AE127" s="793">
        <f>'2.CO2-Sector'!AE57</f>
        <v>15711.933403069759</v>
      </c>
      <c r="AF127" s="793">
        <f>'2.CO2-Sector'!AF57</f>
        <v>16009.691542559258</v>
      </c>
      <c r="AG127" s="793">
        <f>'2.CO2-Sector'!AG57</f>
        <v>16404.817393740297</v>
      </c>
      <c r="AH127" s="793">
        <f>'2.CO2-Sector'!AH57</f>
        <v>17018.945499746162</v>
      </c>
      <c r="AI127" s="793">
        <f>'2.CO2-Sector'!AI57</f>
        <v>17039.736188865427</v>
      </c>
      <c r="AJ127" s="793">
        <f>'2.CO2-Sector'!AJ57</f>
        <v>16769.845156652267</v>
      </c>
      <c r="AK127" s="793">
        <f>'2.CO2-Sector'!AK57</f>
        <v>16884.141410693082</v>
      </c>
      <c r="AL127" s="793">
        <f>'2.CO2-Sector'!AL57</f>
        <v>15669.526497158762</v>
      </c>
      <c r="AM127" s="793">
        <f>'2.CO2-Sector'!AM57</f>
        <v>15145.670732317754</v>
      </c>
      <c r="AN127" s="793">
        <f>'2.CO2-Sector'!AN57</f>
        <v>15164.199547351556</v>
      </c>
      <c r="AO127" s="793">
        <f>'2.CO2-Sector'!AO57</f>
        <v>14652.559278399103</v>
      </c>
      <c r="AP127" s="793">
        <f>'2.CO2-Sector'!AP57</f>
        <v>14208.590361775487</v>
      </c>
      <c r="AQ127" s="793">
        <f>'2.CO2-Sector'!AQ57</f>
        <v>13428.260560771374</v>
      </c>
      <c r="AR127" s="793">
        <f>'2.CO2-Sector'!AR57</f>
        <v>13602.48190033213</v>
      </c>
      <c r="AS127" s="793">
        <f>'2.CO2-Sector'!AS57</f>
        <v>14672.466417296746</v>
      </c>
      <c r="AT127" s="793">
        <f>'2.CO2-Sector'!AT57</f>
        <v>12203.204898081363</v>
      </c>
      <c r="AU127" s="793">
        <f>'2.CO2-Sector'!AU57</f>
        <v>12508.595810383389</v>
      </c>
      <c r="AV127" s="793">
        <f>'2.CO2-Sector'!AV57</f>
        <v>11730.940750035754</v>
      </c>
      <c r="AW127" s="793">
        <f>'2.CO2-Sector'!AW57</f>
        <v>12318.675847096167</v>
      </c>
      <c r="AX127" s="793">
        <f>'2.CO2-Sector'!AX57</f>
        <v>12200.045994286549</v>
      </c>
      <c r="AY127" s="793">
        <f>'2.CO2-Sector'!AY57</f>
        <v>11721.312616999692</v>
      </c>
      <c r="AZ127" s="793">
        <f>'2.CO2-Sector'!AZ57</f>
        <v>11665.875229557427</v>
      </c>
      <c r="BA127" s="995">
        <f>'2.CO2-Sector'!BA57</f>
        <v>11094.641242872956</v>
      </c>
      <c r="BB127" s="793">
        <f>'2.CO2-Sector'!BB57</f>
        <v>10825.819817788208</v>
      </c>
      <c r="BC127" s="1308">
        <f>'2.CO2-Sector'!BC57</f>
        <v>11627.562445116577</v>
      </c>
      <c r="BD127" s="793">
        <f>'2.CO2-Sector'!BD57</f>
        <v>11358.458500754061</v>
      </c>
      <c r="BE127" s="995">
        <f>'2.CO2-Sector'!BE57</f>
        <v>10423.905530233636</v>
      </c>
      <c r="BF127" s="1344">
        <f>'2.CO2-Sector'!BF57</f>
        <v>10358.558002618151</v>
      </c>
      <c r="BG127" s="1522"/>
      <c r="BH127" s="1344"/>
      <c r="BI127" s="1390"/>
    </row>
    <row r="128" spans="2:65">
      <c r="B128" s="141"/>
      <c r="C128" s="141"/>
      <c r="D128" s="141"/>
      <c r="E128" s="141"/>
      <c r="F128" s="141"/>
      <c r="G128" s="141"/>
      <c r="H128" s="141"/>
      <c r="I128" s="141"/>
      <c r="J128" s="141"/>
      <c r="K128" s="141"/>
      <c r="L128" s="141"/>
      <c r="M128" s="141"/>
      <c r="N128" s="141"/>
      <c r="O128" s="141"/>
      <c r="P128" s="141"/>
      <c r="Q128" s="1098"/>
      <c r="R128" s="1104"/>
      <c r="S128" s="1180" t="s">
        <v>722</v>
      </c>
      <c r="T128" s="1064"/>
      <c r="V128" s="1098"/>
      <c r="W128" s="1094"/>
      <c r="X128" s="1874" t="s">
        <v>723</v>
      </c>
      <c r="Y128" s="1875"/>
      <c r="Z128" s="798"/>
      <c r="AA128" s="836">
        <f>'2.CO2-Sector'!AA58</f>
        <v>702.83026999291678</v>
      </c>
      <c r="AB128" s="836">
        <f>'2.CO2-Sector'!AB58</f>
        <v>686.44620024230187</v>
      </c>
      <c r="AC128" s="836">
        <f>'2.CO2-Sector'!AC58</f>
        <v>698.89764571316766</v>
      </c>
      <c r="AD128" s="836">
        <f>'2.CO2-Sector'!AD58</f>
        <v>680.74547632983922</v>
      </c>
      <c r="AE128" s="836">
        <f>'2.CO2-Sector'!AE58</f>
        <v>701.91349393186852</v>
      </c>
      <c r="AF128" s="836">
        <f>'2.CO2-Sector'!AF58</f>
        <v>667.82873473264453</v>
      </c>
      <c r="AG128" s="836">
        <f>'2.CO2-Sector'!AG58</f>
        <v>640.46784939712438</v>
      </c>
      <c r="AH128" s="836">
        <f>'2.CO2-Sector'!AH58</f>
        <v>655.23057167867137</v>
      </c>
      <c r="AI128" s="836">
        <f>'2.CO2-Sector'!AI58</f>
        <v>609.1187236752379</v>
      </c>
      <c r="AJ128" s="836">
        <f>'2.CO2-Sector'!AJ58</f>
        <v>652.57502705106276</v>
      </c>
      <c r="AK128" s="836">
        <f>'2.CO2-Sector'!AK58</f>
        <v>655.91443265909516</v>
      </c>
      <c r="AL128" s="836">
        <f>'2.CO2-Sector'!AL58</f>
        <v>630.52981102330273</v>
      </c>
      <c r="AM128" s="836">
        <f>'2.CO2-Sector'!AM58</f>
        <v>577.04643230948568</v>
      </c>
      <c r="AN128" s="836">
        <f>'2.CO2-Sector'!AN58</f>
        <v>516.5268173218675</v>
      </c>
      <c r="AO128" s="836">
        <f>'2.CO2-Sector'!AO58</f>
        <v>506.69926841574829</v>
      </c>
      <c r="AP128" s="836">
        <f>'2.CO2-Sector'!AP58</f>
        <v>506.81438218982044</v>
      </c>
      <c r="AQ128" s="836">
        <f>'2.CO2-Sector'!AQ58</f>
        <v>522.35987148863205</v>
      </c>
      <c r="AR128" s="836">
        <f>'2.CO2-Sector'!AR58</f>
        <v>561.19836242802796</v>
      </c>
      <c r="AS128" s="836">
        <f>'2.CO2-Sector'!AS58</f>
        <v>530.41167542322773</v>
      </c>
      <c r="AT128" s="836">
        <f>'2.CO2-Sector'!AT58</f>
        <v>513.68788841490209</v>
      </c>
      <c r="AU128" s="836">
        <f>'2.CO2-Sector'!AU58</f>
        <v>526.91409091663695</v>
      </c>
      <c r="AV128" s="836">
        <f>'2.CO2-Sector'!AV58</f>
        <v>524.12535460171284</v>
      </c>
      <c r="AW128" s="836">
        <f>'2.CO2-Sector'!AW58</f>
        <v>528.10321016884393</v>
      </c>
      <c r="AX128" s="836">
        <f>'2.CO2-Sector'!AX58</f>
        <v>604.69033239592966</v>
      </c>
      <c r="AY128" s="836">
        <f>'2.CO2-Sector'!AY58</f>
        <v>617.02824714749113</v>
      </c>
      <c r="AZ128" s="836">
        <f>'2.CO2-Sector'!AZ58</f>
        <v>624.93138440348548</v>
      </c>
      <c r="BA128" s="1015">
        <f>'2.CO2-Sector'!BA58</f>
        <v>618.83151051759683</v>
      </c>
      <c r="BB128" s="836">
        <f>'2.CO2-Sector'!BB58</f>
        <v>636.62217425062067</v>
      </c>
      <c r="BC128" s="1309">
        <f>'2.CO2-Sector'!BC58</f>
        <v>673.37481073742629</v>
      </c>
      <c r="BD128" s="836">
        <f>'2.CO2-Sector'!BD58</f>
        <v>582.47679245077279</v>
      </c>
      <c r="BE128" s="1015">
        <f>'2.CO2-Sector'!BE58</f>
        <v>597.18511644765408</v>
      </c>
      <c r="BF128" s="1345">
        <f>'2.CO2-Sector'!BF58</f>
        <v>679.10227987917926</v>
      </c>
      <c r="BG128" s="1523"/>
      <c r="BH128" s="1345"/>
      <c r="BI128" s="1390"/>
    </row>
    <row r="129" spans="2:71" ht="15" thickBot="1">
      <c r="B129" s="141"/>
      <c r="C129" s="141"/>
      <c r="D129" s="141"/>
      <c r="E129" s="141"/>
      <c r="F129" s="141"/>
      <c r="G129" s="141"/>
      <c r="H129" s="141"/>
      <c r="I129" s="141"/>
      <c r="J129" s="141"/>
      <c r="K129" s="141"/>
      <c r="L129" s="141"/>
      <c r="M129" s="141"/>
      <c r="N129" s="141"/>
      <c r="O129" s="141"/>
      <c r="P129" s="141"/>
      <c r="Q129" s="1098"/>
      <c r="R129" s="1108"/>
      <c r="S129" s="488" t="s">
        <v>93</v>
      </c>
      <c r="T129" s="489"/>
      <c r="V129" s="1098"/>
      <c r="W129" s="1108"/>
      <c r="X129" s="1065" t="s">
        <v>293</v>
      </c>
      <c r="Y129" s="1066"/>
      <c r="Z129" s="799"/>
      <c r="AA129" s="1016">
        <f>'2.CO2-Sector'!AA59</f>
        <v>10712.208420569179</v>
      </c>
      <c r="AB129" s="1016">
        <f>'2.CO2-Sector'!AB59</f>
        <v>10887.818647505963</v>
      </c>
      <c r="AC129" s="1016">
        <f>'2.CO2-Sector'!AC59</f>
        <v>11659.104102729807</v>
      </c>
      <c r="AD129" s="1016">
        <f>'2.CO2-Sector'!AD59</f>
        <v>10964.461719068484</v>
      </c>
      <c r="AE129" s="1016">
        <f>'2.CO2-Sector'!AE59</f>
        <v>12029.27443294194</v>
      </c>
      <c r="AF129" s="1016">
        <f>'2.CO2-Sector'!AF59</f>
        <v>12294.110067956917</v>
      </c>
      <c r="AG129" s="1016">
        <f>'2.CO2-Sector'!AG59</f>
        <v>12371.542704132225</v>
      </c>
      <c r="AH129" s="1016">
        <f>'2.CO2-Sector'!AH59</f>
        <v>13351.583092063858</v>
      </c>
      <c r="AI129" s="1016">
        <f>'2.CO2-Sector'!AI59</f>
        <v>13555.89343956915</v>
      </c>
      <c r="AJ129" s="1016">
        <f>'2.CO2-Sector'!AJ59</f>
        <v>13678.510855403354</v>
      </c>
      <c r="AK129" s="1016">
        <f>'2.CO2-Sector'!AK59</f>
        <v>14966.167275466083</v>
      </c>
      <c r="AL129" s="1016">
        <f>'2.CO2-Sector'!AL59</f>
        <v>15886.182520058768</v>
      </c>
      <c r="AM129" s="1016">
        <f>'2.CO2-Sector'!AM59</f>
        <v>16819.08597408123</v>
      </c>
      <c r="AN129" s="1016">
        <f>'2.CO2-Sector'!AN59</f>
        <v>17736.827514148034</v>
      </c>
      <c r="AO129" s="1016">
        <f>'2.CO2-Sector'!AO59</f>
        <v>17581.826333669014</v>
      </c>
      <c r="AP129" s="1016">
        <f>'2.CO2-Sector'!AP59</f>
        <v>17341.305203078053</v>
      </c>
      <c r="AQ129" s="1016">
        <f>'2.CO2-Sector'!AQ59</f>
        <v>16578.972037195861</v>
      </c>
      <c r="AR129" s="1016">
        <f>'2.CO2-Sector'!AR59</f>
        <v>16961.243171780672</v>
      </c>
      <c r="AS129" s="1016">
        <f>'2.CO2-Sector'!AS59</f>
        <v>17132.080230228628</v>
      </c>
      <c r="AT129" s="1016">
        <f>'2.CO2-Sector'!AT59</f>
        <v>16008.672343378019</v>
      </c>
      <c r="AU129" s="1016">
        <f>'2.CO2-Sector'!AU59</f>
        <v>16433.099934939353</v>
      </c>
      <c r="AV129" s="1016">
        <f>'2.CO2-Sector'!AV59</f>
        <v>16455.359666491229</v>
      </c>
      <c r="AW129" s="1016">
        <f>'2.CO2-Sector'!AW59</f>
        <v>17541.008345610535</v>
      </c>
      <c r="AX129" s="1016">
        <f>'2.CO2-Sector'!AX59</f>
        <v>17103.889835061324</v>
      </c>
      <c r="AY129" s="1016">
        <f>'2.CO2-Sector'!AY59</f>
        <v>16830.420450836165</v>
      </c>
      <c r="AZ129" s="1016">
        <f>'2.CO2-Sector'!AZ59</f>
        <v>17311.373876758076</v>
      </c>
      <c r="BA129" s="1017">
        <f>'2.CO2-Sector'!BA59</f>
        <v>18066.037072514217</v>
      </c>
      <c r="BB129" s="1016">
        <f>'2.CO2-Sector'!BB59</f>
        <v>18648.003144881666</v>
      </c>
      <c r="BC129" s="1310">
        <f>'2.CO2-Sector'!BC59</f>
        <v>18497.117765300383</v>
      </c>
      <c r="BD129" s="1016">
        <f>'2.CO2-Sector'!BD59</f>
        <v>19380.550132574845</v>
      </c>
      <c r="BE129" s="1017">
        <f>'2.CO2-Sector'!BE59</f>
        <v>18777.763583087923</v>
      </c>
      <c r="BF129" s="1347">
        <f>'2.CO2-Sector'!BF59</f>
        <v>18847.773943607866</v>
      </c>
      <c r="BG129" s="1524"/>
      <c r="BH129" s="1347"/>
      <c r="BI129" s="1392"/>
    </row>
    <row r="130" spans="2:71" ht="18.75">
      <c r="B130" s="141"/>
      <c r="C130" s="141"/>
      <c r="D130" s="141"/>
      <c r="E130" s="141"/>
      <c r="F130" s="141"/>
      <c r="G130" s="141"/>
      <c r="H130" s="141"/>
      <c r="I130" s="141"/>
      <c r="J130" s="141"/>
      <c r="K130" s="141"/>
      <c r="L130" s="141"/>
      <c r="M130" s="141"/>
      <c r="N130" s="141"/>
      <c r="O130" s="141"/>
      <c r="P130" s="141"/>
      <c r="Q130" s="1106"/>
      <c r="R130" s="1237" t="s">
        <v>801</v>
      </c>
      <c r="S130" s="490"/>
      <c r="T130" s="537"/>
      <c r="V130" s="1106"/>
      <c r="W130" s="490" t="s">
        <v>805</v>
      </c>
      <c r="X130" s="490"/>
      <c r="Y130" s="490"/>
      <c r="Z130" s="285"/>
      <c r="AA130" s="287">
        <f>'2.CO2-Sector'!AA60</f>
        <v>6795.0387946661231</v>
      </c>
      <c r="AB130" s="287">
        <f>'2.CO2-Sector'!AB60</f>
        <v>6602.8930628142125</v>
      </c>
      <c r="AC130" s="287">
        <f>'2.CO2-Sector'!AC60</f>
        <v>6304.6705151774731</v>
      </c>
      <c r="AD130" s="287">
        <f>'2.CO2-Sector'!AD60</f>
        <v>6092.0223963285362</v>
      </c>
      <c r="AE130" s="287">
        <f>'2.CO2-Sector'!AE60</f>
        <v>5898.4322146254581</v>
      </c>
      <c r="AF130" s="287">
        <f>'2.CO2-Sector'!AF60</f>
        <v>6082.1955227939961</v>
      </c>
      <c r="AG130" s="287">
        <f>'2.CO2-Sector'!AG60</f>
        <v>6198.5638849455663</v>
      </c>
      <c r="AH130" s="287">
        <f>'2.CO2-Sector'!AH60</f>
        <v>6140.9660132371218</v>
      </c>
      <c r="AI130" s="287">
        <f>'2.CO2-Sector'!AI60</f>
        <v>5697.9782401725042</v>
      </c>
      <c r="AJ130" s="287">
        <f>'2.CO2-Sector'!AJ60</f>
        <v>5716.9042349251031</v>
      </c>
      <c r="AK130" s="287">
        <f>'2.CO2-Sector'!AK60</f>
        <v>5764.8577944419912</v>
      </c>
      <c r="AL130" s="287">
        <f>'2.CO2-Sector'!AL60</f>
        <v>5289.0521116500604</v>
      </c>
      <c r="AM130" s="287">
        <f>'2.CO2-Sector'!AM60</f>
        <v>5016.4083185472164</v>
      </c>
      <c r="AN130" s="287">
        <f>'2.CO2-Sector'!AN60</f>
        <v>4837.3450753546585</v>
      </c>
      <c r="AO130" s="287">
        <f>'2.CO2-Sector'!AO60</f>
        <v>4691.8438954442645</v>
      </c>
      <c r="AP130" s="287">
        <f>'2.CO2-Sector'!AP60</f>
        <v>4631.5071087291481</v>
      </c>
      <c r="AQ130" s="287">
        <f>'2.CO2-Sector'!AQ60</f>
        <v>4551.6526808420622</v>
      </c>
      <c r="AR130" s="287">
        <f>'2.CO2-Sector'!AR60</f>
        <v>4566.4270824510677</v>
      </c>
      <c r="AS130" s="287">
        <f>'2.CO2-Sector'!AS60</f>
        <v>4126.4933399276315</v>
      </c>
      <c r="AT130" s="287">
        <f>'2.CO2-Sector'!AT60</f>
        <v>3783.8396897557923</v>
      </c>
      <c r="AU130" s="287">
        <f>'2.CO2-Sector'!AU60</f>
        <v>3672.5191580444539</v>
      </c>
      <c r="AV130" s="287">
        <f>'2.CO2-Sector'!AV60</f>
        <v>3551.9893143984332</v>
      </c>
      <c r="AW130" s="287">
        <f>'2.CO2-Sector'!AW60</f>
        <v>3573.9329202364438</v>
      </c>
      <c r="AX130" s="287">
        <f>'2.CO2-Sector'!AX60</f>
        <v>3580.6862867909795</v>
      </c>
      <c r="AY130" s="287">
        <f>'2.CO2-Sector'!AY60</f>
        <v>3478.0606253204323</v>
      </c>
      <c r="AZ130" s="287">
        <f>'2.CO2-Sector'!AZ60</f>
        <v>3323.7630793620961</v>
      </c>
      <c r="BA130" s="981">
        <f>'2.CO2-Sector'!BA60</f>
        <v>3255.9220911558596</v>
      </c>
      <c r="BB130" s="287">
        <f>'2.CO2-Sector'!BB60</f>
        <v>3136.6598272112778</v>
      </c>
      <c r="BC130" s="1311">
        <f>'2.CO2-Sector'!BC60</f>
        <v>3098.3226314501753</v>
      </c>
      <c r="BD130" s="1348">
        <f>'2.CO2-Sector'!BD60</f>
        <v>3013.3280158084376</v>
      </c>
      <c r="BE130" s="1793">
        <f>'2.CO2-Sector'!BE60</f>
        <v>2917.8864757561773</v>
      </c>
      <c r="BF130" s="1352">
        <f>'2.CO2-Sector'!BF60</f>
        <v>2857.4305795151813</v>
      </c>
      <c r="BG130" s="1342"/>
      <c r="BH130" s="1343"/>
      <c r="BI130" s="1391"/>
    </row>
    <row r="131" spans="2:71">
      <c r="B131" s="141"/>
      <c r="C131" s="141"/>
      <c r="D131" s="141"/>
      <c r="E131" s="141"/>
      <c r="F131" s="141"/>
      <c r="G131" s="141"/>
      <c r="H131" s="141"/>
      <c r="I131" s="141"/>
      <c r="J131" s="141"/>
      <c r="K131" s="141"/>
      <c r="L131" s="141"/>
      <c r="M131" s="141"/>
      <c r="N131" s="141"/>
      <c r="O131" s="141"/>
      <c r="P131" s="141"/>
      <c r="Q131" s="1098"/>
      <c r="R131" s="1096"/>
      <c r="S131" s="492" t="s">
        <v>94</v>
      </c>
      <c r="T131" s="1081"/>
      <c r="V131" s="1098"/>
      <c r="W131" s="1096"/>
      <c r="X131" s="492" t="s">
        <v>294</v>
      </c>
      <c r="Y131" s="852"/>
      <c r="Z131" s="269"/>
      <c r="AA131" s="344">
        <f t="shared" ref="AA131:AX131" si="19">SUM(AA132:AA133)</f>
        <v>732.01263237142848</v>
      </c>
      <c r="AB131" s="344">
        <f t="shared" si="19"/>
        <v>669.24675483809528</v>
      </c>
      <c r="AC131" s="344">
        <f t="shared" si="19"/>
        <v>617.68904015238104</v>
      </c>
      <c r="AD131" s="344">
        <f t="shared" si="19"/>
        <v>649.39861873333325</v>
      </c>
      <c r="AE131" s="344">
        <f t="shared" si="19"/>
        <v>461.93021495238099</v>
      </c>
      <c r="AF131" s="344">
        <f t="shared" si="19"/>
        <v>473.19245233333345</v>
      </c>
      <c r="AG131" s="344">
        <f t="shared" si="19"/>
        <v>452.86890544761911</v>
      </c>
      <c r="AH131" s="344">
        <f t="shared" si="19"/>
        <v>466.20345032380953</v>
      </c>
      <c r="AI131" s="344">
        <f t="shared" si="19"/>
        <v>465.63080153333328</v>
      </c>
      <c r="AJ131" s="344">
        <f t="shared" si="19"/>
        <v>449.73589016190482</v>
      </c>
      <c r="AK131" s="344">
        <f t="shared" si="19"/>
        <v>500.67083900952377</v>
      </c>
      <c r="AL131" s="344">
        <f t="shared" si="19"/>
        <v>418.82785549523805</v>
      </c>
      <c r="AM131" s="344">
        <f t="shared" si="19"/>
        <v>439.84258287619048</v>
      </c>
      <c r="AN131" s="344">
        <f t="shared" si="19"/>
        <v>456.54704228571433</v>
      </c>
      <c r="AO131" s="344">
        <f t="shared" si="19"/>
        <v>429.73283707619044</v>
      </c>
      <c r="AP131" s="344">
        <f t="shared" si="19"/>
        <v>428.08294037142866</v>
      </c>
      <c r="AQ131" s="344">
        <f t="shared" si="19"/>
        <v>398.41545647619051</v>
      </c>
      <c r="AR131" s="344">
        <f t="shared" si="19"/>
        <v>522.67691258095238</v>
      </c>
      <c r="AS131" s="344">
        <f t="shared" si="19"/>
        <v>466.22188391428574</v>
      </c>
      <c r="AT131" s="344">
        <f t="shared" si="19"/>
        <v>416.73084545714289</v>
      </c>
      <c r="AU131" s="344">
        <f t="shared" si="19"/>
        <v>427.24741525714285</v>
      </c>
      <c r="AV131" s="344">
        <f t="shared" si="19"/>
        <v>434.79094319047624</v>
      </c>
      <c r="AW131" s="344">
        <f t="shared" si="19"/>
        <v>541.97401332380957</v>
      </c>
      <c r="AX131" s="344">
        <f t="shared" si="19"/>
        <v>594.0059417809523</v>
      </c>
      <c r="AY131" s="344">
        <f t="shared" ref="AY131:BE131" si="20">SUM(AY132:AY133)</f>
        <v>566.76543345714276</v>
      </c>
      <c r="AZ131" s="344">
        <f t="shared" si="20"/>
        <v>473.5399851809525</v>
      </c>
      <c r="BA131" s="973">
        <f t="shared" si="20"/>
        <v>461.20452504761903</v>
      </c>
      <c r="BB131" s="344">
        <f t="shared" si="20"/>
        <v>501.73216018095241</v>
      </c>
      <c r="BC131" s="1312">
        <f t="shared" si="20"/>
        <v>450.14747684761903</v>
      </c>
      <c r="BD131" s="344">
        <f t="shared" si="20"/>
        <v>450.46701731428573</v>
      </c>
      <c r="BE131" s="973">
        <f t="shared" si="20"/>
        <v>440.74797098095235</v>
      </c>
      <c r="BF131" s="1539">
        <f t="shared" ref="BF131" si="21">SUM(BF132:BF133)</f>
        <v>433.56879458095239</v>
      </c>
      <c r="BG131" s="742"/>
      <c r="BH131" s="326"/>
      <c r="BI131" s="1391"/>
    </row>
    <row r="132" spans="2:71">
      <c r="B132" s="141"/>
      <c r="C132" s="141"/>
      <c r="D132" s="141"/>
      <c r="E132" s="141"/>
      <c r="F132" s="141"/>
      <c r="G132" s="141"/>
      <c r="H132" s="141"/>
      <c r="I132" s="141"/>
      <c r="J132" s="141"/>
      <c r="K132" s="141"/>
      <c r="L132" s="141"/>
      <c r="M132" s="141"/>
      <c r="N132" s="141"/>
      <c r="O132" s="141"/>
      <c r="P132" s="141"/>
      <c r="Q132" s="1098"/>
      <c r="R132" s="1096"/>
      <c r="S132" s="493"/>
      <c r="T132" s="1082" t="s">
        <v>95</v>
      </c>
      <c r="V132" s="1098"/>
      <c r="W132" s="1096"/>
      <c r="X132" s="493"/>
      <c r="Y132" s="494" t="s">
        <v>295</v>
      </c>
      <c r="Z132" s="170"/>
      <c r="AA132" s="170">
        <f>'2.CO2-Sector'!AA62</f>
        <v>550.23920379999993</v>
      </c>
      <c r="AB132" s="170">
        <f>'2.CO2-Sector'!AB62</f>
        <v>527.37032626666667</v>
      </c>
      <c r="AC132" s="170">
        <f>'2.CO2-Sector'!AC62</f>
        <v>477.13732586666669</v>
      </c>
      <c r="AD132" s="170">
        <f>'2.CO2-Sector'!AD62</f>
        <v>481.58261873333328</v>
      </c>
      <c r="AE132" s="170">
        <f>'2.CO2-Sector'!AE62</f>
        <v>292.75650066666674</v>
      </c>
      <c r="AF132" s="170">
        <f>'2.CO2-Sector'!AF62</f>
        <v>303.52845233333341</v>
      </c>
      <c r="AG132" s="170">
        <f>'2.CO2-Sector'!AG62</f>
        <v>292.73561973333341</v>
      </c>
      <c r="AH132" s="170">
        <f>'2.CO2-Sector'!AH62</f>
        <v>303.65330746666666</v>
      </c>
      <c r="AI132" s="170">
        <f>'2.CO2-Sector'!AI62</f>
        <v>300.00380153333327</v>
      </c>
      <c r="AJ132" s="170">
        <f>'2.CO2-Sector'!AJ62</f>
        <v>293.56731873333337</v>
      </c>
      <c r="AK132" s="170">
        <f>'2.CO2-Sector'!AK62</f>
        <v>332.90198186666657</v>
      </c>
      <c r="AL132" s="170">
        <f>'2.CO2-Sector'!AL62</f>
        <v>247.34728406666662</v>
      </c>
      <c r="AM132" s="170">
        <f>'2.CO2-Sector'!AM62</f>
        <v>269.91772573333333</v>
      </c>
      <c r="AN132" s="170">
        <f>'2.CO2-Sector'!AN62</f>
        <v>246.39832800000002</v>
      </c>
      <c r="AO132" s="170">
        <f>'2.CO2-Sector'!AO62</f>
        <v>236.30097993333328</v>
      </c>
      <c r="AP132" s="170">
        <f>'2.CO2-Sector'!AP62</f>
        <v>231.29451180000001</v>
      </c>
      <c r="AQ132" s="170">
        <f>'2.CO2-Sector'!AQ62</f>
        <v>230.36059933333334</v>
      </c>
      <c r="AR132" s="170">
        <f>'2.CO2-Sector'!AR62</f>
        <v>325.00062686666666</v>
      </c>
      <c r="AS132" s="170">
        <f>'2.CO2-Sector'!AS62</f>
        <v>305.7365982</v>
      </c>
      <c r="AT132" s="170">
        <f>'2.CO2-Sector'!AT62</f>
        <v>270.15270260000005</v>
      </c>
      <c r="AU132" s="170">
        <f>'2.CO2-Sector'!AU62</f>
        <v>242.88427239999999</v>
      </c>
      <c r="AV132" s="170">
        <f>'2.CO2-Sector'!AV62</f>
        <v>246.77580033333334</v>
      </c>
      <c r="AW132" s="170">
        <f>'2.CO2-Sector'!AW62</f>
        <v>369.97487046666669</v>
      </c>
      <c r="AX132" s="170">
        <f>'2.CO2-Sector'!AX62</f>
        <v>379.5766560666666</v>
      </c>
      <c r="AY132" s="170">
        <f>'2.CO2-Sector'!AY62</f>
        <v>362.50329059999996</v>
      </c>
      <c r="AZ132" s="170">
        <f>'2.CO2-Sector'!AZ62</f>
        <v>258.74769946666675</v>
      </c>
      <c r="BA132" s="974">
        <f>'2.CO2-Sector'!BA62</f>
        <v>253.01223933333333</v>
      </c>
      <c r="BB132" s="170">
        <f>'2.CO2-Sector'!BB62</f>
        <v>293.53987446666667</v>
      </c>
      <c r="BC132" s="1313">
        <f>'2.CO2-Sector'!BC62</f>
        <v>241.95519113333336</v>
      </c>
      <c r="BD132" s="170">
        <f>'2.CO2-Sector'!BD62</f>
        <v>242.2747316</v>
      </c>
      <c r="BE132" s="974">
        <f>'2.CO2-Sector'!BE62</f>
        <v>232.55568526666661</v>
      </c>
      <c r="BF132" s="255">
        <f>'2.CO2-Sector'!BF62</f>
        <v>225.37650886666665</v>
      </c>
      <c r="BG132" s="355"/>
      <c r="BH132" s="255"/>
      <c r="BI132" s="1391"/>
    </row>
    <row r="133" spans="2:71">
      <c r="B133" s="141"/>
      <c r="C133" s="141"/>
      <c r="D133" s="141"/>
      <c r="E133" s="141"/>
      <c r="F133" s="141"/>
      <c r="G133" s="141"/>
      <c r="H133" s="141"/>
      <c r="I133" s="141"/>
      <c r="J133" s="141"/>
      <c r="K133" s="141"/>
      <c r="L133" s="141"/>
      <c r="M133" s="141"/>
      <c r="N133" s="141"/>
      <c r="O133" s="141"/>
      <c r="P133" s="141"/>
      <c r="Q133" s="1098"/>
      <c r="R133" s="1096"/>
      <c r="S133" s="495"/>
      <c r="T133" s="496" t="s">
        <v>96</v>
      </c>
      <c r="V133" s="1098"/>
      <c r="W133" s="1096"/>
      <c r="X133" s="495"/>
      <c r="Y133" s="1076" t="s">
        <v>984</v>
      </c>
      <c r="Z133" s="265"/>
      <c r="AA133" s="1159">
        <f>'2.CO2-Sector'!AA63</f>
        <v>181.77342857142855</v>
      </c>
      <c r="AB133" s="1159">
        <f>'2.CO2-Sector'!AB63</f>
        <v>141.87642857142856</v>
      </c>
      <c r="AC133" s="1159">
        <f>'2.CO2-Sector'!AC63</f>
        <v>140.5517142857143</v>
      </c>
      <c r="AD133" s="1159">
        <f>'2.CO2-Sector'!AD63</f>
        <v>167.816</v>
      </c>
      <c r="AE133" s="1159">
        <f>'2.CO2-Sector'!AE63</f>
        <v>169.17371428571428</v>
      </c>
      <c r="AF133" s="1159">
        <f>'2.CO2-Sector'!AF63</f>
        <v>169.66400000000002</v>
      </c>
      <c r="AG133" s="1159">
        <f>'2.CO2-Sector'!AG63</f>
        <v>160.13328571428571</v>
      </c>
      <c r="AH133" s="1159">
        <f>'2.CO2-Sector'!AH63</f>
        <v>162.55014285714287</v>
      </c>
      <c r="AI133" s="1159">
        <f>'2.CO2-Sector'!AI63</f>
        <v>165.62700000000001</v>
      </c>
      <c r="AJ133" s="1159">
        <f>'2.CO2-Sector'!AJ63</f>
        <v>156.16857142857145</v>
      </c>
      <c r="AK133" s="268">
        <f>'2.CO2-Sector'!AK63</f>
        <v>167.76885714285717</v>
      </c>
      <c r="AL133" s="268">
        <f>'2.CO2-Sector'!AL63</f>
        <v>171.48057142857147</v>
      </c>
      <c r="AM133" s="268">
        <f>'2.CO2-Sector'!AM63</f>
        <v>169.92485714285715</v>
      </c>
      <c r="AN133" s="268">
        <f>'2.CO2-Sector'!AN63</f>
        <v>210.14871428571431</v>
      </c>
      <c r="AO133" s="268">
        <f>'2.CO2-Sector'!AO63</f>
        <v>193.43185714285713</v>
      </c>
      <c r="AP133" s="268">
        <f>'2.CO2-Sector'!AP63</f>
        <v>196.78842857142862</v>
      </c>
      <c r="AQ133" s="268">
        <f>'2.CO2-Sector'!AQ63</f>
        <v>168.05485714285717</v>
      </c>
      <c r="AR133" s="268">
        <f>'2.CO2-Sector'!AR63</f>
        <v>197.67628571428571</v>
      </c>
      <c r="AS133" s="268">
        <f>'2.CO2-Sector'!AS63</f>
        <v>160.48528571428571</v>
      </c>
      <c r="AT133" s="268">
        <f>'2.CO2-Sector'!AT63</f>
        <v>146.57814285714286</v>
      </c>
      <c r="AU133" s="268">
        <f>'2.CO2-Sector'!AU63</f>
        <v>184.36314285714286</v>
      </c>
      <c r="AV133" s="268">
        <f>'2.CO2-Sector'!AV63</f>
        <v>188.01514285714288</v>
      </c>
      <c r="AW133" s="268">
        <f>'2.CO2-Sector'!AW63</f>
        <v>171.99914285714289</v>
      </c>
      <c r="AX133" s="268">
        <f>'2.CO2-Sector'!AX63</f>
        <v>214.42928571428573</v>
      </c>
      <c r="AY133" s="268">
        <f>'2.CO2-Sector'!AY63</f>
        <v>204.26214285714286</v>
      </c>
      <c r="AZ133" s="268">
        <f>'2.CO2-Sector'!AZ63</f>
        <v>214.79228571428573</v>
      </c>
      <c r="BA133" s="982">
        <f>'2.CO2-Sector'!BA63</f>
        <v>208.1922857142857</v>
      </c>
      <c r="BB133" s="268">
        <f>'2.CO2-Sector'!BB63</f>
        <v>208.1922857142857</v>
      </c>
      <c r="BC133" s="1314">
        <f>'2.CO2-Sector'!BC63</f>
        <v>208.1922857142857</v>
      </c>
      <c r="BD133" s="268">
        <f>'2.CO2-Sector'!BD63</f>
        <v>208.1922857142857</v>
      </c>
      <c r="BE133" s="982">
        <f>'2.CO2-Sector'!BE63</f>
        <v>208.1922857142857</v>
      </c>
      <c r="BF133" s="1540">
        <f>'2.CO2-Sector'!BF63</f>
        <v>208.1922857142857</v>
      </c>
      <c r="BG133" s="356"/>
      <c r="BH133" s="327"/>
      <c r="BI133" s="1390"/>
    </row>
    <row r="134" spans="2:71" ht="15.75" customHeight="1">
      <c r="B134" s="141"/>
      <c r="C134" s="141"/>
      <c r="D134" s="141"/>
      <c r="E134" s="141"/>
      <c r="F134" s="141"/>
      <c r="G134" s="141"/>
      <c r="H134" s="141"/>
      <c r="I134" s="141"/>
      <c r="J134" s="141"/>
      <c r="K134" s="141"/>
      <c r="L134" s="141"/>
      <c r="M134" s="141"/>
      <c r="N134" s="141"/>
      <c r="O134" s="141"/>
      <c r="P134" s="141"/>
      <c r="Q134" s="1098"/>
      <c r="R134" s="1096"/>
      <c r="S134" s="497" t="s">
        <v>97</v>
      </c>
      <c r="T134" s="478"/>
      <c r="V134" s="1098"/>
      <c r="W134" s="1096"/>
      <c r="X134" s="494" t="s">
        <v>296</v>
      </c>
      <c r="Y134" s="851"/>
      <c r="Z134" s="792"/>
      <c r="AA134" s="793">
        <f>'2.CO2-Sector'!AA64</f>
        <v>581.51192917181993</v>
      </c>
      <c r="AB134" s="793">
        <f>'2.CO2-Sector'!AB64</f>
        <v>632.07758762724859</v>
      </c>
      <c r="AC134" s="793">
        <f>'2.CO2-Sector'!AC64</f>
        <v>662.37679809606971</v>
      </c>
      <c r="AD134" s="793">
        <f>'2.CO2-Sector'!AD64</f>
        <v>651.29632389466212</v>
      </c>
      <c r="AE134" s="793">
        <f>'2.CO2-Sector'!AE64</f>
        <v>654.63754298983076</v>
      </c>
      <c r="AF134" s="793">
        <f>'2.CO2-Sector'!AF64</f>
        <v>925.57659150872928</v>
      </c>
      <c r="AG134" s="793">
        <f>'2.CO2-Sector'!AG64</f>
        <v>1027.8219238832148</v>
      </c>
      <c r="AH134" s="793">
        <f>'2.CO2-Sector'!AH64</f>
        <v>1128.0740458815139</v>
      </c>
      <c r="AI134" s="793">
        <f>'2.CO2-Sector'!AI64</f>
        <v>1065.4833434318887</v>
      </c>
      <c r="AJ134" s="793">
        <f>'2.CO2-Sector'!AJ64</f>
        <v>1105.4812414332464</v>
      </c>
      <c r="AK134" s="793">
        <f>'2.CO2-Sector'!AK64</f>
        <v>1031.4351853183075</v>
      </c>
      <c r="AL134" s="793">
        <f>'2.CO2-Sector'!AL64</f>
        <v>1075.859944380813</v>
      </c>
      <c r="AM134" s="793">
        <f>'2.CO2-Sector'!AM64</f>
        <v>1024.0201161174518</v>
      </c>
      <c r="AN134" s="793">
        <f>'2.CO2-Sector'!AN64</f>
        <v>968.51865345971532</v>
      </c>
      <c r="AO134" s="793">
        <f>'2.CO2-Sector'!AO64</f>
        <v>926.09433292729022</v>
      </c>
      <c r="AP134" s="793">
        <f>'2.CO2-Sector'!AP64</f>
        <v>963.41792367067364</v>
      </c>
      <c r="AQ134" s="793">
        <f>'2.CO2-Sector'!AQ64</f>
        <v>991.64558897987058</v>
      </c>
      <c r="AR134" s="793">
        <f>'2.CO2-Sector'!AR64</f>
        <v>1034.5876133924121</v>
      </c>
      <c r="AS134" s="793">
        <f>'2.CO2-Sector'!AS64</f>
        <v>949.34423066965473</v>
      </c>
      <c r="AT134" s="793">
        <f>'2.CO2-Sector'!AT64</f>
        <v>865.76065948867313</v>
      </c>
      <c r="AU134" s="793">
        <f>'2.CO2-Sector'!AU64</f>
        <v>815.234517506609</v>
      </c>
      <c r="AV134" s="793">
        <f>'2.CO2-Sector'!AV64</f>
        <v>774.45516070635449</v>
      </c>
      <c r="AW134" s="793">
        <f>'2.CO2-Sector'!AW64</f>
        <v>759.69692866421997</v>
      </c>
      <c r="AX134" s="793">
        <f>'2.CO2-Sector'!AX64</f>
        <v>707.63192125533192</v>
      </c>
      <c r="AY134" s="793">
        <f>'2.CO2-Sector'!AY64</f>
        <v>703.27840280446026</v>
      </c>
      <c r="AZ134" s="793">
        <f>'2.CO2-Sector'!AZ64</f>
        <v>665.13972451924781</v>
      </c>
      <c r="BA134" s="995">
        <f>'2.CO2-Sector'!BA64</f>
        <v>647.48694224413123</v>
      </c>
      <c r="BB134" s="793">
        <f>'2.CO2-Sector'!BB64</f>
        <v>523.59075486102756</v>
      </c>
      <c r="BC134" s="1308">
        <f>'2.CO2-Sector'!BC64</f>
        <v>585.06384402757953</v>
      </c>
      <c r="BD134" s="793">
        <f>'2.CO2-Sector'!BD64</f>
        <v>556.51860211113728</v>
      </c>
      <c r="BE134" s="995">
        <f>'2.CO2-Sector'!BE64</f>
        <v>610.45580606347244</v>
      </c>
      <c r="BF134" s="1344">
        <f>'2.CO2-Sector'!BF64</f>
        <v>552.19291779006164</v>
      </c>
      <c r="BG134" s="1522"/>
      <c r="BH134" s="1344"/>
      <c r="BI134" s="1390"/>
    </row>
    <row r="135" spans="2:71" ht="15.75" customHeight="1" thickBot="1">
      <c r="B135" s="141"/>
      <c r="C135" s="141"/>
      <c r="D135" s="141"/>
      <c r="E135" s="141"/>
      <c r="F135" s="141"/>
      <c r="G135" s="141"/>
      <c r="H135" s="141"/>
      <c r="I135" s="141"/>
      <c r="J135" s="141"/>
      <c r="K135" s="141"/>
      <c r="L135" s="141"/>
      <c r="M135" s="141"/>
      <c r="N135" s="141"/>
      <c r="O135" s="141"/>
      <c r="P135" s="141"/>
      <c r="Q135" s="1099"/>
      <c r="R135" s="1096"/>
      <c r="S135" s="1077" t="s">
        <v>198</v>
      </c>
      <c r="T135" s="1080"/>
      <c r="V135" s="1099"/>
      <c r="W135" s="1109"/>
      <c r="X135" s="1073" t="s">
        <v>460</v>
      </c>
      <c r="Y135" s="1072"/>
      <c r="Z135" s="794"/>
      <c r="AA135" s="795">
        <f>'2.CO2-Sector'!AA65</f>
        <v>5481.5142331228744</v>
      </c>
      <c r="AB135" s="795">
        <f>'2.CO2-Sector'!AB65</f>
        <v>5301.5687203488687</v>
      </c>
      <c r="AC135" s="795">
        <f>'2.CO2-Sector'!AC65</f>
        <v>5024.6046769290224</v>
      </c>
      <c r="AD135" s="795">
        <f>'2.CO2-Sector'!AD65</f>
        <v>4791.3274537005409</v>
      </c>
      <c r="AE135" s="795">
        <f>'2.CO2-Sector'!AE65</f>
        <v>4781.8644566832463</v>
      </c>
      <c r="AF135" s="795">
        <f>'2.CO2-Sector'!AF65</f>
        <v>4683.4264789519329</v>
      </c>
      <c r="AG135" s="795">
        <f>'2.CO2-Sector'!AG65</f>
        <v>4717.873055614732</v>
      </c>
      <c r="AH135" s="795">
        <f>'2.CO2-Sector'!AH65</f>
        <v>4546.6885170317983</v>
      </c>
      <c r="AI135" s="795">
        <f>'2.CO2-Sector'!AI65</f>
        <v>4166.8640952072828</v>
      </c>
      <c r="AJ135" s="795">
        <f>'2.CO2-Sector'!AJ65</f>
        <v>4161.6871033299512</v>
      </c>
      <c r="AK135" s="795">
        <f>'2.CO2-Sector'!AK65</f>
        <v>4232.7517701141596</v>
      </c>
      <c r="AL135" s="795">
        <f>'2.CO2-Sector'!AL65</f>
        <v>3794.3643117740094</v>
      </c>
      <c r="AM135" s="795">
        <f>'2.CO2-Sector'!AM65</f>
        <v>3552.5456195535739</v>
      </c>
      <c r="AN135" s="795">
        <f>'2.CO2-Sector'!AN65</f>
        <v>3412.2793796092287</v>
      </c>
      <c r="AO135" s="795">
        <f>'2.CO2-Sector'!AO65</f>
        <v>3336.0167254407843</v>
      </c>
      <c r="AP135" s="795">
        <f>'2.CO2-Sector'!AP65</f>
        <v>3240.0062446870456</v>
      </c>
      <c r="AQ135" s="795">
        <f>'2.CO2-Sector'!AQ65</f>
        <v>3161.5916353860007</v>
      </c>
      <c r="AR135" s="795">
        <f>'2.CO2-Sector'!AR65</f>
        <v>3009.1625564777037</v>
      </c>
      <c r="AS135" s="795">
        <f>'2.CO2-Sector'!AS65</f>
        <v>2710.9272253436911</v>
      </c>
      <c r="AT135" s="795">
        <f>'2.CO2-Sector'!AT65</f>
        <v>2501.3481848099764</v>
      </c>
      <c r="AU135" s="795">
        <f>'2.CO2-Sector'!AU65</f>
        <v>2430.0372252807019</v>
      </c>
      <c r="AV135" s="795">
        <f>'2.CO2-Sector'!AV65</f>
        <v>2342.7432105016023</v>
      </c>
      <c r="AW135" s="795">
        <f>'2.CO2-Sector'!AW65</f>
        <v>2272.2619782484144</v>
      </c>
      <c r="AX135" s="795">
        <f>'2.CO2-Sector'!AX65</f>
        <v>2279.0484237546952</v>
      </c>
      <c r="AY135" s="795">
        <f>'2.CO2-Sector'!AY65</f>
        <v>2208.0167890588295</v>
      </c>
      <c r="AZ135" s="795">
        <f>'2.CO2-Sector'!AZ65</f>
        <v>2185.0833696618956</v>
      </c>
      <c r="BA135" s="996">
        <f>'2.CO2-Sector'!BA65</f>
        <v>2147.230623864109</v>
      </c>
      <c r="BB135" s="795">
        <f>'2.CO2-Sector'!BB65</f>
        <v>2111.3369121692981</v>
      </c>
      <c r="BC135" s="1315">
        <f>'2.CO2-Sector'!BC65</f>
        <v>2063.1113105749769</v>
      </c>
      <c r="BD135" s="795">
        <f>'2.CO2-Sector'!BD65</f>
        <v>2006.3423963830146</v>
      </c>
      <c r="BE135" s="996">
        <f>'2.CO2-Sector'!BE65</f>
        <v>1866.6826987117524</v>
      </c>
      <c r="BF135" s="1346">
        <f>'2.CO2-Sector'!BF65</f>
        <v>1871.6688671441675</v>
      </c>
      <c r="BG135" s="1525"/>
      <c r="BH135" s="1346"/>
      <c r="BI135" s="1389"/>
    </row>
    <row r="136" spans="2:71" ht="15.75" thickTop="1" thickBot="1">
      <c r="Q136" s="516" t="s">
        <v>98</v>
      </c>
      <c r="R136" s="517"/>
      <c r="S136" s="517"/>
      <c r="T136" s="518"/>
      <c r="U136" s="1660"/>
      <c r="V136" s="516" t="s">
        <v>353</v>
      </c>
      <c r="W136" s="1074"/>
      <c r="X136" s="853"/>
      <c r="Y136" s="544"/>
      <c r="Z136" s="271"/>
      <c r="AA136" s="272">
        <f t="shared" ref="AA136:BE136" si="22">SUM(AA5,AA114,AA126,AA130)</f>
        <v>1162677.1089918518</v>
      </c>
      <c r="AB136" s="272">
        <f t="shared" si="22"/>
        <v>1174198.8442625983</v>
      </c>
      <c r="AC136" s="272">
        <f t="shared" si="22"/>
        <v>1183699.3665129484</v>
      </c>
      <c r="AD136" s="272">
        <f t="shared" si="22"/>
        <v>1176478.0226980201</v>
      </c>
      <c r="AE136" s="272">
        <f t="shared" si="22"/>
        <v>1231484.0894472906</v>
      </c>
      <c r="AF136" s="272">
        <f t="shared" si="22"/>
        <v>1243731.4931079058</v>
      </c>
      <c r="AG136" s="272">
        <f t="shared" si="22"/>
        <v>1256263.5897640153</v>
      </c>
      <c r="AH136" s="272">
        <f t="shared" si="22"/>
        <v>1248797.7271864517</v>
      </c>
      <c r="AI136" s="272">
        <f t="shared" si="22"/>
        <v>1208569.4022099727</v>
      </c>
      <c r="AJ136" s="272">
        <f t="shared" si="22"/>
        <v>1245198.1759316635</v>
      </c>
      <c r="AK136" s="272">
        <f t="shared" si="22"/>
        <v>1267987.5519936273</v>
      </c>
      <c r="AL136" s="272">
        <f t="shared" si="22"/>
        <v>1252956.4908163813</v>
      </c>
      <c r="AM136" s="272">
        <f t="shared" si="22"/>
        <v>1282339.695460584</v>
      </c>
      <c r="AN136" s="272">
        <f t="shared" si="22"/>
        <v>1290704.8221561408</v>
      </c>
      <c r="AO136" s="272">
        <f t="shared" si="22"/>
        <v>1286021.8705882789</v>
      </c>
      <c r="AP136" s="272">
        <f t="shared" si="22"/>
        <v>1293384.6522433001</v>
      </c>
      <c r="AQ136" s="272">
        <f t="shared" si="22"/>
        <v>1270279.9795844706</v>
      </c>
      <c r="AR136" s="272">
        <f t="shared" si="22"/>
        <v>1305845.9518110061</v>
      </c>
      <c r="AS136" s="272">
        <f t="shared" si="22"/>
        <v>1234725.1454237262</v>
      </c>
      <c r="AT136" s="272">
        <f t="shared" si="22"/>
        <v>1165558.5409086114</v>
      </c>
      <c r="AU136" s="272">
        <f t="shared" si="22"/>
        <v>1217137.5750993588</v>
      </c>
      <c r="AV136" s="272">
        <f t="shared" si="22"/>
        <v>1266973.9070711858</v>
      </c>
      <c r="AW136" s="272">
        <f t="shared" si="22"/>
        <v>1308155.8652811693</v>
      </c>
      <c r="AX136" s="272">
        <f t="shared" si="22"/>
        <v>1317471.0704033193</v>
      </c>
      <c r="AY136" s="272">
        <f t="shared" si="22"/>
        <v>1266279.9229807938</v>
      </c>
      <c r="AZ136" s="272">
        <f t="shared" si="22"/>
        <v>1225353.8006200481</v>
      </c>
      <c r="BA136" s="983">
        <f t="shared" si="22"/>
        <v>1204601.8015196493</v>
      </c>
      <c r="BB136" s="272">
        <f t="shared" si="22"/>
        <v>1188913.6000022588</v>
      </c>
      <c r="BC136" s="1316">
        <f t="shared" si="22"/>
        <v>1143731.9927195734</v>
      </c>
      <c r="BD136" s="272">
        <f t="shared" si="22"/>
        <v>1106546.163263646</v>
      </c>
      <c r="BE136" s="983">
        <f t="shared" si="22"/>
        <v>1041662.579659379</v>
      </c>
      <c r="BF136" s="1375">
        <f t="shared" ref="BF136" si="23">SUM(BF5,BF114,BF126,BF130)</f>
        <v>1064000.9039325349</v>
      </c>
      <c r="BG136" s="1526"/>
      <c r="BH136" s="1375"/>
      <c r="BI136" s="1389"/>
    </row>
    <row r="137" spans="2:71">
      <c r="Q137" s="141"/>
      <c r="R137" s="141"/>
      <c r="S137" s="141"/>
      <c r="T137" s="264"/>
      <c r="V137" s="141"/>
      <c r="Y137" s="261"/>
      <c r="Z137" s="264"/>
      <c r="AA137" s="267"/>
      <c r="AB137" s="267"/>
      <c r="AC137" s="267"/>
      <c r="AD137" s="267"/>
      <c r="AE137" s="267"/>
      <c r="AF137" s="267"/>
      <c r="AG137" s="267"/>
      <c r="AH137" s="267"/>
      <c r="AI137" s="267"/>
      <c r="AJ137" s="267"/>
      <c r="AK137" s="267"/>
      <c r="AL137" s="267"/>
      <c r="AM137" s="267"/>
      <c r="AN137" s="267"/>
      <c r="AO137" s="267"/>
      <c r="AP137" s="267"/>
      <c r="AQ137" s="267"/>
      <c r="AR137" s="267"/>
      <c r="AS137" s="267"/>
      <c r="AT137" s="267"/>
      <c r="AU137" s="267"/>
      <c r="AV137" s="267"/>
      <c r="AW137" s="267"/>
      <c r="AX137" s="267"/>
      <c r="AY137" s="267"/>
      <c r="AZ137" s="267"/>
      <c r="BA137" s="267"/>
      <c r="BB137" s="267"/>
      <c r="BC137" s="267"/>
      <c r="BD137" s="267"/>
      <c r="BE137" s="267"/>
      <c r="BF137" s="267"/>
      <c r="BG137" s="267"/>
      <c r="BH137" s="267"/>
      <c r="BI137" s="267"/>
    </row>
    <row r="138" spans="2:71">
      <c r="Q138" s="141"/>
      <c r="R138" s="141"/>
      <c r="S138" s="141"/>
      <c r="T138" s="264"/>
      <c r="V138" s="141"/>
      <c r="Y138" s="261"/>
      <c r="Z138" s="264"/>
      <c r="AA138" s="267"/>
      <c r="AB138" s="267"/>
      <c r="AC138" s="267"/>
      <c r="AD138" s="267"/>
      <c r="AE138" s="267"/>
      <c r="AF138" s="267"/>
      <c r="AG138" s="267"/>
      <c r="AH138" s="267"/>
      <c r="AI138" s="267"/>
      <c r="AJ138" s="267"/>
      <c r="AK138" s="267"/>
      <c r="AL138" s="267"/>
      <c r="AM138" s="267"/>
      <c r="AN138" s="267"/>
      <c r="AO138" s="267"/>
      <c r="AP138" s="267"/>
      <c r="AQ138" s="267"/>
      <c r="AR138" s="267"/>
      <c r="AS138" s="267"/>
      <c r="AT138" s="267"/>
      <c r="AU138" s="267"/>
      <c r="AV138" s="267"/>
      <c r="AW138" s="267"/>
      <c r="AX138" s="267"/>
      <c r="AY138" s="267"/>
      <c r="AZ138" s="267"/>
      <c r="BA138" s="267"/>
      <c r="BB138" s="267"/>
      <c r="BC138" s="267"/>
      <c r="BD138" s="267"/>
      <c r="BE138" s="267"/>
      <c r="BF138" s="267"/>
      <c r="BG138" s="267"/>
      <c r="BH138" s="267"/>
      <c r="BI138" s="267"/>
    </row>
    <row r="139" spans="2:71">
      <c r="Q139" s="141"/>
      <c r="R139" s="141"/>
      <c r="S139" s="141"/>
      <c r="T139" s="264"/>
      <c r="V139" s="141"/>
      <c r="Y139" s="261"/>
      <c r="Z139" s="264"/>
      <c r="AA139" s="267"/>
      <c r="AB139" s="267"/>
      <c r="AC139" s="267"/>
      <c r="AD139" s="267"/>
      <c r="AE139" s="267"/>
      <c r="AF139" s="267"/>
      <c r="AG139" s="267"/>
      <c r="AH139" s="267"/>
      <c r="AI139" s="267"/>
      <c r="AJ139" s="267"/>
      <c r="AK139" s="267"/>
      <c r="AL139" s="267"/>
      <c r="AM139" s="267"/>
      <c r="AN139" s="267"/>
      <c r="AO139" s="267"/>
      <c r="AP139" s="267"/>
      <c r="AQ139" s="267"/>
      <c r="AR139" s="267"/>
      <c r="AS139" s="267"/>
      <c r="AT139" s="267"/>
      <c r="AU139" s="267"/>
      <c r="AV139" s="267"/>
      <c r="AW139" s="267"/>
      <c r="AX139" s="267"/>
      <c r="AY139" s="267"/>
      <c r="AZ139" s="267"/>
      <c r="BA139" s="267"/>
      <c r="BB139" s="267"/>
      <c r="BC139" s="267"/>
      <c r="BD139" s="267"/>
      <c r="BE139" s="267"/>
      <c r="BF139" s="267"/>
      <c r="BG139" s="267"/>
      <c r="BH139" s="267"/>
      <c r="BI139" s="267"/>
    </row>
    <row r="140" spans="2:71" ht="14.25" customHeight="1">
      <c r="T140" s="1" t="s">
        <v>199</v>
      </c>
      <c r="Y140" s="1" t="s">
        <v>463</v>
      </c>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I140" s="1027"/>
    </row>
    <row r="141" spans="2:71">
      <c r="T141" s="519"/>
      <c r="Y141" s="519"/>
      <c r="Z141" s="138"/>
      <c r="AA141" s="9">
        <v>1990</v>
      </c>
      <c r="AB141" s="9">
        <f t="shared" ref="AB141:BB141" si="24">AA141+1</f>
        <v>1991</v>
      </c>
      <c r="AC141" s="9">
        <f t="shared" si="24"/>
        <v>1992</v>
      </c>
      <c r="AD141" s="9">
        <f t="shared" si="24"/>
        <v>1993</v>
      </c>
      <c r="AE141" s="9">
        <f t="shared" si="24"/>
        <v>1994</v>
      </c>
      <c r="AF141" s="9">
        <f t="shared" si="24"/>
        <v>1995</v>
      </c>
      <c r="AG141" s="9">
        <f t="shared" si="24"/>
        <v>1996</v>
      </c>
      <c r="AH141" s="9">
        <f t="shared" si="24"/>
        <v>1997</v>
      </c>
      <c r="AI141" s="9">
        <f t="shared" si="24"/>
        <v>1998</v>
      </c>
      <c r="AJ141" s="9">
        <f t="shared" si="24"/>
        <v>1999</v>
      </c>
      <c r="AK141" s="9">
        <f t="shared" si="24"/>
        <v>2000</v>
      </c>
      <c r="AL141" s="9">
        <f t="shared" si="24"/>
        <v>2001</v>
      </c>
      <c r="AM141" s="9">
        <f t="shared" si="24"/>
        <v>2002</v>
      </c>
      <c r="AN141" s="9">
        <f t="shared" si="24"/>
        <v>2003</v>
      </c>
      <c r="AO141" s="9">
        <f t="shared" si="24"/>
        <v>2004</v>
      </c>
      <c r="AP141" s="9">
        <f>AO141+1</f>
        <v>2005</v>
      </c>
      <c r="AQ141" s="9">
        <f t="shared" si="24"/>
        <v>2006</v>
      </c>
      <c r="AR141" s="9">
        <f t="shared" si="24"/>
        <v>2007</v>
      </c>
      <c r="AS141" s="9">
        <f t="shared" si="24"/>
        <v>2008</v>
      </c>
      <c r="AT141" s="9">
        <f t="shared" si="24"/>
        <v>2009</v>
      </c>
      <c r="AU141" s="9">
        <f t="shared" si="24"/>
        <v>2010</v>
      </c>
      <c r="AV141" s="9">
        <f t="shared" si="24"/>
        <v>2011</v>
      </c>
      <c r="AW141" s="9">
        <f t="shared" si="24"/>
        <v>2012</v>
      </c>
      <c r="AX141" s="9">
        <f t="shared" si="24"/>
        <v>2013</v>
      </c>
      <c r="AY141" s="9">
        <f t="shared" si="24"/>
        <v>2014</v>
      </c>
      <c r="AZ141" s="9">
        <f t="shared" si="24"/>
        <v>2015</v>
      </c>
      <c r="BA141" s="9">
        <f t="shared" si="24"/>
        <v>2016</v>
      </c>
      <c r="BB141" s="9">
        <f t="shared" si="24"/>
        <v>2017</v>
      </c>
      <c r="BC141" s="9">
        <f>BB141+1</f>
        <v>2018</v>
      </c>
      <c r="BD141" s="9">
        <f>BC141+1</f>
        <v>2019</v>
      </c>
      <c r="BE141" s="9">
        <f>BD141+1</f>
        <v>2020</v>
      </c>
      <c r="BF141" s="9">
        <f>BE141+1</f>
        <v>2021</v>
      </c>
      <c r="BG141" s="9" t="s">
        <v>18</v>
      </c>
      <c r="BH141" s="9" t="s">
        <v>2</v>
      </c>
      <c r="BI141" s="1043"/>
    </row>
    <row r="142" spans="2:71">
      <c r="T142" s="1452" t="s">
        <v>1187</v>
      </c>
      <c r="Y142" s="1767" t="s">
        <v>340</v>
      </c>
      <c r="Z142" s="3"/>
      <c r="AA142" s="20">
        <f t="shared" ref="AA142:BE142" si="25">AA13/10^3</f>
        <v>-7.3048847028126147E-3</v>
      </c>
      <c r="AB142" s="20">
        <f t="shared" si="25"/>
        <v>-0.53512009092102331</v>
      </c>
      <c r="AC142" s="20">
        <f t="shared" si="25"/>
        <v>-0.87276925727722376</v>
      </c>
      <c r="AD142" s="20">
        <f t="shared" si="25"/>
        <v>-0.87690973186023691</v>
      </c>
      <c r="AE142" s="3">
        <f t="shared" si="25"/>
        <v>-1.4843636958300568</v>
      </c>
      <c r="AF142" s="3">
        <f t="shared" si="25"/>
        <v>-1.8045841280027284</v>
      </c>
      <c r="AG142" s="3">
        <f t="shared" si="25"/>
        <v>-1.9297898049281907</v>
      </c>
      <c r="AH142" s="3">
        <f t="shared" si="25"/>
        <v>-2.2882477814956803</v>
      </c>
      <c r="AI142" s="3">
        <f t="shared" si="25"/>
        <v>-5.1477910202342736</v>
      </c>
      <c r="AJ142" s="3">
        <f t="shared" si="25"/>
        <v>-5.2402928721852158</v>
      </c>
      <c r="AK142" s="3">
        <f t="shared" si="25"/>
        <v>-6.3992287970029569</v>
      </c>
      <c r="AL142" s="3">
        <f t="shared" si="25"/>
        <v>-6.7022821320252817</v>
      </c>
      <c r="AM142" s="3">
        <f t="shared" si="25"/>
        <v>-2.3454426613205324</v>
      </c>
      <c r="AN142" s="3">
        <f t="shared" si="25"/>
        <v>-2.1573804564814787</v>
      </c>
      <c r="AO142" s="3">
        <f t="shared" si="25"/>
        <v>-1.9477454603890489</v>
      </c>
      <c r="AP142" s="3">
        <f t="shared" si="25"/>
        <v>-4.4131522604171254</v>
      </c>
      <c r="AQ142" s="3">
        <f t="shared" si="25"/>
        <v>-3.5563472019921494</v>
      </c>
      <c r="AR142" s="3">
        <f t="shared" si="25"/>
        <v>-2.5874470154492797</v>
      </c>
      <c r="AS142" s="3">
        <f t="shared" si="25"/>
        <v>-4.3184224784643979</v>
      </c>
      <c r="AT142" s="3">
        <f t="shared" si="25"/>
        <v>-2.7616521213952394</v>
      </c>
      <c r="AU142" s="3">
        <f t="shared" si="25"/>
        <v>-5.1248646507041125</v>
      </c>
      <c r="AV142" s="3">
        <f t="shared" si="25"/>
        <v>-4.2049089375890318</v>
      </c>
      <c r="AW142" s="3">
        <f t="shared" si="25"/>
        <v>-3.1636566066729799</v>
      </c>
      <c r="AX142" s="3">
        <f t="shared" si="25"/>
        <v>-3.5039478859438029</v>
      </c>
      <c r="AY142" s="3">
        <f t="shared" si="25"/>
        <v>-2.7631870491559209</v>
      </c>
      <c r="AZ142" s="3">
        <f t="shared" si="25"/>
        <v>-3.3937269658900626</v>
      </c>
      <c r="BA142" s="3">
        <f t="shared" si="25"/>
        <v>-4.2372073935203911</v>
      </c>
      <c r="BB142" s="3">
        <f t="shared" si="25"/>
        <v>-4.6261360511171183</v>
      </c>
      <c r="BC142" s="3">
        <f t="shared" si="25"/>
        <v>-4.6675460929231036</v>
      </c>
      <c r="BD142" s="3">
        <f t="shared" si="25"/>
        <v>-3.7228271442738072</v>
      </c>
      <c r="BE142" s="3">
        <f t="shared" si="25"/>
        <v>-3.180525996544266</v>
      </c>
      <c r="BF142" s="3">
        <f>BF13/10^3</f>
        <v>-5.7941697956469795</v>
      </c>
      <c r="BG142" s="415"/>
      <c r="BH142" s="415"/>
      <c r="BI142" s="1771"/>
      <c r="BJ142" s="141"/>
      <c r="BK142" s="141"/>
      <c r="BL142" s="1772"/>
      <c r="BM142" s="1773"/>
      <c r="BN142" s="1773"/>
      <c r="BO142" s="1773"/>
      <c r="BP142" s="1773"/>
      <c r="BQ142" s="1773"/>
      <c r="BR142" s="141"/>
      <c r="BS142" s="141"/>
    </row>
    <row r="143" spans="2:71" ht="28.5">
      <c r="T143" s="1677" t="s">
        <v>1176</v>
      </c>
      <c r="Y143" s="1768" t="s">
        <v>850</v>
      </c>
      <c r="Z143" s="3"/>
      <c r="AA143" s="3">
        <f t="shared" ref="AA143:BE143" si="26">AA7/10^3</f>
        <v>96.219453145638141</v>
      </c>
      <c r="AB143" s="3">
        <f t="shared" si="26"/>
        <v>95.407916797497606</v>
      </c>
      <c r="AC143" s="3">
        <f t="shared" si="26"/>
        <v>94.327088152004706</v>
      </c>
      <c r="AD143" s="3">
        <f t="shared" si="26"/>
        <v>94.434681949981893</v>
      </c>
      <c r="AE143" s="3">
        <f t="shared" si="26"/>
        <v>94.57263840342398</v>
      </c>
      <c r="AF143" s="3">
        <f t="shared" si="26"/>
        <v>93.224084648519153</v>
      </c>
      <c r="AG143" s="3">
        <f t="shared" si="26"/>
        <v>93.517885270226657</v>
      </c>
      <c r="AH143" s="3">
        <f t="shared" si="26"/>
        <v>95.885575031192502</v>
      </c>
      <c r="AI143" s="3">
        <f t="shared" si="26"/>
        <v>91.592348013764351</v>
      </c>
      <c r="AJ143" s="3">
        <f t="shared" si="26"/>
        <v>95.231087237238967</v>
      </c>
      <c r="AK143" s="3">
        <f t="shared" si="26"/>
        <v>95.275267029916193</v>
      </c>
      <c r="AL143" s="3">
        <f t="shared" si="26"/>
        <v>93.032656881849448</v>
      </c>
      <c r="AM143" s="3">
        <f t="shared" si="26"/>
        <v>95.529564217195784</v>
      </c>
      <c r="AN143" s="3">
        <f t="shared" si="26"/>
        <v>96.842621817564648</v>
      </c>
      <c r="AO143" s="3">
        <f t="shared" si="26"/>
        <v>96.955686351584419</v>
      </c>
      <c r="AP143" s="10">
        <f t="shared" si="26"/>
        <v>102.41702027536176</v>
      </c>
      <c r="AQ143" s="10">
        <f t="shared" si="26"/>
        <v>100.66227042522027</v>
      </c>
      <c r="AR143" s="10">
        <f t="shared" si="26"/>
        <v>105.62673962716549</v>
      </c>
      <c r="AS143" s="10">
        <f t="shared" si="26"/>
        <v>103.49762207195504</v>
      </c>
      <c r="AT143" s="10">
        <f t="shared" si="26"/>
        <v>100.71204347175036</v>
      </c>
      <c r="AU143" s="10">
        <f t="shared" si="26"/>
        <v>104.0844778131696</v>
      </c>
      <c r="AV143" s="10">
        <f t="shared" si="26"/>
        <v>105.13875721347567</v>
      </c>
      <c r="AW143" s="10">
        <f t="shared" si="26"/>
        <v>107.04424332447292</v>
      </c>
      <c r="AX143" s="10">
        <f t="shared" si="26"/>
        <v>106.17948404131084</v>
      </c>
      <c r="AY143" s="3">
        <f t="shared" si="26"/>
        <v>99.69095673423665</v>
      </c>
      <c r="AZ143" s="3">
        <f t="shared" si="26"/>
        <v>96.88291884552882</v>
      </c>
      <c r="BA143" s="10">
        <f t="shared" si="26"/>
        <v>101.432707449449</v>
      </c>
      <c r="BB143" s="3">
        <f t="shared" si="26"/>
        <v>95.84109985645631</v>
      </c>
      <c r="BC143" s="3">
        <f t="shared" si="26"/>
        <v>94.414597025986097</v>
      </c>
      <c r="BD143" s="3">
        <f t="shared" si="26"/>
        <v>89.507264291627777</v>
      </c>
      <c r="BE143" s="3">
        <f t="shared" si="26"/>
        <v>82.029015998140608</v>
      </c>
      <c r="BF143" s="3">
        <f t="shared" ref="BF143" si="27">BF7/10^3</f>
        <v>89.468058932321938</v>
      </c>
      <c r="BG143" s="10"/>
      <c r="BH143" s="10"/>
      <c r="BI143" s="1774"/>
      <c r="BJ143" s="141"/>
      <c r="BK143" s="141"/>
      <c r="BL143" s="141"/>
      <c r="BM143" s="141"/>
      <c r="BN143" s="1772"/>
      <c r="BO143" s="1773"/>
      <c r="BP143" s="1773"/>
      <c r="BQ143" s="1773"/>
      <c r="BR143" s="1773"/>
      <c r="BS143" s="1773"/>
    </row>
    <row r="144" spans="2:71">
      <c r="T144" s="423" t="s">
        <v>100</v>
      </c>
      <c r="Y144" s="423" t="s">
        <v>297</v>
      </c>
      <c r="Z144" s="10"/>
      <c r="AA144" s="10">
        <f t="shared" ref="AA144:BE144" si="28">AA14/10^3</f>
        <v>503.37391805589766</v>
      </c>
      <c r="AB144" s="10">
        <f t="shared" si="28"/>
        <v>496.18247634968594</v>
      </c>
      <c r="AC144" s="10">
        <f t="shared" si="28"/>
        <v>488.20731347675701</v>
      </c>
      <c r="AD144" s="10">
        <f t="shared" si="28"/>
        <v>475.44871692530415</v>
      </c>
      <c r="AE144" s="10">
        <f t="shared" si="28"/>
        <v>492.382345559275</v>
      </c>
      <c r="AF144" s="10">
        <f t="shared" si="28"/>
        <v>489.25660327927852</v>
      </c>
      <c r="AG144" s="10">
        <f t="shared" si="28"/>
        <v>494.16489819797653</v>
      </c>
      <c r="AH144" s="10">
        <f t="shared" si="28"/>
        <v>484.72159939013102</v>
      </c>
      <c r="AI144" s="10">
        <f t="shared" si="28"/>
        <v>454.1454544687968</v>
      </c>
      <c r="AJ144" s="10">
        <f t="shared" si="28"/>
        <v>464.60134756698716</v>
      </c>
      <c r="AK144" s="10">
        <f t="shared" si="28"/>
        <v>477.36682479219849</v>
      </c>
      <c r="AL144" s="10">
        <f t="shared" si="28"/>
        <v>465.76511746308529</v>
      </c>
      <c r="AM144" s="10">
        <f t="shared" si="28"/>
        <v>473.29407832522099</v>
      </c>
      <c r="AN144" s="10">
        <f t="shared" si="28"/>
        <v>474.9474081026525</v>
      </c>
      <c r="AO144" s="10">
        <f t="shared" si="28"/>
        <v>471.1937646038171</v>
      </c>
      <c r="AP144" s="10">
        <f t="shared" si="28"/>
        <v>467.43953746341879</v>
      </c>
      <c r="AQ144" s="10">
        <f t="shared" si="28"/>
        <v>461.42489961113563</v>
      </c>
      <c r="AR144" s="10">
        <f t="shared" si="28"/>
        <v>472.88982229567074</v>
      </c>
      <c r="AS144" s="10">
        <f t="shared" si="28"/>
        <v>428.76169501054886</v>
      </c>
      <c r="AT144" s="10">
        <f t="shared" si="28"/>
        <v>403.52483748635302</v>
      </c>
      <c r="AU144" s="10">
        <f t="shared" si="28"/>
        <v>430.98192719063076</v>
      </c>
      <c r="AV144" s="10">
        <f t="shared" si="28"/>
        <v>445.68203696640995</v>
      </c>
      <c r="AW144" s="10">
        <f t="shared" si="28"/>
        <v>457.26189417892755</v>
      </c>
      <c r="AX144" s="10">
        <f t="shared" si="28"/>
        <v>463.60907339070934</v>
      </c>
      <c r="AY144" s="10">
        <f t="shared" si="28"/>
        <v>447.10547972978202</v>
      </c>
      <c r="AZ144" s="10">
        <f t="shared" si="28"/>
        <v>430.41016621729091</v>
      </c>
      <c r="BA144" s="10">
        <f t="shared" si="28"/>
        <v>418.16828696380918</v>
      </c>
      <c r="BB144" s="10">
        <f t="shared" si="28"/>
        <v>411.88813996305231</v>
      </c>
      <c r="BC144" s="10">
        <f t="shared" si="28"/>
        <v>400.60527151237585</v>
      </c>
      <c r="BD144" s="10">
        <f t="shared" si="28"/>
        <v>386.37441414829311</v>
      </c>
      <c r="BE144" s="10">
        <f t="shared" si="28"/>
        <v>354.33040527069892</v>
      </c>
      <c r="BF144" s="10">
        <f t="shared" ref="BF144" si="29">BF14/10^3</f>
        <v>373.39973420023034</v>
      </c>
      <c r="BG144" s="20"/>
      <c r="BH144" s="20"/>
      <c r="BI144" s="1042"/>
    </row>
    <row r="145" spans="1:65">
      <c r="T145" s="423" t="s">
        <v>101</v>
      </c>
      <c r="Y145" s="423" t="s">
        <v>278</v>
      </c>
      <c r="Z145" s="10"/>
      <c r="AA145" s="10">
        <f t="shared" ref="AA145:BE145" si="30">AA77/10^3</f>
        <v>208.42846404010098</v>
      </c>
      <c r="AB145" s="10">
        <f t="shared" si="30"/>
        <v>220.42631789148814</v>
      </c>
      <c r="AC145" s="10">
        <f t="shared" si="30"/>
        <v>227.05327518602545</v>
      </c>
      <c r="AD145" s="10">
        <f t="shared" si="30"/>
        <v>230.460238716855</v>
      </c>
      <c r="AE145" s="10">
        <f t="shared" si="30"/>
        <v>240.15404103971412</v>
      </c>
      <c r="AF145" s="10">
        <f t="shared" si="30"/>
        <v>249.21932303934324</v>
      </c>
      <c r="AG145" s="10">
        <f t="shared" si="30"/>
        <v>255.82924779154601</v>
      </c>
      <c r="AH145" s="10">
        <f t="shared" si="30"/>
        <v>257.308179240713</v>
      </c>
      <c r="AI145" s="10">
        <f t="shared" si="30"/>
        <v>255.05104911078797</v>
      </c>
      <c r="AJ145" s="10">
        <f t="shared" si="30"/>
        <v>259.40580203285964</v>
      </c>
      <c r="AK145" s="10">
        <f t="shared" si="30"/>
        <v>258.75569324814268</v>
      </c>
      <c r="AL145" s="10">
        <f t="shared" si="30"/>
        <v>262.83400705027458</v>
      </c>
      <c r="AM145" s="10">
        <f t="shared" si="30"/>
        <v>259.60933501764367</v>
      </c>
      <c r="AN145" s="10">
        <f t="shared" si="30"/>
        <v>255.967357194447</v>
      </c>
      <c r="AO145" s="10">
        <f t="shared" si="30"/>
        <v>249.83484828803114</v>
      </c>
      <c r="AP145" s="10">
        <f t="shared" si="30"/>
        <v>244.44928058600971</v>
      </c>
      <c r="AQ145" s="10">
        <f t="shared" si="30"/>
        <v>241.47322685041132</v>
      </c>
      <c r="AR145" s="10">
        <f t="shared" si="30"/>
        <v>239.40054005790643</v>
      </c>
      <c r="AS145" s="10">
        <f t="shared" si="30"/>
        <v>231.65532222555811</v>
      </c>
      <c r="AT145" s="10">
        <f t="shared" si="30"/>
        <v>228.01286998305667</v>
      </c>
      <c r="AU145" s="10">
        <f t="shared" si="30"/>
        <v>228.77796611340727</v>
      </c>
      <c r="AV145" s="10">
        <f t="shared" si="30"/>
        <v>225.17685502513797</v>
      </c>
      <c r="AW145" s="10">
        <f t="shared" si="30"/>
        <v>226.97095978147385</v>
      </c>
      <c r="AX145" s="10">
        <f t="shared" si="30"/>
        <v>224.24371433606419</v>
      </c>
      <c r="AY145" s="10">
        <f t="shared" si="30"/>
        <v>218.89723226063393</v>
      </c>
      <c r="AZ145" s="10">
        <f t="shared" si="30"/>
        <v>217.41890227585489</v>
      </c>
      <c r="BA145" s="10">
        <f t="shared" si="30"/>
        <v>215.38430334470007</v>
      </c>
      <c r="BB145" s="10">
        <f t="shared" si="30"/>
        <v>213.24374068194061</v>
      </c>
      <c r="BC145" s="10">
        <f t="shared" si="30"/>
        <v>210.36547694366931</v>
      </c>
      <c r="BD145" s="10">
        <f t="shared" si="30"/>
        <v>206.14549087386706</v>
      </c>
      <c r="BE145" s="10">
        <f t="shared" si="30"/>
        <v>183.35807610322155</v>
      </c>
      <c r="BF145" s="10">
        <f t="shared" ref="BF145" si="31">BF77/10^3</f>
        <v>184.76276985694042</v>
      </c>
      <c r="BG145" s="20"/>
      <c r="BH145" s="20"/>
      <c r="BI145" s="305"/>
      <c r="BJ145" s="65"/>
      <c r="BK145" s="65"/>
      <c r="BL145" s="65"/>
      <c r="BM145" s="65"/>
    </row>
    <row r="146" spans="1:65">
      <c r="T146" s="1014" t="s">
        <v>853</v>
      </c>
      <c r="Y146" s="34" t="s">
        <v>276</v>
      </c>
      <c r="Z146" s="10"/>
      <c r="AA146" s="10">
        <f t="shared" ref="AA146:BE146" si="32">AA56/10^3</f>
        <v>130.81333334955156</v>
      </c>
      <c r="AB146" s="10">
        <f t="shared" si="32"/>
        <v>134.24038332645713</v>
      </c>
      <c r="AC146" s="10">
        <f t="shared" si="32"/>
        <v>138.91170538778701</v>
      </c>
      <c r="AD146" s="10">
        <f t="shared" si="32"/>
        <v>142.76891039649092</v>
      </c>
      <c r="AE146" s="10">
        <f t="shared" si="32"/>
        <v>156.78647983693386</v>
      </c>
      <c r="AF146" s="10">
        <f t="shared" si="32"/>
        <v>161.91120833375905</v>
      </c>
      <c r="AG146" s="10">
        <f t="shared" si="32"/>
        <v>160.72979645411064</v>
      </c>
      <c r="AH146" s="10">
        <f t="shared" si="32"/>
        <v>166.0016391875478</v>
      </c>
      <c r="AI146" s="10">
        <f t="shared" si="32"/>
        <v>173.22022727550296</v>
      </c>
      <c r="AJ146" s="10">
        <f t="shared" si="32"/>
        <v>183.17841552213628</v>
      </c>
      <c r="AK146" s="10">
        <f t="shared" si="32"/>
        <v>189.50063664916189</v>
      </c>
      <c r="AL146" s="10">
        <f t="shared" si="32"/>
        <v>189.93226942960965</v>
      </c>
      <c r="AM146" s="10">
        <f t="shared" si="32"/>
        <v>199.5077534195604</v>
      </c>
      <c r="AN146" s="10">
        <f t="shared" si="32"/>
        <v>205.83462597499974</v>
      </c>
      <c r="AO146" s="10">
        <f t="shared" si="32"/>
        <v>213.2275783277104</v>
      </c>
      <c r="AP146" s="10">
        <f t="shared" si="32"/>
        <v>220.09927665348965</v>
      </c>
      <c r="AQ146" s="10">
        <f t="shared" si="32"/>
        <v>216.76695727222733</v>
      </c>
      <c r="AR146" s="10">
        <f t="shared" si="32"/>
        <v>226.46276836272384</v>
      </c>
      <c r="AS146" s="10">
        <f t="shared" si="32"/>
        <v>219.50263791229244</v>
      </c>
      <c r="AT146" s="10">
        <f t="shared" si="32"/>
        <v>196.04606564363786</v>
      </c>
      <c r="AU146" s="10">
        <f t="shared" si="32"/>
        <v>199.89190359803644</v>
      </c>
      <c r="AV146" s="10">
        <f t="shared" si="32"/>
        <v>222.86765111868709</v>
      </c>
      <c r="AW146" s="10">
        <f t="shared" si="32"/>
        <v>227.73682243411935</v>
      </c>
      <c r="AX146" s="10">
        <f t="shared" si="32"/>
        <v>237.27377116612257</v>
      </c>
      <c r="AY146" s="10">
        <f t="shared" si="32"/>
        <v>229.23031950961661</v>
      </c>
      <c r="AZ146" s="10">
        <f t="shared" si="32"/>
        <v>217.87405297362318</v>
      </c>
      <c r="BA146" s="10">
        <f t="shared" si="32"/>
        <v>210.25258368245557</v>
      </c>
      <c r="BB146" s="10">
        <f t="shared" si="32"/>
        <v>206.29394913715836</v>
      </c>
      <c r="BC146" s="10">
        <f t="shared" si="32"/>
        <v>197.7441532509466</v>
      </c>
      <c r="BD146" s="10">
        <f t="shared" si="32"/>
        <v>190.72450888999083</v>
      </c>
      <c r="BE146" s="10">
        <f t="shared" si="32"/>
        <v>184.23667247241625</v>
      </c>
      <c r="BF146" s="10">
        <f t="shared" ref="BF146" si="33">BF56/10^3</f>
        <v>190.2431152657673</v>
      </c>
      <c r="BG146" s="10"/>
      <c r="BH146" s="10"/>
      <c r="BI146" s="1042"/>
    </row>
    <row r="147" spans="1:65">
      <c r="T147" s="423" t="s">
        <v>103</v>
      </c>
      <c r="Y147" s="423" t="s">
        <v>298</v>
      </c>
      <c r="Z147" s="10"/>
      <c r="AA147" s="10">
        <f t="shared" ref="AA147:BC147" si="34">AA101/10^3</f>
        <v>128.73403467905561</v>
      </c>
      <c r="AB147" s="10">
        <f t="shared" si="34"/>
        <v>132.08929215583345</v>
      </c>
      <c r="AC147" s="10">
        <f t="shared" si="34"/>
        <v>138.19550589450009</v>
      </c>
      <c r="AD147" s="10">
        <f t="shared" si="34"/>
        <v>138.76598748624909</v>
      </c>
      <c r="AE147" s="10">
        <f t="shared" si="34"/>
        <v>148.49277177324578</v>
      </c>
      <c r="AF147" s="10">
        <f t="shared" si="34"/>
        <v>150.33454613282538</v>
      </c>
      <c r="AG147" s="10">
        <f t="shared" si="34"/>
        <v>151.23759507327048</v>
      </c>
      <c r="AH147" s="10">
        <f t="shared" si="34"/>
        <v>145.46800545694884</v>
      </c>
      <c r="AI147" s="10">
        <f t="shared" si="34"/>
        <v>144.29648061828667</v>
      </c>
      <c r="AJ147" s="10">
        <f t="shared" si="34"/>
        <v>152.30232400683647</v>
      </c>
      <c r="AK147" s="10">
        <f t="shared" si="34"/>
        <v>155.80096806250077</v>
      </c>
      <c r="AL147" s="10">
        <f t="shared" si="34"/>
        <v>152.49837214285233</v>
      </c>
      <c r="AM147" s="10">
        <f t="shared" si="34"/>
        <v>163.39551710069691</v>
      </c>
      <c r="AN147" s="10">
        <f t="shared" si="34"/>
        <v>165.86358076403826</v>
      </c>
      <c r="AO147" s="10">
        <f t="shared" si="34"/>
        <v>164.17827891844132</v>
      </c>
      <c r="AP147" s="10">
        <f t="shared" si="34"/>
        <v>170.52914953378681</v>
      </c>
      <c r="AQ147" s="10">
        <f t="shared" si="34"/>
        <v>161.9453410675556</v>
      </c>
      <c r="AR147" s="10">
        <f t="shared" si="34"/>
        <v>172.6968925343524</v>
      </c>
      <c r="AS147" s="10">
        <f t="shared" si="34"/>
        <v>167.82328705190307</v>
      </c>
      <c r="AT147" s="10">
        <f t="shared" si="34"/>
        <v>161.59740052531566</v>
      </c>
      <c r="AU147" s="10">
        <f t="shared" si="34"/>
        <v>178.41824869778264</v>
      </c>
      <c r="AV147" s="10">
        <f t="shared" si="34"/>
        <v>193.32468006047171</v>
      </c>
      <c r="AW147" s="10">
        <f t="shared" si="34"/>
        <v>211.46519042925127</v>
      </c>
      <c r="AX147" s="10">
        <f t="shared" si="34"/>
        <v>207.59154428279115</v>
      </c>
      <c r="AY147" s="10">
        <f t="shared" si="34"/>
        <v>193.46225437192223</v>
      </c>
      <c r="AZ147" s="10">
        <f t="shared" si="34"/>
        <v>186.7202892148847</v>
      </c>
      <c r="BA147" s="10">
        <f t="shared" si="34"/>
        <v>184.46136552314584</v>
      </c>
      <c r="BB147" s="10">
        <f t="shared" si="34"/>
        <v>186.19182187095149</v>
      </c>
      <c r="BC147" s="10">
        <f t="shared" si="34"/>
        <v>165.34286055388824</v>
      </c>
      <c r="BD147" s="10">
        <f>BD101/10^3</f>
        <v>158.79366479396421</v>
      </c>
      <c r="BE147" s="10">
        <f>BE101/10^3</f>
        <v>166.66226414935701</v>
      </c>
      <c r="BF147" s="10">
        <f>BF101/10^3</f>
        <v>156.13661243256337</v>
      </c>
      <c r="BG147" s="20"/>
      <c r="BH147" s="20"/>
      <c r="BI147" s="1042"/>
    </row>
    <row r="148" spans="1:65">
      <c r="T148" s="1014" t="s">
        <v>651</v>
      </c>
      <c r="Y148" s="423" t="s">
        <v>728</v>
      </c>
      <c r="Z148" s="3"/>
      <c r="AA148" s="3">
        <f t="shared" ref="AA148:BC148" si="35">AA114/10^3</f>
        <v>64.586430195730898</v>
      </c>
      <c r="AB148" s="3">
        <f t="shared" si="35"/>
        <v>65.879145113264073</v>
      </c>
      <c r="AC148" s="3">
        <f t="shared" si="35"/>
        <v>65.838964131392416</v>
      </c>
      <c r="AD148" s="3">
        <f t="shared" si="35"/>
        <v>64.559325065492061</v>
      </c>
      <c r="AE148" s="3">
        <f t="shared" si="35"/>
        <v>66.238622985958912</v>
      </c>
      <c r="AF148" s="3">
        <f t="shared" si="35"/>
        <v>66.536485934140458</v>
      </c>
      <c r="AG148" s="3">
        <f t="shared" si="35"/>
        <v>67.098564949597602</v>
      </c>
      <c r="AH148" s="3">
        <f t="shared" si="35"/>
        <v>64.534251484688454</v>
      </c>
      <c r="AI148" s="3">
        <f t="shared" si="35"/>
        <v>58.508907150785674</v>
      </c>
      <c r="AJ148" s="3">
        <f t="shared" si="35"/>
        <v>58.901657163758387</v>
      </c>
      <c r="AK148" s="3">
        <f t="shared" si="35"/>
        <v>59.416310095449944</v>
      </c>
      <c r="AL148" s="3">
        <f t="shared" si="35"/>
        <v>58.121059040844429</v>
      </c>
      <c r="AM148" s="3">
        <f t="shared" si="35"/>
        <v>55.790678584331033</v>
      </c>
      <c r="AN148" s="3">
        <f t="shared" si="35"/>
        <v>55.151709804744087</v>
      </c>
      <c r="AO148" s="3">
        <f t="shared" si="35"/>
        <v>55.146530783155406</v>
      </c>
      <c r="AP148" s="3">
        <f t="shared" si="35"/>
        <v>56.175322935878107</v>
      </c>
      <c r="AQ148" s="3">
        <f t="shared" si="35"/>
        <v>56.482386409614776</v>
      </c>
      <c r="AR148" s="3">
        <f t="shared" si="35"/>
        <v>55.665285431644342</v>
      </c>
      <c r="AS148" s="3">
        <f t="shared" si="35"/>
        <v>51.341551967057001</v>
      </c>
      <c r="AT148" s="3">
        <f t="shared" si="35"/>
        <v>45.91757110026299</v>
      </c>
      <c r="AU148" s="3">
        <f t="shared" si="35"/>
        <v>46.966787342752582</v>
      </c>
      <c r="AV148" s="3">
        <f t="shared" si="35"/>
        <v>46.726420539065373</v>
      </c>
      <c r="AW148" s="3">
        <f t="shared" si="35"/>
        <v>46.878691416485658</v>
      </c>
      <c r="AX148" s="3">
        <f t="shared" si="35"/>
        <v>48.588118623730047</v>
      </c>
      <c r="AY148" s="3">
        <f t="shared" si="35"/>
        <v>48.010045483454569</v>
      </c>
      <c r="AZ148" s="3">
        <f t="shared" si="35"/>
        <v>46.515254488674579</v>
      </c>
      <c r="BA148" s="3">
        <f t="shared" si="35"/>
        <v>46.104330032549505</v>
      </c>
      <c r="BB148" s="3">
        <f t="shared" si="35"/>
        <v>46.833879579685181</v>
      </c>
      <c r="BC148" s="3">
        <f t="shared" si="35"/>
        <v>46.030801873025915</v>
      </c>
      <c r="BD148" s="3">
        <f>BD114/10^3</f>
        <v>44.388833968588564</v>
      </c>
      <c r="BE148" s="3">
        <f>BE114/10^3</f>
        <v>41.509930956563579</v>
      </c>
      <c r="BF148" s="3">
        <f>BF114/10^3</f>
        <v>43.04191823473834</v>
      </c>
      <c r="BG148" s="20"/>
      <c r="BH148" s="20"/>
      <c r="BI148" s="1042"/>
    </row>
    <row r="149" spans="1:65">
      <c r="T149" s="423" t="s">
        <v>104</v>
      </c>
      <c r="Y149" s="423" t="s">
        <v>299</v>
      </c>
      <c r="Z149" s="3"/>
      <c r="AA149" s="3">
        <f t="shared" ref="AA149:BC149" si="36">AA126/10^3</f>
        <v>23.733741615913473</v>
      </c>
      <c r="AB149" s="3">
        <f t="shared" si="36"/>
        <v>23.905539656478865</v>
      </c>
      <c r="AC149" s="3">
        <f t="shared" si="36"/>
        <v>25.733613026581146</v>
      </c>
      <c r="AD149" s="3">
        <f t="shared" si="36"/>
        <v>24.825049493178803</v>
      </c>
      <c r="AE149" s="3">
        <f t="shared" si="36"/>
        <v>28.443121329943569</v>
      </c>
      <c r="AF149" s="3">
        <f t="shared" si="36"/>
        <v>28.971630345248823</v>
      </c>
      <c r="AG149" s="3">
        <f t="shared" si="36"/>
        <v>29.416827947269649</v>
      </c>
      <c r="AH149" s="3">
        <f t="shared" si="36"/>
        <v>31.025759163488694</v>
      </c>
      <c r="AI149" s="3">
        <f t="shared" si="36"/>
        <v>31.204748352109814</v>
      </c>
      <c r="AJ149" s="3">
        <f t="shared" si="36"/>
        <v>31.100931039106683</v>
      </c>
      <c r="AK149" s="3">
        <f t="shared" si="36"/>
        <v>32.506223118818262</v>
      </c>
      <c r="AL149" s="3">
        <f t="shared" si="36"/>
        <v>32.186238828240839</v>
      </c>
      <c r="AM149" s="3">
        <f t="shared" si="36"/>
        <v>32.541803138708467</v>
      </c>
      <c r="AN149" s="3">
        <f t="shared" si="36"/>
        <v>33.417553878821465</v>
      </c>
      <c r="AO149" s="3">
        <f t="shared" si="36"/>
        <v>32.741084880483868</v>
      </c>
      <c r="AP149" s="3">
        <f t="shared" si="36"/>
        <v>32.056709947043359</v>
      </c>
      <c r="AQ149" s="3">
        <f t="shared" si="36"/>
        <v>30.529592469455867</v>
      </c>
      <c r="AR149" s="3">
        <f t="shared" si="36"/>
        <v>31.124923434540829</v>
      </c>
      <c r="AS149" s="3">
        <f t="shared" si="36"/>
        <v>32.334958322948602</v>
      </c>
      <c r="AT149" s="3">
        <f t="shared" si="36"/>
        <v>28.725565129874283</v>
      </c>
      <c r="AU149" s="3">
        <f t="shared" si="36"/>
        <v>29.468609836239377</v>
      </c>
      <c r="AV149" s="3">
        <f t="shared" si="36"/>
        <v>28.710425771128694</v>
      </c>
      <c r="AW149" s="3">
        <f t="shared" si="36"/>
        <v>30.387787402875546</v>
      </c>
      <c r="AX149" s="3">
        <f t="shared" si="36"/>
        <v>29.908626161743804</v>
      </c>
      <c r="AY149" s="3">
        <f t="shared" si="36"/>
        <v>29.16876131498335</v>
      </c>
      <c r="AZ149" s="3">
        <f t="shared" si="36"/>
        <v>29.602180490718986</v>
      </c>
      <c r="BA149" s="3">
        <f t="shared" si="36"/>
        <v>29.779509825904771</v>
      </c>
      <c r="BB149" s="3">
        <f t="shared" si="36"/>
        <v>30.110445136920493</v>
      </c>
      <c r="BC149" s="3">
        <f t="shared" si="36"/>
        <v>30.79805502115439</v>
      </c>
      <c r="BD149" s="3">
        <f>BD126/10^3</f>
        <v>31.321485425779677</v>
      </c>
      <c r="BE149" s="3">
        <f>BE126/10^3</f>
        <v>29.798854229769212</v>
      </c>
      <c r="BF149" s="3">
        <f>BF126/10^3</f>
        <v>29.885434226105197</v>
      </c>
      <c r="BG149" s="20"/>
      <c r="BH149" s="20"/>
      <c r="BI149" s="1042"/>
    </row>
    <row r="150" spans="1:65" ht="14.25" customHeight="1" thickBot="1">
      <c r="T150" s="1239" t="s">
        <v>803</v>
      </c>
      <c r="Y150" s="424" t="s">
        <v>804</v>
      </c>
      <c r="Z150" s="11"/>
      <c r="AA150" s="5">
        <f t="shared" ref="AA150:BC150" si="37">AA130/10^3</f>
        <v>6.795038794666123</v>
      </c>
      <c r="AB150" s="5">
        <f t="shared" si="37"/>
        <v>6.6028930628142124</v>
      </c>
      <c r="AC150" s="5">
        <f t="shared" si="37"/>
        <v>6.3046705151774729</v>
      </c>
      <c r="AD150" s="5">
        <f t="shared" si="37"/>
        <v>6.0920223963285363</v>
      </c>
      <c r="AE150" s="5">
        <f t="shared" si="37"/>
        <v>5.8984322146254584</v>
      </c>
      <c r="AF150" s="5">
        <f t="shared" si="37"/>
        <v>6.0821955227939961</v>
      </c>
      <c r="AG150" s="5">
        <f t="shared" si="37"/>
        <v>6.1985638849455666</v>
      </c>
      <c r="AH150" s="5">
        <f t="shared" si="37"/>
        <v>6.1409660132371222</v>
      </c>
      <c r="AI150" s="5">
        <f t="shared" si="37"/>
        <v>5.6979782401725041</v>
      </c>
      <c r="AJ150" s="5">
        <f t="shared" si="37"/>
        <v>5.7169042349251029</v>
      </c>
      <c r="AK150" s="5">
        <f t="shared" si="37"/>
        <v>5.7648577944419914</v>
      </c>
      <c r="AL150" s="5">
        <f t="shared" si="37"/>
        <v>5.2890521116500606</v>
      </c>
      <c r="AM150" s="5">
        <f t="shared" si="37"/>
        <v>5.0164083185472164</v>
      </c>
      <c r="AN150" s="5">
        <f t="shared" si="37"/>
        <v>4.8373450753546585</v>
      </c>
      <c r="AO150" s="5">
        <f t="shared" si="37"/>
        <v>4.6918438954442641</v>
      </c>
      <c r="AP150" s="5">
        <f t="shared" si="37"/>
        <v>4.6315071087291484</v>
      </c>
      <c r="AQ150" s="5">
        <f t="shared" si="37"/>
        <v>4.5516526808420625</v>
      </c>
      <c r="AR150" s="5">
        <f t="shared" si="37"/>
        <v>4.5664270824510673</v>
      </c>
      <c r="AS150" s="5">
        <f t="shared" si="37"/>
        <v>4.1264933399276318</v>
      </c>
      <c r="AT150" s="5">
        <f t="shared" si="37"/>
        <v>3.7838396897557924</v>
      </c>
      <c r="AU150" s="5">
        <f t="shared" si="37"/>
        <v>3.6725191580444538</v>
      </c>
      <c r="AV150" s="5">
        <f t="shared" si="37"/>
        <v>3.5519893143984334</v>
      </c>
      <c r="AW150" s="5">
        <f t="shared" si="37"/>
        <v>3.5739329202364436</v>
      </c>
      <c r="AX150" s="5">
        <f t="shared" si="37"/>
        <v>3.5806862867909794</v>
      </c>
      <c r="AY150" s="5">
        <f t="shared" si="37"/>
        <v>3.4780606253204325</v>
      </c>
      <c r="AZ150" s="5">
        <f t="shared" si="37"/>
        <v>3.323763079362096</v>
      </c>
      <c r="BA150" s="5">
        <f t="shared" si="37"/>
        <v>3.2559220911558597</v>
      </c>
      <c r="BB150" s="5">
        <f t="shared" si="37"/>
        <v>3.136659827211278</v>
      </c>
      <c r="BC150" s="5">
        <f t="shared" si="37"/>
        <v>3.0983226314501753</v>
      </c>
      <c r="BD150" s="5">
        <f>BD130/10^3</f>
        <v>3.0133280158084377</v>
      </c>
      <c r="BE150" s="5">
        <f>BE130/10^3</f>
        <v>2.9178864757561773</v>
      </c>
      <c r="BF150" s="5">
        <f>BF130/10^3</f>
        <v>2.8574305795151811</v>
      </c>
      <c r="BG150" s="22"/>
      <c r="BH150" s="22"/>
      <c r="BI150" s="305"/>
    </row>
    <row r="151" spans="1:65" s="264" customFormat="1" ht="15" thickTop="1">
      <c r="Q151" s="1"/>
      <c r="R151" s="1"/>
      <c r="S151" s="1"/>
      <c r="T151" s="425" t="s">
        <v>42</v>
      </c>
      <c r="U151" s="1"/>
      <c r="V151" s="1"/>
      <c r="W151" s="1"/>
      <c r="X151" s="1"/>
      <c r="Y151" s="425" t="s">
        <v>0</v>
      </c>
      <c r="Z151" s="66"/>
      <c r="AA151" s="12">
        <f>SUM(AA142:AA150)</f>
        <v>1162.6771089918516</v>
      </c>
      <c r="AB151" s="12">
        <f>SUM(AB142:AB150)</f>
        <v>1174.1988442625984</v>
      </c>
      <c r="AC151" s="12">
        <f t="shared" ref="AC151:BA151" si="38">SUM(AC142:AC150)</f>
        <v>1183.6993665129482</v>
      </c>
      <c r="AD151" s="12">
        <f t="shared" si="38"/>
        <v>1176.4780226980201</v>
      </c>
      <c r="AE151" s="12">
        <f t="shared" si="38"/>
        <v>1231.4840894472907</v>
      </c>
      <c r="AF151" s="12">
        <f t="shared" si="38"/>
        <v>1243.7314931079061</v>
      </c>
      <c r="AG151" s="12">
        <f t="shared" si="38"/>
        <v>1256.263589764015</v>
      </c>
      <c r="AH151" s="12">
        <f t="shared" si="38"/>
        <v>1248.7977271864515</v>
      </c>
      <c r="AI151" s="12">
        <f t="shared" si="38"/>
        <v>1208.5694022099726</v>
      </c>
      <c r="AJ151" s="12">
        <f t="shared" si="38"/>
        <v>1245.1981759316634</v>
      </c>
      <c r="AK151" s="12">
        <f t="shared" si="38"/>
        <v>1267.9875519936272</v>
      </c>
      <c r="AL151" s="12">
        <f t="shared" si="38"/>
        <v>1252.9564908163813</v>
      </c>
      <c r="AM151" s="12">
        <f t="shared" si="38"/>
        <v>1282.3396954605842</v>
      </c>
      <c r="AN151" s="12">
        <f t="shared" si="38"/>
        <v>1290.7048221561411</v>
      </c>
      <c r="AO151" s="12">
        <f t="shared" si="38"/>
        <v>1286.0218705882787</v>
      </c>
      <c r="AP151" s="12">
        <f t="shared" si="38"/>
        <v>1293.3846522433</v>
      </c>
      <c r="AQ151" s="12">
        <f t="shared" si="38"/>
        <v>1270.2799795844705</v>
      </c>
      <c r="AR151" s="12">
        <f t="shared" si="38"/>
        <v>1305.845951811006</v>
      </c>
      <c r="AS151" s="12">
        <f t="shared" si="38"/>
        <v>1234.7251454237264</v>
      </c>
      <c r="AT151" s="12">
        <f t="shared" si="38"/>
        <v>1165.5585409086113</v>
      </c>
      <c r="AU151" s="12">
        <f t="shared" si="38"/>
        <v>1217.1375750993593</v>
      </c>
      <c r="AV151" s="12">
        <f t="shared" si="38"/>
        <v>1266.973907071186</v>
      </c>
      <c r="AW151" s="12">
        <f t="shared" si="38"/>
        <v>1308.1558652811698</v>
      </c>
      <c r="AX151" s="12">
        <f t="shared" si="38"/>
        <v>1317.4710704033189</v>
      </c>
      <c r="AY151" s="12">
        <f t="shared" si="38"/>
        <v>1266.279922980794</v>
      </c>
      <c r="AZ151" s="12">
        <f t="shared" si="38"/>
        <v>1225.3538006200481</v>
      </c>
      <c r="BA151" s="12">
        <f t="shared" si="38"/>
        <v>1204.6018015196494</v>
      </c>
      <c r="BB151" s="12">
        <f>SUM(BB142:BB150)</f>
        <v>1188.913600002259</v>
      </c>
      <c r="BC151" s="12">
        <f>SUM(BC142:BC150)</f>
        <v>1143.7319927195736</v>
      </c>
      <c r="BD151" s="12">
        <f>SUM(BD142:BD150)</f>
        <v>1106.5461632636459</v>
      </c>
      <c r="BE151" s="12">
        <f>SUM(BE142:BE150)</f>
        <v>1041.6625796593792</v>
      </c>
      <c r="BF151" s="12">
        <f>SUM(BF142:BF150)</f>
        <v>1064.0009039325353</v>
      </c>
      <c r="BG151" s="12"/>
      <c r="BH151" s="12"/>
      <c r="BI151" s="1042"/>
    </row>
    <row r="152" spans="1:65" s="264" customFormat="1">
      <c r="Q152" s="1"/>
      <c r="R152" s="1"/>
      <c r="S152" s="1"/>
      <c r="T152" s="1"/>
      <c r="V152" s="1"/>
      <c r="W152" s="1"/>
      <c r="X152" s="1"/>
      <c r="Y152" s="1"/>
      <c r="Z152" s="19"/>
      <c r="AA152" s="19"/>
      <c r="AB152" s="19"/>
      <c r="AC152" s="19"/>
      <c r="AD152" s="19"/>
      <c r="AE152" s="19"/>
      <c r="AF152" s="19"/>
      <c r="AG152" s="19"/>
      <c r="AH152" s="19"/>
      <c r="AI152" s="19"/>
      <c r="AJ152" s="19"/>
      <c r="AK152" s="19"/>
      <c r="AL152" s="56"/>
      <c r="AM152" s="56"/>
      <c r="AN152" s="56"/>
      <c r="AO152" s="56"/>
      <c r="AP152" s="56"/>
      <c r="AQ152" s="21"/>
      <c r="AR152" s="21"/>
      <c r="AS152" s="21"/>
      <c r="AT152" s="21"/>
      <c r="AU152" s="21"/>
      <c r="AV152" s="21"/>
      <c r="AW152" s="21"/>
      <c r="AX152" s="21"/>
      <c r="AY152" s="21"/>
      <c r="AZ152" s="21"/>
      <c r="BA152" s="21"/>
      <c r="BB152" s="21"/>
      <c r="BC152" s="21"/>
      <c r="BD152" s="21"/>
      <c r="BE152" s="21"/>
      <c r="BF152" s="4">
        <f>BF147-BE147</f>
        <v>-10.525651716793647</v>
      </c>
      <c r="BG152" s="21"/>
      <c r="BH152" s="21"/>
      <c r="BI152" s="141"/>
    </row>
    <row r="153" spans="1:65">
      <c r="T153" s="143" t="s">
        <v>73</v>
      </c>
      <c r="Y153" s="1" t="s">
        <v>446</v>
      </c>
      <c r="BI153" s="1027"/>
    </row>
    <row r="154" spans="1:65">
      <c r="T154" s="519"/>
      <c r="Y154" s="519"/>
      <c r="Z154" s="138"/>
      <c r="AA154" s="9">
        <v>1990</v>
      </c>
      <c r="AB154" s="9">
        <f t="shared" ref="AB154:BB154" si="39">AA154+1</f>
        <v>1991</v>
      </c>
      <c r="AC154" s="9">
        <f t="shared" si="39"/>
        <v>1992</v>
      </c>
      <c r="AD154" s="9">
        <f t="shared" si="39"/>
        <v>1993</v>
      </c>
      <c r="AE154" s="9">
        <f t="shared" si="39"/>
        <v>1994</v>
      </c>
      <c r="AF154" s="9">
        <f t="shared" si="39"/>
        <v>1995</v>
      </c>
      <c r="AG154" s="9">
        <f t="shared" si="39"/>
        <v>1996</v>
      </c>
      <c r="AH154" s="9">
        <f t="shared" si="39"/>
        <v>1997</v>
      </c>
      <c r="AI154" s="9">
        <f t="shared" si="39"/>
        <v>1998</v>
      </c>
      <c r="AJ154" s="9">
        <f t="shared" si="39"/>
        <v>1999</v>
      </c>
      <c r="AK154" s="9">
        <f t="shared" si="39"/>
        <v>2000</v>
      </c>
      <c r="AL154" s="9">
        <f t="shared" si="39"/>
        <v>2001</v>
      </c>
      <c r="AM154" s="9">
        <f t="shared" si="39"/>
        <v>2002</v>
      </c>
      <c r="AN154" s="9">
        <f t="shared" si="39"/>
        <v>2003</v>
      </c>
      <c r="AO154" s="9">
        <f t="shared" si="39"/>
        <v>2004</v>
      </c>
      <c r="AP154" s="9">
        <f t="shared" si="39"/>
        <v>2005</v>
      </c>
      <c r="AQ154" s="9">
        <f t="shared" si="39"/>
        <v>2006</v>
      </c>
      <c r="AR154" s="9">
        <f t="shared" si="39"/>
        <v>2007</v>
      </c>
      <c r="AS154" s="9">
        <f t="shared" si="39"/>
        <v>2008</v>
      </c>
      <c r="AT154" s="9">
        <f t="shared" si="39"/>
        <v>2009</v>
      </c>
      <c r="AU154" s="9">
        <f t="shared" si="39"/>
        <v>2010</v>
      </c>
      <c r="AV154" s="9">
        <f t="shared" si="39"/>
        <v>2011</v>
      </c>
      <c r="AW154" s="9">
        <f t="shared" si="39"/>
        <v>2012</v>
      </c>
      <c r="AX154" s="9">
        <f t="shared" si="39"/>
        <v>2013</v>
      </c>
      <c r="AY154" s="9">
        <f t="shared" si="39"/>
        <v>2014</v>
      </c>
      <c r="AZ154" s="9">
        <f t="shared" si="39"/>
        <v>2015</v>
      </c>
      <c r="BA154" s="9">
        <f t="shared" si="39"/>
        <v>2016</v>
      </c>
      <c r="BB154" s="9">
        <f t="shared" si="39"/>
        <v>2017</v>
      </c>
      <c r="BC154" s="9">
        <f>BB154+1</f>
        <v>2018</v>
      </c>
      <c r="BD154" s="9">
        <f>BC154+1</f>
        <v>2019</v>
      </c>
      <c r="BE154" s="9">
        <f>BD154+1</f>
        <v>2020</v>
      </c>
      <c r="BF154" s="9">
        <f>BE154+1</f>
        <v>2021</v>
      </c>
      <c r="BG154" s="9" t="s">
        <v>18</v>
      </c>
      <c r="BH154" s="9" t="s">
        <v>2</v>
      </c>
      <c r="BI154" s="1042"/>
    </row>
    <row r="155" spans="1:65">
      <c r="T155" s="1769" t="s">
        <v>1187</v>
      </c>
      <c r="Y155" s="1770" t="s">
        <v>340</v>
      </c>
      <c r="Z155" s="3"/>
      <c r="AA155" s="1266" t="s">
        <v>62</v>
      </c>
      <c r="AB155" s="854" t="s">
        <v>255</v>
      </c>
      <c r="AC155" s="854" t="s">
        <v>255</v>
      </c>
      <c r="AD155" s="854" t="s">
        <v>254</v>
      </c>
      <c r="AE155" s="854" t="s">
        <v>254</v>
      </c>
      <c r="AF155" s="854" t="s">
        <v>255</v>
      </c>
      <c r="AG155" s="854" t="s">
        <v>255</v>
      </c>
      <c r="AH155" s="854" t="s">
        <v>254</v>
      </c>
      <c r="AI155" s="854" t="s">
        <v>254</v>
      </c>
      <c r="AJ155" s="854" t="s">
        <v>255</v>
      </c>
      <c r="AK155" s="854" t="s">
        <v>255</v>
      </c>
      <c r="AL155" s="854" t="s">
        <v>254</v>
      </c>
      <c r="AM155" s="854" t="s">
        <v>254</v>
      </c>
      <c r="AN155" s="854" t="s">
        <v>255</v>
      </c>
      <c r="AO155" s="854" t="s">
        <v>255</v>
      </c>
      <c r="AP155" s="854" t="s">
        <v>254</v>
      </c>
      <c r="AQ155" s="854" t="s">
        <v>254</v>
      </c>
      <c r="AR155" s="854" t="s">
        <v>255</v>
      </c>
      <c r="AS155" s="854" t="s">
        <v>255</v>
      </c>
      <c r="AT155" s="854" t="s">
        <v>254</v>
      </c>
      <c r="AU155" s="854" t="s">
        <v>254</v>
      </c>
      <c r="AV155" s="854" t="s">
        <v>255</v>
      </c>
      <c r="AW155" s="854" t="s">
        <v>255</v>
      </c>
      <c r="AX155" s="854" t="s">
        <v>254</v>
      </c>
      <c r="AY155" s="854" t="s">
        <v>254</v>
      </c>
      <c r="AZ155" s="854" t="s">
        <v>255</v>
      </c>
      <c r="BA155" s="854" t="s">
        <v>255</v>
      </c>
      <c r="BB155" s="854" t="s">
        <v>254</v>
      </c>
      <c r="BC155" s="854" t="s">
        <v>254</v>
      </c>
      <c r="BD155" s="854" t="s">
        <v>62</v>
      </c>
      <c r="BE155" s="854" t="s">
        <v>62</v>
      </c>
      <c r="BF155" s="854" t="s">
        <v>62</v>
      </c>
      <c r="BG155" s="20"/>
      <c r="BH155" s="20"/>
      <c r="BI155" s="1042"/>
    </row>
    <row r="156" spans="1:65" s="21" customFormat="1" ht="28.5">
      <c r="A156" s="141"/>
      <c r="B156" s="1"/>
      <c r="C156" s="1"/>
      <c r="D156" s="1"/>
      <c r="E156" s="1"/>
      <c r="F156" s="1"/>
      <c r="G156" s="1"/>
      <c r="H156" s="1"/>
      <c r="I156" s="1"/>
      <c r="J156" s="1"/>
      <c r="K156" s="1"/>
      <c r="L156" s="1"/>
      <c r="M156" s="1"/>
      <c r="N156" s="1"/>
      <c r="O156" s="1"/>
      <c r="P156" s="1"/>
      <c r="Q156" s="1"/>
      <c r="R156" s="1"/>
      <c r="S156" s="1"/>
      <c r="T156" s="1677" t="s">
        <v>1176</v>
      </c>
      <c r="U156" s="1"/>
      <c r="V156" s="1"/>
      <c r="W156" s="1"/>
      <c r="X156" s="1"/>
      <c r="Y156" s="1768" t="s">
        <v>850</v>
      </c>
      <c r="Z156" s="24"/>
      <c r="AA156" s="1261"/>
      <c r="AB156" s="14">
        <f t="shared" ref="AB156:BF156" si="40">AB143/AA143-1</f>
        <v>-8.4342232429048813E-3</v>
      </c>
      <c r="AC156" s="14">
        <f t="shared" si="40"/>
        <v>-1.1328500629428362E-2</v>
      </c>
      <c r="AD156" s="14">
        <f t="shared" si="40"/>
        <v>1.1406458111353768E-3</v>
      </c>
      <c r="AE156" s="14">
        <f t="shared" si="40"/>
        <v>1.4608663956230394E-3</v>
      </c>
      <c r="AF156" s="14">
        <f t="shared" si="40"/>
        <v>-1.4259449431369586E-2</v>
      </c>
      <c r="AG156" s="14">
        <f t="shared" si="40"/>
        <v>3.1515527646661656E-3</v>
      </c>
      <c r="AH156" s="14">
        <f t="shared" si="40"/>
        <v>2.5318042149095277E-2</v>
      </c>
      <c r="AI156" s="14">
        <f t="shared" si="40"/>
        <v>-4.4774482668863635E-2</v>
      </c>
      <c r="AJ156" s="14">
        <f t="shared" si="40"/>
        <v>3.9727546049237672E-2</v>
      </c>
      <c r="AK156" s="14">
        <f t="shared" si="40"/>
        <v>4.6392196034861222E-4</v>
      </c>
      <c r="AL156" s="14">
        <f t="shared" si="40"/>
        <v>-2.3538219497853174E-2</v>
      </c>
      <c r="AM156" s="14">
        <f t="shared" si="40"/>
        <v>2.6839041461724333E-2</v>
      </c>
      <c r="AN156" s="14">
        <f t="shared" si="40"/>
        <v>1.3745039152314176E-2</v>
      </c>
      <c r="AO156" s="14">
        <f t="shared" si="40"/>
        <v>1.1675079825157475E-3</v>
      </c>
      <c r="AP156" s="14">
        <f t="shared" si="40"/>
        <v>5.632814463272684E-2</v>
      </c>
      <c r="AQ156" s="14">
        <f t="shared" si="40"/>
        <v>-1.7133381203862541E-2</v>
      </c>
      <c r="AR156" s="14">
        <f t="shared" si="40"/>
        <v>4.9318073007634133E-2</v>
      </c>
      <c r="AS156" s="14">
        <f t="shared" si="40"/>
        <v>-2.0156993983963534E-2</v>
      </c>
      <c r="AT156" s="14">
        <f t="shared" si="40"/>
        <v>-2.6914421263399158E-2</v>
      </c>
      <c r="AU156" s="14">
        <f t="shared" si="40"/>
        <v>3.348590918389216E-2</v>
      </c>
      <c r="AV156" s="14">
        <f t="shared" si="40"/>
        <v>1.0129074214106026E-2</v>
      </c>
      <c r="AW156" s="14">
        <f t="shared" si="40"/>
        <v>1.8123536567284271E-2</v>
      </c>
      <c r="AX156" s="14">
        <f t="shared" si="40"/>
        <v>-8.0785220793313517E-3</v>
      </c>
      <c r="AY156" s="14">
        <f t="shared" si="40"/>
        <v>-6.1109049131842896E-2</v>
      </c>
      <c r="AZ156" s="14">
        <f t="shared" si="40"/>
        <v>-2.8167428427773089E-2</v>
      </c>
      <c r="BA156" s="14">
        <f t="shared" si="40"/>
        <v>4.6961720994124878E-2</v>
      </c>
      <c r="BB156" s="14">
        <f t="shared" si="40"/>
        <v>-5.512627764352418E-2</v>
      </c>
      <c r="BC156" s="14">
        <f t="shared" si="40"/>
        <v>-1.4884040694511214E-2</v>
      </c>
      <c r="BD156" s="14">
        <f t="shared" si="40"/>
        <v>-5.1976419843296595E-2</v>
      </c>
      <c r="BE156" s="14">
        <f t="shared" si="40"/>
        <v>-8.3549065572174563E-2</v>
      </c>
      <c r="BF156" s="14">
        <f t="shared" si="40"/>
        <v>9.0687945523446833E-2</v>
      </c>
      <c r="BG156" s="20"/>
      <c r="BH156" s="20"/>
      <c r="BI156" s="1042"/>
    </row>
    <row r="157" spans="1:65" s="21" customFormat="1">
      <c r="A157" s="141"/>
      <c r="B157" s="1"/>
      <c r="C157" s="1"/>
      <c r="D157" s="1"/>
      <c r="E157" s="1"/>
      <c r="F157" s="1"/>
      <c r="G157" s="1"/>
      <c r="H157" s="1"/>
      <c r="I157" s="1"/>
      <c r="J157" s="1"/>
      <c r="K157" s="1"/>
      <c r="L157" s="1"/>
      <c r="M157" s="1"/>
      <c r="N157" s="1"/>
      <c r="O157" s="1"/>
      <c r="P157" s="1"/>
      <c r="Q157" s="1"/>
      <c r="R157" s="1"/>
      <c r="S157" s="1"/>
      <c r="T157" s="423" t="s">
        <v>100</v>
      </c>
      <c r="U157" s="1"/>
      <c r="V157" s="1"/>
      <c r="W157" s="1"/>
      <c r="X157" s="1"/>
      <c r="Y157" s="423" t="s">
        <v>297</v>
      </c>
      <c r="Z157" s="24"/>
      <c r="AA157" s="1261"/>
      <c r="AB157" s="14">
        <f t="shared" ref="AB157:BF157" si="41">AB144/AA144-1</f>
        <v>-1.4286480582836103E-2</v>
      </c>
      <c r="AC157" s="14">
        <f t="shared" si="41"/>
        <v>-1.6073044198579134E-2</v>
      </c>
      <c r="AD157" s="14">
        <f t="shared" si="41"/>
        <v>-2.6133562933731591E-2</v>
      </c>
      <c r="AE157" s="14">
        <f t="shared" si="41"/>
        <v>3.5616099131531076E-2</v>
      </c>
      <c r="AF157" s="14">
        <f t="shared" si="41"/>
        <v>-6.3482013686865235E-3</v>
      </c>
      <c r="AG157" s="14">
        <f t="shared" si="41"/>
        <v>1.0032148540867425E-2</v>
      </c>
      <c r="AH157" s="14">
        <f t="shared" si="41"/>
        <v>-1.9109610662921384E-2</v>
      </c>
      <c r="AI157" s="14">
        <f t="shared" si="41"/>
        <v>-6.3079806965079865E-2</v>
      </c>
      <c r="AJ157" s="14">
        <f t="shared" si="41"/>
        <v>2.3023225258128832E-2</v>
      </c>
      <c r="AK157" s="14">
        <f t="shared" si="41"/>
        <v>2.7476195004730863E-2</v>
      </c>
      <c r="AL157" s="14">
        <f t="shared" si="41"/>
        <v>-2.430354755834474E-2</v>
      </c>
      <c r="AM157" s="14">
        <f t="shared" si="41"/>
        <v>1.6164716033575388E-2</v>
      </c>
      <c r="AN157" s="14">
        <f t="shared" si="41"/>
        <v>3.4932399392824109E-3</v>
      </c>
      <c r="AO157" s="14">
        <f t="shared" si="41"/>
        <v>-7.9032824156903825E-3</v>
      </c>
      <c r="AP157" s="14">
        <f t="shared" si="41"/>
        <v>-7.9674805195160125E-3</v>
      </c>
      <c r="AQ157" s="14">
        <f t="shared" si="41"/>
        <v>-1.2867199648797012E-2</v>
      </c>
      <c r="AR157" s="14">
        <f t="shared" si="41"/>
        <v>2.4846779387495355E-2</v>
      </c>
      <c r="AS157" s="14">
        <f t="shared" si="41"/>
        <v>-9.3315874448088865E-2</v>
      </c>
      <c r="AT157" s="14">
        <f t="shared" si="41"/>
        <v>-5.8859869754864458E-2</v>
      </c>
      <c r="AU157" s="14">
        <f t="shared" si="41"/>
        <v>6.8043121893844649E-2</v>
      </c>
      <c r="AV157" s="14">
        <f t="shared" si="41"/>
        <v>3.4108413481749311E-2</v>
      </c>
      <c r="AW157" s="14">
        <f t="shared" si="41"/>
        <v>2.5982328772631957E-2</v>
      </c>
      <c r="AX157" s="14">
        <f t="shared" si="41"/>
        <v>1.3880840045022769E-2</v>
      </c>
      <c r="AY157" s="14">
        <f t="shared" si="41"/>
        <v>-3.5598081677359228E-2</v>
      </c>
      <c r="AZ157" s="14">
        <f t="shared" si="41"/>
        <v>-3.7340883235386202E-2</v>
      </c>
      <c r="BA157" s="14">
        <f t="shared" si="41"/>
        <v>-2.8442356185660933E-2</v>
      </c>
      <c r="BB157" s="14">
        <f t="shared" si="41"/>
        <v>-1.5018228776636944E-2</v>
      </c>
      <c r="BC157" s="14">
        <f t="shared" si="41"/>
        <v>-2.7393040381518574E-2</v>
      </c>
      <c r="BD157" s="14">
        <f t="shared" si="41"/>
        <v>-3.5523390169974634E-2</v>
      </c>
      <c r="BE157" s="14">
        <f t="shared" si="41"/>
        <v>-8.293512123009128E-2</v>
      </c>
      <c r="BF157" s="14">
        <f t="shared" si="41"/>
        <v>5.3817929948639209E-2</v>
      </c>
      <c r="BG157" s="20"/>
      <c r="BH157" s="20"/>
      <c r="BI157" s="1042"/>
    </row>
    <row r="158" spans="1:65" s="21" customFormat="1">
      <c r="A158" s="141"/>
      <c r="B158" s="1"/>
      <c r="C158" s="1"/>
      <c r="D158" s="1"/>
      <c r="E158" s="1"/>
      <c r="F158" s="1"/>
      <c r="G158" s="1"/>
      <c r="H158" s="1"/>
      <c r="I158" s="1"/>
      <c r="J158" s="1"/>
      <c r="K158" s="1"/>
      <c r="L158" s="1"/>
      <c r="M158" s="1"/>
      <c r="N158" s="1"/>
      <c r="O158" s="1"/>
      <c r="P158" s="1"/>
      <c r="Q158" s="1"/>
      <c r="R158" s="1"/>
      <c r="S158" s="1"/>
      <c r="T158" s="423" t="s">
        <v>101</v>
      </c>
      <c r="U158" s="1"/>
      <c r="V158" s="1"/>
      <c r="W158" s="1"/>
      <c r="X158" s="1"/>
      <c r="Y158" s="423" t="s">
        <v>278</v>
      </c>
      <c r="Z158" s="24"/>
      <c r="AA158" s="1261"/>
      <c r="AB158" s="14">
        <f t="shared" ref="AB158:BF158" si="42">AB145/AA145-1</f>
        <v>5.756341345526983E-2</v>
      </c>
      <c r="AC158" s="14">
        <f t="shared" si="42"/>
        <v>3.0064274347674003E-2</v>
      </c>
      <c r="AD158" s="14">
        <f t="shared" si="42"/>
        <v>1.5005128325227712E-2</v>
      </c>
      <c r="AE158" s="14">
        <f t="shared" si="42"/>
        <v>4.2062797369436744E-2</v>
      </c>
      <c r="AF158" s="14">
        <f t="shared" si="42"/>
        <v>3.7747780384549179E-2</v>
      </c>
      <c r="AG158" s="14">
        <f t="shared" si="42"/>
        <v>2.6522521093435891E-2</v>
      </c>
      <c r="AH158" s="14">
        <f t="shared" si="42"/>
        <v>5.7809318595660741E-3</v>
      </c>
      <c r="AI158" s="14">
        <f t="shared" si="42"/>
        <v>-8.7720885382872593E-3</v>
      </c>
      <c r="AJ158" s="14">
        <f t="shared" si="42"/>
        <v>1.7074044342315409E-2</v>
      </c>
      <c r="AK158" s="14">
        <f t="shared" si="42"/>
        <v>-2.5061458904246381E-3</v>
      </c>
      <c r="AL158" s="14">
        <f t="shared" si="42"/>
        <v>1.5761252442167084E-2</v>
      </c>
      <c r="AM158" s="14">
        <f t="shared" si="42"/>
        <v>-1.2268853900682997E-2</v>
      </c>
      <c r="AN158" s="14">
        <f t="shared" si="42"/>
        <v>-1.4028685921286921E-2</v>
      </c>
      <c r="AO158" s="14">
        <f t="shared" si="42"/>
        <v>-2.3958167844649325E-2</v>
      </c>
      <c r="AP158" s="14">
        <f t="shared" si="42"/>
        <v>-2.15565111869922E-2</v>
      </c>
      <c r="AQ158" s="14">
        <f t="shared" si="42"/>
        <v>-1.2174524418578803E-2</v>
      </c>
      <c r="AR158" s="14">
        <f t="shared" si="42"/>
        <v>-8.5835055899960988E-3</v>
      </c>
      <c r="AS158" s="14">
        <f t="shared" si="42"/>
        <v>-3.2352549540927922E-2</v>
      </c>
      <c r="AT158" s="14">
        <f t="shared" si="42"/>
        <v>-1.5723585400532536E-2</v>
      </c>
      <c r="AU158" s="14">
        <f t="shared" si="42"/>
        <v>3.355495373605244E-3</v>
      </c>
      <c r="AV158" s="14">
        <f t="shared" si="42"/>
        <v>-1.5740637743427599E-2</v>
      </c>
      <c r="AW158" s="14">
        <f t="shared" si="42"/>
        <v>7.9675362556048679E-3</v>
      </c>
      <c r="AX158" s="14">
        <f t="shared" si="42"/>
        <v>-1.2015834307769757E-2</v>
      </c>
      <c r="AY158" s="14">
        <f t="shared" si="42"/>
        <v>-2.3842282898586475E-2</v>
      </c>
      <c r="AZ158" s="14">
        <f t="shared" si="42"/>
        <v>-6.753534384659754E-3</v>
      </c>
      <c r="BA158" s="14">
        <f t="shared" si="42"/>
        <v>-9.3579670850024721E-3</v>
      </c>
      <c r="BB158" s="14">
        <f t="shared" si="42"/>
        <v>-9.9383410467647204E-3</v>
      </c>
      <c r="BC158" s="14">
        <f t="shared" si="42"/>
        <v>-1.3497529770706507E-2</v>
      </c>
      <c r="BD158" s="14">
        <f t="shared" si="42"/>
        <v>-2.0060259559282367E-2</v>
      </c>
      <c r="BE158" s="14">
        <f t="shared" si="42"/>
        <v>-0.11054044730276591</v>
      </c>
      <c r="BF158" s="14">
        <f t="shared" si="42"/>
        <v>7.6609320056788555E-3</v>
      </c>
      <c r="BG158" s="20"/>
      <c r="BH158" s="20"/>
      <c r="BI158" s="1042"/>
    </row>
    <row r="159" spans="1:65" s="21" customFormat="1">
      <c r="A159" s="141"/>
      <c r="B159" s="1"/>
      <c r="C159" s="1"/>
      <c r="D159" s="1"/>
      <c r="E159" s="1"/>
      <c r="F159" s="1"/>
      <c r="G159" s="1"/>
      <c r="H159" s="1"/>
      <c r="I159" s="1"/>
      <c r="J159" s="1"/>
      <c r="K159" s="1"/>
      <c r="L159" s="1"/>
      <c r="M159" s="1"/>
      <c r="N159" s="1"/>
      <c r="O159" s="1"/>
      <c r="P159" s="1"/>
      <c r="Q159" s="1"/>
      <c r="R159" s="1"/>
      <c r="S159" s="1"/>
      <c r="T159" s="423" t="s">
        <v>102</v>
      </c>
      <c r="U159" s="1"/>
      <c r="V159" s="1"/>
      <c r="W159" s="1"/>
      <c r="X159" s="1"/>
      <c r="Y159" s="34" t="s">
        <v>276</v>
      </c>
      <c r="Z159" s="24"/>
      <c r="AA159" s="1261"/>
      <c r="AB159" s="14">
        <f t="shared" ref="AB159:BF159" si="43">AB146/AA146-1</f>
        <v>2.6198017351549474E-2</v>
      </c>
      <c r="AC159" s="14">
        <f t="shared" si="43"/>
        <v>3.4798187740344488E-2</v>
      </c>
      <c r="AD159" s="14">
        <f t="shared" si="43"/>
        <v>2.7767314481786265E-2</v>
      </c>
      <c r="AE159" s="14">
        <f t="shared" si="43"/>
        <v>9.8183626964120085E-2</v>
      </c>
      <c r="AF159" s="14">
        <f t="shared" si="43"/>
        <v>3.2686035824996962E-2</v>
      </c>
      <c r="AG159" s="14">
        <f t="shared" si="43"/>
        <v>-7.296665201911634E-3</v>
      </c>
      <c r="AH159" s="14">
        <f t="shared" si="43"/>
        <v>3.2799411495193942E-2</v>
      </c>
      <c r="AI159" s="14">
        <f t="shared" si="43"/>
        <v>4.3485041010948411E-2</v>
      </c>
      <c r="AJ159" s="14">
        <f t="shared" si="43"/>
        <v>5.7488599358520798E-2</v>
      </c>
      <c r="AK159" s="14">
        <f t="shared" si="43"/>
        <v>3.4514007062483865E-2</v>
      </c>
      <c r="AL159" s="14">
        <f t="shared" si="43"/>
        <v>2.2777378909120127E-3</v>
      </c>
      <c r="AM159" s="14">
        <f t="shared" si="43"/>
        <v>5.0415256021039134E-2</v>
      </c>
      <c r="AN159" s="14">
        <f t="shared" si="43"/>
        <v>3.1712414414962975E-2</v>
      </c>
      <c r="AO159" s="14">
        <f t="shared" si="43"/>
        <v>3.5916951862164259E-2</v>
      </c>
      <c r="AP159" s="14">
        <f t="shared" si="43"/>
        <v>3.2227061713462346E-2</v>
      </c>
      <c r="AQ159" s="14">
        <f t="shared" si="43"/>
        <v>-1.5140074206188903E-2</v>
      </c>
      <c r="AR159" s="14">
        <f t="shared" si="43"/>
        <v>4.4729193104463771E-2</v>
      </c>
      <c r="AS159" s="14">
        <f t="shared" si="43"/>
        <v>-3.0734104774712501E-2</v>
      </c>
      <c r="AT159" s="14">
        <f t="shared" si="43"/>
        <v>-0.10686237072935412</v>
      </c>
      <c r="AU159" s="14">
        <f t="shared" si="43"/>
        <v>1.961701165372709E-2</v>
      </c>
      <c r="AV159" s="14">
        <f t="shared" si="43"/>
        <v>0.1149408610708551</v>
      </c>
      <c r="AW159" s="14">
        <f t="shared" si="43"/>
        <v>2.1847815468020615E-2</v>
      </c>
      <c r="AX159" s="14">
        <f t="shared" si="43"/>
        <v>4.1877060679381906E-2</v>
      </c>
      <c r="AY159" s="14">
        <f t="shared" si="43"/>
        <v>-3.3899455540218559E-2</v>
      </c>
      <c r="AZ159" s="14">
        <f t="shared" si="43"/>
        <v>-4.9540857249108394E-2</v>
      </c>
      <c r="BA159" s="14">
        <f t="shared" si="43"/>
        <v>-3.4981078229128548E-2</v>
      </c>
      <c r="BB159" s="14">
        <f t="shared" si="43"/>
        <v>-1.8827994766884459E-2</v>
      </c>
      <c r="BC159" s="14">
        <f t="shared" si="43"/>
        <v>-4.1444724491299878E-2</v>
      </c>
      <c r="BD159" s="14">
        <f t="shared" si="43"/>
        <v>-3.5498619026411937E-2</v>
      </c>
      <c r="BE159" s="14">
        <f t="shared" si="43"/>
        <v>-3.4016794460940192E-2</v>
      </c>
      <c r="BF159" s="14">
        <f t="shared" si="43"/>
        <v>3.2601776360514423E-2</v>
      </c>
      <c r="BG159" s="20"/>
      <c r="BH159" s="20"/>
      <c r="BI159" s="1042"/>
    </row>
    <row r="160" spans="1:65" s="21" customFormat="1">
      <c r="A160" s="141"/>
      <c r="B160" s="1"/>
      <c r="C160" s="1"/>
      <c r="D160" s="1"/>
      <c r="E160" s="1"/>
      <c r="F160" s="1"/>
      <c r="G160" s="1"/>
      <c r="H160" s="1"/>
      <c r="I160" s="1"/>
      <c r="J160" s="1"/>
      <c r="K160" s="1"/>
      <c r="L160" s="1"/>
      <c r="M160" s="1"/>
      <c r="N160" s="1"/>
      <c r="O160" s="1"/>
      <c r="P160" s="1"/>
      <c r="Q160" s="1"/>
      <c r="R160" s="1"/>
      <c r="S160" s="1"/>
      <c r="T160" s="423" t="s">
        <v>103</v>
      </c>
      <c r="U160" s="1"/>
      <c r="V160" s="1"/>
      <c r="W160" s="1"/>
      <c r="X160" s="1"/>
      <c r="Y160" s="423" t="s">
        <v>298</v>
      </c>
      <c r="Z160" s="24"/>
      <c r="AA160" s="1261"/>
      <c r="AB160" s="14">
        <f t="shared" ref="AB160:BF160" si="44">AB147/AA147-1</f>
        <v>2.6063484183827201E-2</v>
      </c>
      <c r="AC160" s="14">
        <f t="shared" si="44"/>
        <v>4.6227923846111407E-2</v>
      </c>
      <c r="AD160" s="14">
        <f t="shared" si="44"/>
        <v>4.1280762934832183E-3</v>
      </c>
      <c r="AE160" s="14">
        <f t="shared" si="44"/>
        <v>7.0094873125596147E-2</v>
      </c>
      <c r="AF160" s="14">
        <f t="shared" si="44"/>
        <v>1.2403124661125364E-2</v>
      </c>
      <c r="AG160" s="14">
        <f t="shared" si="44"/>
        <v>6.0069289705855233E-3</v>
      </c>
      <c r="AH160" s="14">
        <f t="shared" si="44"/>
        <v>-3.8149175894567899E-2</v>
      </c>
      <c r="AI160" s="14">
        <f t="shared" si="44"/>
        <v>-8.0534880160221256E-3</v>
      </c>
      <c r="AJ160" s="14">
        <f t="shared" si="44"/>
        <v>5.5481903330185878E-2</v>
      </c>
      <c r="AK160" s="14">
        <f t="shared" si="44"/>
        <v>2.2971704985324193E-2</v>
      </c>
      <c r="AL160" s="14">
        <f t="shared" si="44"/>
        <v>-2.1197531444885342E-2</v>
      </c>
      <c r="AM160" s="14">
        <f t="shared" si="44"/>
        <v>7.1457451018799745E-2</v>
      </c>
      <c r="AN160" s="14">
        <f t="shared" si="44"/>
        <v>1.510484318746852E-2</v>
      </c>
      <c r="AO160" s="14">
        <f t="shared" si="44"/>
        <v>-1.0160770904822591E-2</v>
      </c>
      <c r="AP160" s="14">
        <f t="shared" si="44"/>
        <v>3.8682770078862783E-2</v>
      </c>
      <c r="AQ160" s="14">
        <f t="shared" si="44"/>
        <v>-5.033631194255439E-2</v>
      </c>
      <c r="AR160" s="14">
        <f t="shared" si="44"/>
        <v>6.6390001687741007E-2</v>
      </c>
      <c r="AS160" s="14">
        <f t="shared" si="44"/>
        <v>-2.8220574272810883E-2</v>
      </c>
      <c r="AT160" s="14">
        <f t="shared" si="44"/>
        <v>-3.7097870241701969E-2</v>
      </c>
      <c r="AU160" s="14">
        <f t="shared" si="44"/>
        <v>0.10409108140221512</v>
      </c>
      <c r="AV160" s="14">
        <f t="shared" si="44"/>
        <v>8.3547683443180976E-2</v>
      </c>
      <c r="AW160" s="14">
        <f t="shared" si="44"/>
        <v>9.3834425915538811E-2</v>
      </c>
      <c r="AX160" s="14">
        <f t="shared" si="44"/>
        <v>-1.8318126678897095E-2</v>
      </c>
      <c r="AY160" s="14">
        <f t="shared" si="44"/>
        <v>-6.8062935605996189E-2</v>
      </c>
      <c r="AZ160" s="14">
        <f t="shared" si="44"/>
        <v>-3.4848995112382042E-2</v>
      </c>
      <c r="BA160" s="14">
        <f t="shared" si="44"/>
        <v>-1.2097901632635133E-2</v>
      </c>
      <c r="BB160" s="14">
        <f t="shared" si="44"/>
        <v>9.3811316147309753E-3</v>
      </c>
      <c r="BC160" s="14">
        <f t="shared" si="44"/>
        <v>-0.11197570928498424</v>
      </c>
      <c r="BD160" s="14">
        <f t="shared" si="44"/>
        <v>-3.9609788641521204E-2</v>
      </c>
      <c r="BE160" s="14">
        <f t="shared" si="44"/>
        <v>4.9552350628108144E-2</v>
      </c>
      <c r="BF160" s="14">
        <f t="shared" si="44"/>
        <v>-6.3155578561928771E-2</v>
      </c>
      <c r="BG160" s="20"/>
      <c r="BH160" s="20"/>
      <c r="BI160" s="1042"/>
    </row>
    <row r="161" spans="1:62" s="21" customFormat="1">
      <c r="A161" s="141"/>
      <c r="B161" s="1"/>
      <c r="C161" s="1"/>
      <c r="D161" s="1"/>
      <c r="E161" s="1"/>
      <c r="F161" s="1"/>
      <c r="G161" s="1"/>
      <c r="H161" s="1"/>
      <c r="I161" s="1"/>
      <c r="J161" s="1"/>
      <c r="K161" s="1"/>
      <c r="L161" s="1"/>
      <c r="M161" s="1"/>
      <c r="N161" s="1"/>
      <c r="O161" s="1"/>
      <c r="P161" s="1"/>
      <c r="Q161" s="1"/>
      <c r="R161" s="1"/>
      <c r="S161" s="1"/>
      <c r="T161" s="1014" t="s">
        <v>651</v>
      </c>
      <c r="U161" s="1"/>
      <c r="V161" s="1"/>
      <c r="W161" s="1"/>
      <c r="X161" s="1"/>
      <c r="Y161" s="423" t="s">
        <v>728</v>
      </c>
      <c r="Z161" s="24"/>
      <c r="AA161" s="1261"/>
      <c r="AB161" s="14">
        <f t="shared" ref="AB161:BF161" si="45">AB148/AA148-1</f>
        <v>2.001527122052682E-2</v>
      </c>
      <c r="AC161" s="14">
        <f t="shared" si="45"/>
        <v>-6.099196005439067E-4</v>
      </c>
      <c r="AD161" s="14">
        <f t="shared" si="45"/>
        <v>-1.9435893057895393E-2</v>
      </c>
      <c r="AE161" s="14">
        <f t="shared" si="45"/>
        <v>2.6011701930949371E-2</v>
      </c>
      <c r="AF161" s="14">
        <f t="shared" si="45"/>
        <v>4.4968167325079023E-3</v>
      </c>
      <c r="AG161" s="14">
        <f t="shared" si="45"/>
        <v>8.4476811115858919E-3</v>
      </c>
      <c r="AH161" s="14">
        <f t="shared" si="45"/>
        <v>-3.8217113388868795E-2</v>
      </c>
      <c r="AI161" s="14">
        <f t="shared" si="45"/>
        <v>-9.3366610680103213E-2</v>
      </c>
      <c r="AJ161" s="14">
        <f t="shared" si="45"/>
        <v>6.7126533736230343E-3</v>
      </c>
      <c r="AK161" s="14">
        <f t="shared" si="45"/>
        <v>8.7374949445093719E-3</v>
      </c>
      <c r="AL161" s="14">
        <f t="shared" si="45"/>
        <v>-2.179958756315814E-2</v>
      </c>
      <c r="AM161" s="14">
        <f t="shared" si="45"/>
        <v>-4.0095285512187995E-2</v>
      </c>
      <c r="AN161" s="14">
        <f t="shared" si="45"/>
        <v>-1.1452966620958072E-2</v>
      </c>
      <c r="AO161" s="14">
        <f t="shared" si="45"/>
        <v>-9.3905005067229652E-5</v>
      </c>
      <c r="AP161" s="14">
        <f t="shared" si="45"/>
        <v>1.8655609665965578E-2</v>
      </c>
      <c r="AQ161" s="14">
        <f t="shared" si="45"/>
        <v>5.4661630354517765E-3</v>
      </c>
      <c r="AR161" s="14">
        <f t="shared" si="45"/>
        <v>-1.4466474062281187E-2</v>
      </c>
      <c r="AS161" s="14">
        <f t="shared" si="45"/>
        <v>-7.767378593426566E-2</v>
      </c>
      <c r="AT161" s="14">
        <f t="shared" si="45"/>
        <v>-0.10564505082110254</v>
      </c>
      <c r="AU161" s="14">
        <f t="shared" si="45"/>
        <v>2.2849994399716467E-2</v>
      </c>
      <c r="AV161" s="14">
        <f t="shared" si="45"/>
        <v>-5.1178038202415177E-3</v>
      </c>
      <c r="AW161" s="14">
        <f t="shared" si="45"/>
        <v>3.2587747074050988E-3</v>
      </c>
      <c r="AX161" s="14">
        <f t="shared" si="45"/>
        <v>3.6464908801683071E-2</v>
      </c>
      <c r="AY161" s="14">
        <f t="shared" si="45"/>
        <v>-1.1897417653729647E-2</v>
      </c>
      <c r="AZ161" s="14">
        <f t="shared" si="45"/>
        <v>-3.1134963104651359E-2</v>
      </c>
      <c r="BA161" s="14">
        <f t="shared" si="45"/>
        <v>-8.8341869918205918E-3</v>
      </c>
      <c r="BB161" s="14">
        <f t="shared" si="45"/>
        <v>1.5823883496856261E-2</v>
      </c>
      <c r="BC161" s="14">
        <f t="shared" si="45"/>
        <v>-1.7147366689809984E-2</v>
      </c>
      <c r="BD161" s="14">
        <f t="shared" si="45"/>
        <v>-3.5671068884844837E-2</v>
      </c>
      <c r="BE161" s="14">
        <f t="shared" si="45"/>
        <v>-6.4856468499763231E-2</v>
      </c>
      <c r="BF161" s="14">
        <f t="shared" si="45"/>
        <v>3.6906524363479409E-2</v>
      </c>
      <c r="BG161" s="20"/>
      <c r="BH161" s="20"/>
      <c r="BI161" s="1042"/>
    </row>
    <row r="162" spans="1:62" s="21" customFormat="1">
      <c r="A162" s="141"/>
      <c r="B162" s="1"/>
      <c r="C162" s="1"/>
      <c r="D162" s="1"/>
      <c r="E162" s="1"/>
      <c r="F162" s="1"/>
      <c r="G162" s="1"/>
      <c r="H162" s="1"/>
      <c r="I162" s="1"/>
      <c r="J162" s="1"/>
      <c r="K162" s="1"/>
      <c r="L162" s="1"/>
      <c r="M162" s="1"/>
      <c r="N162" s="1"/>
      <c r="O162" s="1"/>
      <c r="P162" s="1"/>
      <c r="Q162" s="1"/>
      <c r="R162" s="1"/>
      <c r="S162" s="1"/>
      <c r="T162" s="423" t="s">
        <v>104</v>
      </c>
      <c r="U162" s="1"/>
      <c r="V162" s="1"/>
      <c r="W162" s="1"/>
      <c r="X162" s="1"/>
      <c r="Y162" s="423" t="s">
        <v>299</v>
      </c>
      <c r="Z162" s="24"/>
      <c r="AA162" s="1261"/>
      <c r="AB162" s="14">
        <f t="shared" ref="AB162:BF162" si="46">AB149/AA149-1</f>
        <v>7.2385569601971511E-3</v>
      </c>
      <c r="AC162" s="14">
        <f t="shared" si="46"/>
        <v>7.647070078197693E-2</v>
      </c>
      <c r="AD162" s="14">
        <f t="shared" si="46"/>
        <v>-3.5306489316671463E-2</v>
      </c>
      <c r="AE162" s="14">
        <f t="shared" si="46"/>
        <v>0.1457427844306578</v>
      </c>
      <c r="AF162" s="14">
        <f t="shared" si="46"/>
        <v>1.8581259390433535E-2</v>
      </c>
      <c r="AG162" s="14">
        <f t="shared" si="46"/>
        <v>1.5366674112416101E-2</v>
      </c>
      <c r="AH162" s="14">
        <f t="shared" si="46"/>
        <v>5.4694245725714907E-2</v>
      </c>
      <c r="AI162" s="14">
        <f t="shared" si="46"/>
        <v>5.7690510545751472E-3</v>
      </c>
      <c r="AJ162" s="14">
        <f t="shared" si="46"/>
        <v>-3.3269716464837673E-3</v>
      </c>
      <c r="AK162" s="14">
        <f t="shared" si="46"/>
        <v>4.5184887807524055E-2</v>
      </c>
      <c r="AL162" s="14">
        <f t="shared" si="46"/>
        <v>-9.8437855855416645E-3</v>
      </c>
      <c r="AM162" s="14">
        <f t="shared" si="46"/>
        <v>1.1047091036795686E-2</v>
      </c>
      <c r="AN162" s="14">
        <f t="shared" si="46"/>
        <v>2.6911561611387524E-2</v>
      </c>
      <c r="AO162" s="14">
        <f t="shared" si="46"/>
        <v>-2.0242923847466621E-2</v>
      </c>
      <c r="AP162" s="14">
        <f t="shared" si="46"/>
        <v>-2.090263459316366E-2</v>
      </c>
      <c r="AQ162" s="14">
        <f t="shared" si="46"/>
        <v>-4.763799778923794E-2</v>
      </c>
      <c r="AR162" s="14">
        <f t="shared" si="46"/>
        <v>1.9500128135695682E-2</v>
      </c>
      <c r="AS162" s="14">
        <f t="shared" si="46"/>
        <v>3.887671855491015E-2</v>
      </c>
      <c r="AT162" s="14">
        <f t="shared" si="46"/>
        <v>-0.11162510732270459</v>
      </c>
      <c r="AU162" s="14">
        <f t="shared" si="46"/>
        <v>2.5867017863900443E-2</v>
      </c>
      <c r="AV162" s="14">
        <f t="shared" si="46"/>
        <v>-2.5728531794475651E-2</v>
      </c>
      <c r="AW162" s="14">
        <f t="shared" si="46"/>
        <v>5.8423432836499867E-2</v>
      </c>
      <c r="AX162" s="14">
        <f t="shared" si="46"/>
        <v>-1.5768217500639725E-2</v>
      </c>
      <c r="AY162" s="14">
        <f t="shared" si="46"/>
        <v>-2.4737506923899311E-2</v>
      </c>
      <c r="AZ162" s="14">
        <f t="shared" si="46"/>
        <v>1.4859018902287024E-2</v>
      </c>
      <c r="BA162" s="14">
        <f t="shared" si="46"/>
        <v>5.9904146331850594E-3</v>
      </c>
      <c r="BB162" s="14">
        <f t="shared" si="46"/>
        <v>1.1112852862602995E-2</v>
      </c>
      <c r="BC162" s="14">
        <f t="shared" si="46"/>
        <v>2.2836257687561368E-2</v>
      </c>
      <c r="BD162" s="14">
        <f t="shared" si="46"/>
        <v>1.6995566904006054E-2</v>
      </c>
      <c r="BE162" s="14">
        <f t="shared" si="46"/>
        <v>-4.8612994413005595E-2</v>
      </c>
      <c r="BF162" s="14">
        <f t="shared" si="46"/>
        <v>2.9054807164192731E-3</v>
      </c>
      <c r="BG162" s="20"/>
      <c r="BH162" s="20"/>
      <c r="BI162" s="1042"/>
    </row>
    <row r="163" spans="1:62" s="21" customFormat="1" ht="14.25" customHeight="1" thickBot="1">
      <c r="A163" s="141"/>
      <c r="B163" s="141"/>
      <c r="C163" s="141"/>
      <c r="D163" s="141"/>
      <c r="E163" s="141"/>
      <c r="F163" s="141"/>
      <c r="G163" s="141"/>
      <c r="H163" s="141"/>
      <c r="I163" s="141"/>
      <c r="J163" s="141"/>
      <c r="K163" s="141"/>
      <c r="L163" s="141"/>
      <c r="M163" s="141"/>
      <c r="N163" s="141"/>
      <c r="O163" s="141"/>
      <c r="P163" s="141"/>
      <c r="Q163" s="141"/>
      <c r="R163" s="141"/>
      <c r="S163" s="141"/>
      <c r="T163" s="1239" t="s">
        <v>803</v>
      </c>
      <c r="U163" s="1"/>
      <c r="V163" s="1"/>
      <c r="W163" s="1"/>
      <c r="X163" s="1"/>
      <c r="Y163" s="424" t="s">
        <v>804</v>
      </c>
      <c r="Z163" s="25"/>
      <c r="AA163" s="1263"/>
      <c r="AB163" s="15">
        <f t="shared" ref="AB163:BF163" si="47">AB150/AA150-1</f>
        <v>-2.8277356120871344E-2</v>
      </c>
      <c r="AC163" s="15">
        <f t="shared" si="47"/>
        <v>-4.5165436544210014E-2</v>
      </c>
      <c r="AD163" s="15">
        <f t="shared" si="47"/>
        <v>-3.3728664858380886E-2</v>
      </c>
      <c r="AE163" s="15">
        <f t="shared" si="47"/>
        <v>-3.1777654300770175E-2</v>
      </c>
      <c r="AF163" s="15">
        <f t="shared" si="47"/>
        <v>3.1154602016598032E-2</v>
      </c>
      <c r="AG163" s="15">
        <f t="shared" si="47"/>
        <v>1.9132624348471072E-2</v>
      </c>
      <c r="AH163" s="15">
        <f t="shared" si="47"/>
        <v>-9.2921316578397084E-3</v>
      </c>
      <c r="AI163" s="15">
        <f t="shared" si="47"/>
        <v>-7.21364964583322E-2</v>
      </c>
      <c r="AJ163" s="15">
        <f t="shared" si="47"/>
        <v>3.3215280850258377E-3</v>
      </c>
      <c r="AK163" s="15">
        <f t="shared" si="47"/>
        <v>8.388029175639522E-3</v>
      </c>
      <c r="AL163" s="15">
        <f t="shared" si="47"/>
        <v>-8.2535545499606955E-2</v>
      </c>
      <c r="AM163" s="15">
        <f t="shared" si="47"/>
        <v>-5.1548706147609868E-2</v>
      </c>
      <c r="AN163" s="15">
        <f t="shared" si="47"/>
        <v>-3.5695507985365804E-2</v>
      </c>
      <c r="AO163" s="15">
        <f t="shared" si="47"/>
        <v>-3.0078726583243953E-2</v>
      </c>
      <c r="AP163" s="15">
        <f t="shared" si="47"/>
        <v>-1.2859930564548816E-2</v>
      </c>
      <c r="AQ163" s="15">
        <f t="shared" si="47"/>
        <v>-1.7241564357438177E-2</v>
      </c>
      <c r="AR163" s="15">
        <f t="shared" si="47"/>
        <v>3.2459422203259258E-3</v>
      </c>
      <c r="AS163" s="15">
        <f t="shared" si="47"/>
        <v>-9.634091042734827E-2</v>
      </c>
      <c r="AT163" s="15">
        <f t="shared" si="47"/>
        <v>-8.3037490175095874E-2</v>
      </c>
      <c r="AU163" s="15">
        <f t="shared" si="47"/>
        <v>-2.9419991553215952E-2</v>
      </c>
      <c r="AV163" s="15">
        <f t="shared" si="47"/>
        <v>-3.2819391392964303E-2</v>
      </c>
      <c r="AW163" s="15">
        <f t="shared" si="47"/>
        <v>6.1778355438906196E-3</v>
      </c>
      <c r="AX163" s="15">
        <f t="shared" si="47"/>
        <v>1.8896176020251065E-3</v>
      </c>
      <c r="AY163" s="15">
        <f t="shared" si="47"/>
        <v>-2.8660891586378079E-2</v>
      </c>
      <c r="AZ163" s="15">
        <f t="shared" si="47"/>
        <v>-4.4363098456376426E-2</v>
      </c>
      <c r="BA163" s="15">
        <f t="shared" si="47"/>
        <v>-2.0410897704314257E-2</v>
      </c>
      <c r="BB163" s="15">
        <f t="shared" si="47"/>
        <v>-3.6629335901045224E-2</v>
      </c>
      <c r="BC163" s="15">
        <f t="shared" si="47"/>
        <v>-1.2222299475549869E-2</v>
      </c>
      <c r="BD163" s="15">
        <f t="shared" si="47"/>
        <v>-2.7432461286949872E-2</v>
      </c>
      <c r="BE163" s="15">
        <f t="shared" si="47"/>
        <v>-3.1673133343452009E-2</v>
      </c>
      <c r="BF163" s="15">
        <f t="shared" si="47"/>
        <v>-2.071907071892809E-2</v>
      </c>
      <c r="BG163" s="22"/>
      <c r="BH163" s="22"/>
      <c r="BI163" s="1042"/>
    </row>
    <row r="164" spans="1:62" s="21" customFormat="1" ht="15" thickTop="1">
      <c r="A164" s="141"/>
      <c r="B164" s="1"/>
      <c r="C164" s="1"/>
      <c r="D164" s="1"/>
      <c r="E164" s="1"/>
      <c r="F164" s="1"/>
      <c r="G164" s="1"/>
      <c r="H164" s="1"/>
      <c r="I164" s="1"/>
      <c r="J164" s="1"/>
      <c r="K164" s="1"/>
      <c r="L164" s="1"/>
      <c r="M164" s="1"/>
      <c r="N164" s="1"/>
      <c r="O164" s="1"/>
      <c r="P164" s="1"/>
      <c r="Q164" s="1"/>
      <c r="R164" s="1"/>
      <c r="S164" s="1"/>
      <c r="T164" s="425" t="s">
        <v>42</v>
      </c>
      <c r="U164" s="141"/>
      <c r="V164" s="1"/>
      <c r="W164" s="1"/>
      <c r="X164" s="1"/>
      <c r="Y164" s="425" t="s">
        <v>0</v>
      </c>
      <c r="Z164" s="26"/>
      <c r="AA164" s="1264"/>
      <c r="AB164" s="16">
        <f t="shared" ref="AB164:BD164" si="48">AB151/AA151-1</f>
        <v>9.9096603705712827E-3</v>
      </c>
      <c r="AC164" s="16">
        <f t="shared" si="48"/>
        <v>8.0910676217844646E-3</v>
      </c>
      <c r="AD164" s="16">
        <f t="shared" si="48"/>
        <v>-6.1006569904665797E-3</v>
      </c>
      <c r="AE164" s="16">
        <f t="shared" si="48"/>
        <v>4.6754861279197479E-2</v>
      </c>
      <c r="AF164" s="16">
        <f t="shared" si="48"/>
        <v>9.9452390538901092E-3</v>
      </c>
      <c r="AG164" s="16">
        <f t="shared" si="48"/>
        <v>1.0076207546046101E-2</v>
      </c>
      <c r="AH164" s="16">
        <f t="shared" si="48"/>
        <v>-5.9429108973586553E-3</v>
      </c>
      <c r="AI164" s="16">
        <f t="shared" si="48"/>
        <v>-3.2213643651573198E-2</v>
      </c>
      <c r="AJ164" s="16">
        <f t="shared" si="48"/>
        <v>3.0307546802617935E-2</v>
      </c>
      <c r="AK164" s="16">
        <f t="shared" si="48"/>
        <v>1.830180649350277E-2</v>
      </c>
      <c r="AL164" s="16">
        <f t="shared" si="48"/>
        <v>-1.1854265567207589E-2</v>
      </c>
      <c r="AM164" s="16">
        <f t="shared" si="48"/>
        <v>2.3451097352197525E-2</v>
      </c>
      <c r="AN164" s="16">
        <f t="shared" si="48"/>
        <v>6.5233313178785224E-3</v>
      </c>
      <c r="AO164" s="16">
        <f t="shared" si="48"/>
        <v>-3.6282126536409942E-3</v>
      </c>
      <c r="AP164" s="16">
        <f t="shared" si="48"/>
        <v>5.7252382898069776E-3</v>
      </c>
      <c r="AQ164" s="16">
        <f t="shared" si="48"/>
        <v>-1.7863728797736789E-2</v>
      </c>
      <c r="AR164" s="16">
        <f t="shared" si="48"/>
        <v>2.7998530086390527E-2</v>
      </c>
      <c r="AS164" s="16">
        <f t="shared" si="48"/>
        <v>-5.4463396918025486E-2</v>
      </c>
      <c r="AT164" s="16">
        <f t="shared" si="48"/>
        <v>-5.6017814791792242E-2</v>
      </c>
      <c r="AU164" s="16">
        <f t="shared" si="48"/>
        <v>4.4252632862644026E-2</v>
      </c>
      <c r="AV164" s="16">
        <f t="shared" si="48"/>
        <v>4.0945520860908635E-2</v>
      </c>
      <c r="AW164" s="16">
        <f t="shared" si="48"/>
        <v>3.2504188113220422E-2</v>
      </c>
      <c r="AX164" s="16">
        <f t="shared" si="48"/>
        <v>7.1208679098395677E-3</v>
      </c>
      <c r="AY164" s="16">
        <f t="shared" si="48"/>
        <v>-3.8855614041569564E-2</v>
      </c>
      <c r="AZ164" s="16">
        <f t="shared" si="48"/>
        <v>-3.2319964660267875E-2</v>
      </c>
      <c r="BA164" s="16">
        <f t="shared" si="48"/>
        <v>-1.6935516166757592E-2</v>
      </c>
      <c r="BB164" s="16">
        <f t="shared" si="48"/>
        <v>-1.3023558073380848E-2</v>
      </c>
      <c r="BC164" s="16">
        <f t="shared" si="48"/>
        <v>-3.8002431196513919E-2</v>
      </c>
      <c r="BD164" s="16">
        <f t="shared" si="48"/>
        <v>-3.2512712499636387E-2</v>
      </c>
      <c r="BE164" s="16">
        <f>BE151/BD151-1</f>
        <v>-5.8636129027729966E-2</v>
      </c>
      <c r="BF164" s="16">
        <f>BF151/BE151-1</f>
        <v>2.1444875441777533E-2</v>
      </c>
      <c r="BG164" s="23"/>
      <c r="BH164" s="23"/>
      <c r="BI164" s="141"/>
    </row>
    <row r="165" spans="1:62" s="21" customFormat="1">
      <c r="A165" s="14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41"/>
      <c r="BJ165" s="54"/>
    </row>
    <row r="166" spans="1:62">
      <c r="T166" s="143" t="s">
        <v>200</v>
      </c>
      <c r="Y166" s="1" t="s">
        <v>464</v>
      </c>
      <c r="BI166" s="1027"/>
    </row>
    <row r="167" spans="1:62">
      <c r="T167" s="519"/>
      <c r="Y167" s="519"/>
      <c r="Z167" s="138"/>
      <c r="AA167" s="9">
        <v>1990</v>
      </c>
      <c r="AB167" s="9">
        <f t="shared" ref="AB167:BB167" si="49">AA167+1</f>
        <v>1991</v>
      </c>
      <c r="AC167" s="9">
        <f t="shared" si="49"/>
        <v>1992</v>
      </c>
      <c r="AD167" s="9">
        <f t="shared" si="49"/>
        <v>1993</v>
      </c>
      <c r="AE167" s="9">
        <f t="shared" si="49"/>
        <v>1994</v>
      </c>
      <c r="AF167" s="9">
        <f t="shared" si="49"/>
        <v>1995</v>
      </c>
      <c r="AG167" s="9">
        <f t="shared" si="49"/>
        <v>1996</v>
      </c>
      <c r="AH167" s="9">
        <f t="shared" si="49"/>
        <v>1997</v>
      </c>
      <c r="AI167" s="9">
        <f t="shared" si="49"/>
        <v>1998</v>
      </c>
      <c r="AJ167" s="9">
        <f t="shared" si="49"/>
        <v>1999</v>
      </c>
      <c r="AK167" s="9">
        <f t="shared" si="49"/>
        <v>2000</v>
      </c>
      <c r="AL167" s="9">
        <f t="shared" si="49"/>
        <v>2001</v>
      </c>
      <c r="AM167" s="9">
        <f t="shared" si="49"/>
        <v>2002</v>
      </c>
      <c r="AN167" s="9">
        <f t="shared" si="49"/>
        <v>2003</v>
      </c>
      <c r="AO167" s="9">
        <f t="shared" si="49"/>
        <v>2004</v>
      </c>
      <c r="AP167" s="9">
        <f t="shared" si="49"/>
        <v>2005</v>
      </c>
      <c r="AQ167" s="9">
        <f t="shared" si="49"/>
        <v>2006</v>
      </c>
      <c r="AR167" s="9">
        <f t="shared" si="49"/>
        <v>2007</v>
      </c>
      <c r="AS167" s="9">
        <f t="shared" si="49"/>
        <v>2008</v>
      </c>
      <c r="AT167" s="9">
        <f t="shared" si="49"/>
        <v>2009</v>
      </c>
      <c r="AU167" s="9">
        <f t="shared" si="49"/>
        <v>2010</v>
      </c>
      <c r="AV167" s="9">
        <f t="shared" si="49"/>
        <v>2011</v>
      </c>
      <c r="AW167" s="9">
        <f t="shared" si="49"/>
        <v>2012</v>
      </c>
      <c r="AX167" s="9">
        <f t="shared" si="49"/>
        <v>2013</v>
      </c>
      <c r="AY167" s="9">
        <f t="shared" si="49"/>
        <v>2014</v>
      </c>
      <c r="AZ167" s="9">
        <f t="shared" si="49"/>
        <v>2015</v>
      </c>
      <c r="BA167" s="9">
        <f t="shared" si="49"/>
        <v>2016</v>
      </c>
      <c r="BB167" s="9">
        <f t="shared" si="49"/>
        <v>2017</v>
      </c>
      <c r="BC167" s="9">
        <f>BB167+1</f>
        <v>2018</v>
      </c>
      <c r="BD167" s="9">
        <f>BC167+1</f>
        <v>2019</v>
      </c>
      <c r="BE167" s="9">
        <f>BD167+1</f>
        <v>2020</v>
      </c>
      <c r="BF167" s="9">
        <f>BE167+1</f>
        <v>2021</v>
      </c>
      <c r="BG167" s="9" t="s">
        <v>18</v>
      </c>
      <c r="BH167" s="9" t="s">
        <v>2</v>
      </c>
      <c r="BI167" s="1042"/>
    </row>
    <row r="168" spans="1:62">
      <c r="T168" s="1769" t="s">
        <v>1187</v>
      </c>
      <c r="Y168" s="1770" t="s">
        <v>340</v>
      </c>
      <c r="Z168" s="24"/>
      <c r="AA168" s="1261"/>
      <c r="AB168" s="172"/>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c r="AW168" s="172"/>
      <c r="AX168" s="1266"/>
      <c r="AY168" s="416" t="s">
        <v>62</v>
      </c>
      <c r="AZ168" s="416" t="s">
        <v>62</v>
      </c>
      <c r="BA168" s="416" t="s">
        <v>62</v>
      </c>
      <c r="BB168" s="416" t="s">
        <v>62</v>
      </c>
      <c r="BC168" s="416" t="s">
        <v>62</v>
      </c>
      <c r="BD168" s="416" t="s">
        <v>62</v>
      </c>
      <c r="BE168" s="416" t="s">
        <v>62</v>
      </c>
      <c r="BF168" s="416" t="s">
        <v>62</v>
      </c>
      <c r="BG168" s="20"/>
      <c r="BH168" s="20"/>
      <c r="BI168" s="1042"/>
    </row>
    <row r="169" spans="1:62" s="21" customFormat="1" ht="28.5">
      <c r="A169" s="141"/>
      <c r="B169" s="1"/>
      <c r="C169" s="1"/>
      <c r="D169" s="1"/>
      <c r="E169" s="1"/>
      <c r="F169" s="1"/>
      <c r="G169" s="1"/>
      <c r="H169" s="1"/>
      <c r="I169" s="1"/>
      <c r="J169" s="1"/>
      <c r="K169" s="1"/>
      <c r="L169" s="1"/>
      <c r="M169" s="1"/>
      <c r="N169" s="1"/>
      <c r="O169" s="1"/>
      <c r="P169" s="1"/>
      <c r="Q169" s="1"/>
      <c r="R169" s="1"/>
      <c r="S169" s="1"/>
      <c r="T169" s="1012" t="s">
        <v>1176</v>
      </c>
      <c r="U169" s="1"/>
      <c r="V169" s="1"/>
      <c r="W169" s="1"/>
      <c r="X169" s="1"/>
      <c r="Y169" s="34" t="s">
        <v>850</v>
      </c>
      <c r="Z169" s="24"/>
      <c r="AA169" s="1261"/>
      <c r="AB169" s="172"/>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c r="AX169" s="172"/>
      <c r="AY169" s="14">
        <f t="shared" ref="AY169:BE177" si="50">AY143/$AX143-1</f>
        <v>-6.1109049131842896E-2</v>
      </c>
      <c r="AZ169" s="14">
        <f t="shared" si="50"/>
        <v>-8.755519279190549E-2</v>
      </c>
      <c r="BA169" s="14">
        <f t="shared" si="50"/>
        <v>-4.4705214333260801E-2</v>
      </c>
      <c r="BB169" s="14">
        <f t="shared" si="50"/>
        <v>-9.7367059919336363E-2</v>
      </c>
      <c r="BC169" s="14">
        <f t="shared" si="50"/>
        <v>-0.11080188533170332</v>
      </c>
      <c r="BD169" s="14">
        <f t="shared" si="50"/>
        <v>-0.15701921986357048</v>
      </c>
      <c r="BE169" s="14">
        <f t="shared" si="50"/>
        <v>-0.22744947633927193</v>
      </c>
      <c r="BF169" s="14">
        <f t="shared" ref="BF169" si="51">BF143/$AX143-1</f>
        <v>-0.15738845653541744</v>
      </c>
      <c r="BG169" s="20"/>
      <c r="BH169" s="20"/>
      <c r="BI169" s="1042"/>
    </row>
    <row r="170" spans="1:62" s="21" customFormat="1">
      <c r="A170" s="141"/>
      <c r="B170" s="1"/>
      <c r="C170" s="1"/>
      <c r="D170" s="1"/>
      <c r="E170" s="1"/>
      <c r="F170" s="1"/>
      <c r="G170" s="1"/>
      <c r="H170" s="1"/>
      <c r="I170" s="1"/>
      <c r="J170" s="1"/>
      <c r="K170" s="1"/>
      <c r="L170" s="1"/>
      <c r="M170" s="1"/>
      <c r="N170" s="1"/>
      <c r="O170" s="1"/>
      <c r="P170" s="1"/>
      <c r="Q170" s="1"/>
      <c r="R170" s="1"/>
      <c r="S170" s="1"/>
      <c r="T170" s="423" t="s">
        <v>100</v>
      </c>
      <c r="U170" s="1"/>
      <c r="V170" s="1"/>
      <c r="W170" s="1"/>
      <c r="X170" s="1"/>
      <c r="Y170" s="423" t="s">
        <v>297</v>
      </c>
      <c r="Z170" s="24"/>
      <c r="AA170" s="1261"/>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c r="AX170" s="172"/>
      <c r="AY170" s="14">
        <f t="shared" si="50"/>
        <v>-3.5598081677359228E-2</v>
      </c>
      <c r="AZ170" s="14">
        <f t="shared" si="50"/>
        <v>-7.1609701101427392E-2</v>
      </c>
      <c r="BA170" s="14">
        <f t="shared" si="50"/>
        <v>-9.8015308662012912E-2</v>
      </c>
      <c r="BB170" s="14">
        <f t="shared" si="50"/>
        <v>-0.11156152110955109</v>
      </c>
      <c r="BC170" s="14">
        <f t="shared" si="50"/>
        <v>-0.13589855223829206</v>
      </c>
      <c r="BD170" s="14">
        <f t="shared" si="50"/>
        <v>-0.16659436511357117</v>
      </c>
      <c r="BE170" s="14">
        <f t="shared" si="50"/>
        <v>-0.23571296247671836</v>
      </c>
      <c r="BF170" s="14">
        <f t="shared" ref="BF170" si="52">BF144/$AX144-1</f>
        <v>-0.19458061623063738</v>
      </c>
      <c r="BG170" s="20"/>
      <c r="BH170" s="20"/>
      <c r="BI170" s="1042"/>
    </row>
    <row r="171" spans="1:62" s="21" customFormat="1">
      <c r="A171" s="141"/>
      <c r="B171" s="1"/>
      <c r="C171" s="1"/>
      <c r="D171" s="1"/>
      <c r="E171" s="1"/>
      <c r="F171" s="1"/>
      <c r="G171" s="1"/>
      <c r="H171" s="1"/>
      <c r="I171" s="1"/>
      <c r="J171" s="1"/>
      <c r="K171" s="1"/>
      <c r="L171" s="1"/>
      <c r="M171" s="1"/>
      <c r="N171" s="1"/>
      <c r="O171" s="1"/>
      <c r="P171" s="1"/>
      <c r="Q171" s="1"/>
      <c r="R171" s="1"/>
      <c r="S171" s="1"/>
      <c r="T171" s="423" t="s">
        <v>101</v>
      </c>
      <c r="U171" s="1"/>
      <c r="V171" s="1"/>
      <c r="W171" s="1"/>
      <c r="X171" s="1"/>
      <c r="Y171" s="423" t="s">
        <v>278</v>
      </c>
      <c r="Z171" s="24"/>
      <c r="AA171" s="1261"/>
      <c r="AB171" s="172"/>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c r="AW171" s="172"/>
      <c r="AX171" s="172"/>
      <c r="AY171" s="14">
        <f t="shared" si="50"/>
        <v>-2.3842282898586475E-2</v>
      </c>
      <c r="AZ171" s="14">
        <f t="shared" si="50"/>
        <v>-3.0434797605881858E-2</v>
      </c>
      <c r="BA171" s="14">
        <f t="shared" si="50"/>
        <v>-3.9507956856649762E-2</v>
      </c>
      <c r="BB171" s="14">
        <f t="shared" si="50"/>
        <v>-4.9053654354112242E-2</v>
      </c>
      <c r="BC171" s="14">
        <f t="shared" si="50"/>
        <v>-6.188908096481216E-2</v>
      </c>
      <c r="BD171" s="14">
        <f t="shared" si="50"/>
        <v>-8.0707829496054928E-2</v>
      </c>
      <c r="BE171" s="14">
        <f t="shared" si="50"/>
        <v>-0.18232679722549161</v>
      </c>
      <c r="BF171" s="14">
        <f t="shared" ref="BF171" si="53">BF145/$AX145-1</f>
        <v>-0.17606265841617041</v>
      </c>
      <c r="BG171" s="20"/>
      <c r="BH171" s="20"/>
      <c r="BI171" s="1042"/>
    </row>
    <row r="172" spans="1:62" s="21" customFormat="1">
      <c r="A172" s="141"/>
      <c r="B172" s="1"/>
      <c r="C172" s="1"/>
      <c r="D172" s="1"/>
      <c r="E172" s="1"/>
      <c r="F172" s="1"/>
      <c r="G172" s="1"/>
      <c r="H172" s="1"/>
      <c r="I172" s="1"/>
      <c r="J172" s="1"/>
      <c r="K172" s="1"/>
      <c r="L172" s="1"/>
      <c r="M172" s="1"/>
      <c r="N172" s="1"/>
      <c r="O172" s="1"/>
      <c r="P172" s="1"/>
      <c r="Q172" s="1"/>
      <c r="R172" s="1"/>
      <c r="S172" s="1"/>
      <c r="T172" s="423" t="s">
        <v>102</v>
      </c>
      <c r="U172" s="1"/>
      <c r="V172" s="1"/>
      <c r="W172" s="1"/>
      <c r="X172" s="1"/>
      <c r="Y172" s="34" t="s">
        <v>276</v>
      </c>
      <c r="Z172" s="24"/>
      <c r="AA172" s="1261"/>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c r="AX172" s="172"/>
      <c r="AY172" s="14">
        <f t="shared" si="50"/>
        <v>-3.3899455540218559E-2</v>
      </c>
      <c r="AZ172" s="14">
        <f t="shared" si="50"/>
        <v>-8.1760904701586479E-2</v>
      </c>
      <c r="BA172" s="14">
        <f t="shared" si="50"/>
        <v>-0.11388189832726459</v>
      </c>
      <c r="BB172" s="14">
        <f t="shared" si="50"/>
        <v>-0.13056572530840038</v>
      </c>
      <c r="BC172" s="14">
        <f t="shared" si="50"/>
        <v>-0.16659918928628692</v>
      </c>
      <c r="BD172" s="14">
        <f t="shared" si="50"/>
        <v>-0.19618376716211583</v>
      </c>
      <c r="BE172" s="14">
        <f t="shared" si="50"/>
        <v>-0.22352701873892944</v>
      </c>
      <c r="BF172" s="14">
        <f t="shared" ref="BF172" si="54">BF146/$AX146-1</f>
        <v>-0.19821262025387409</v>
      </c>
      <c r="BG172" s="20"/>
      <c r="BH172" s="20"/>
      <c r="BI172" s="1042"/>
    </row>
    <row r="173" spans="1:62" s="21" customFormat="1">
      <c r="A173" s="141"/>
      <c r="B173" s="1"/>
      <c r="C173" s="1"/>
      <c r="D173" s="1"/>
      <c r="E173" s="1"/>
      <c r="F173" s="1"/>
      <c r="G173" s="1"/>
      <c r="H173" s="1"/>
      <c r="I173" s="1"/>
      <c r="J173" s="1"/>
      <c r="K173" s="1"/>
      <c r="L173" s="1"/>
      <c r="M173" s="1"/>
      <c r="N173" s="1"/>
      <c r="O173" s="1"/>
      <c r="P173" s="1"/>
      <c r="Q173" s="1"/>
      <c r="R173" s="1"/>
      <c r="S173" s="1"/>
      <c r="T173" s="423" t="s">
        <v>103</v>
      </c>
      <c r="U173" s="1"/>
      <c r="V173" s="1"/>
      <c r="W173" s="1"/>
      <c r="X173" s="1"/>
      <c r="Y173" s="423" t="s">
        <v>298</v>
      </c>
      <c r="Z173" s="24"/>
      <c r="AA173" s="1261"/>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c r="AX173" s="172"/>
      <c r="AY173" s="14">
        <f t="shared" si="50"/>
        <v>-6.8062935605996189E-2</v>
      </c>
      <c r="AZ173" s="14">
        <f t="shared" si="50"/>
        <v>-0.10054000580811051</v>
      </c>
      <c r="BA173" s="14">
        <f t="shared" si="50"/>
        <v>-0.11142158434033456</v>
      </c>
      <c r="BB173" s="14">
        <f t="shared" si="50"/>
        <v>-0.10308571327302207</v>
      </c>
      <c r="BC173" s="14">
        <f t="shared" si="50"/>
        <v>-0.20351832669711112</v>
      </c>
      <c r="BD173" s="14">
        <f t="shared" si="50"/>
        <v>-0.23506679743348369</v>
      </c>
      <c r="BE173" s="14">
        <f t="shared" si="50"/>
        <v>-0.19716255917282599</v>
      </c>
      <c r="BF173" s="14">
        <f t="shared" ref="BF173" si="55">BF147/$AX147-1</f>
        <v>-0.24786622223944443</v>
      </c>
      <c r="BG173" s="20"/>
      <c r="BH173" s="20"/>
      <c r="BI173" s="1042"/>
    </row>
    <row r="174" spans="1:62" s="21" customFormat="1">
      <c r="A174" s="141"/>
      <c r="B174" s="1"/>
      <c r="C174" s="1"/>
      <c r="D174" s="1"/>
      <c r="E174" s="1"/>
      <c r="F174" s="1"/>
      <c r="G174" s="1"/>
      <c r="H174" s="1"/>
      <c r="I174" s="1"/>
      <c r="J174" s="1"/>
      <c r="K174" s="1"/>
      <c r="L174" s="1"/>
      <c r="M174" s="1"/>
      <c r="N174" s="1"/>
      <c r="O174" s="1"/>
      <c r="P174" s="1"/>
      <c r="Q174" s="1"/>
      <c r="R174" s="1"/>
      <c r="S174" s="1"/>
      <c r="T174" s="1014" t="s">
        <v>651</v>
      </c>
      <c r="U174" s="1"/>
      <c r="V174" s="1"/>
      <c r="W174" s="1"/>
      <c r="X174" s="1"/>
      <c r="Y174" s="423" t="s">
        <v>728</v>
      </c>
      <c r="Z174" s="24"/>
      <c r="AA174" s="1261"/>
      <c r="AB174" s="172"/>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c r="AX174" s="172"/>
      <c r="AY174" s="14">
        <f t="shared" si="50"/>
        <v>-1.1897417653729647E-2</v>
      </c>
      <c r="AZ174" s="14">
        <f t="shared" si="50"/>
        <v>-4.2661955098691529E-2</v>
      </c>
      <c r="BA174" s="14">
        <f t="shared" si="50"/>
        <v>-5.1119258401733592E-2</v>
      </c>
      <c r="BB174" s="14">
        <f t="shared" si="50"/>
        <v>-3.6104280094272023E-2</v>
      </c>
      <c r="BC174" s="14">
        <f t="shared" si="50"/>
        <v>-5.2632553454233899E-2</v>
      </c>
      <c r="BD174" s="14">
        <f t="shared" si="50"/>
        <v>-8.6426162899227554E-2</v>
      </c>
      <c r="BE174" s="14">
        <f t="shared" si="50"/>
        <v>-0.14567733568736163</v>
      </c>
      <c r="BF174" s="14">
        <f t="shared" ref="BF174" si="56">BF148/$AX148-1</f>
        <v>-0.1141472554626346</v>
      </c>
      <c r="BG174" s="20"/>
      <c r="BH174" s="20"/>
      <c r="BI174" s="1042"/>
    </row>
    <row r="175" spans="1:62" s="21" customFormat="1">
      <c r="A175" s="141"/>
      <c r="B175" s="1"/>
      <c r="C175" s="1"/>
      <c r="D175" s="1"/>
      <c r="E175" s="1"/>
      <c r="F175" s="1"/>
      <c r="G175" s="1"/>
      <c r="H175" s="1"/>
      <c r="I175" s="1"/>
      <c r="J175" s="1"/>
      <c r="K175" s="1"/>
      <c r="L175" s="1"/>
      <c r="M175" s="1"/>
      <c r="N175" s="1"/>
      <c r="O175" s="1"/>
      <c r="P175" s="1"/>
      <c r="Q175" s="1"/>
      <c r="R175" s="1"/>
      <c r="S175" s="1"/>
      <c r="T175" s="423" t="s">
        <v>104</v>
      </c>
      <c r="U175" s="1"/>
      <c r="V175" s="1"/>
      <c r="W175" s="1"/>
      <c r="X175" s="1"/>
      <c r="Y175" s="423" t="s">
        <v>299</v>
      </c>
      <c r="Z175" s="24"/>
      <c r="AA175" s="1261"/>
      <c r="AB175" s="172"/>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c r="AW175" s="172"/>
      <c r="AX175" s="172"/>
      <c r="AY175" s="14">
        <f t="shared" si="50"/>
        <v>-2.4737506923899311E-2</v>
      </c>
      <c r="AZ175" s="14">
        <f t="shared" si="50"/>
        <v>-1.0246063104589975E-2</v>
      </c>
      <c r="BA175" s="14">
        <f t="shared" si="50"/>
        <v>-4.3170266377593469E-3</v>
      </c>
      <c r="BB175" s="14">
        <f t="shared" si="50"/>
        <v>6.7478517430143992E-3</v>
      </c>
      <c r="BC175" s="14">
        <f t="shared" si="50"/>
        <v>2.9738205111816685E-2</v>
      </c>
      <c r="BD175" s="14">
        <f t="shared" si="50"/>
        <v>4.7239189670405635E-2</v>
      </c>
      <c r="BE175" s="14">
        <f t="shared" si="50"/>
        <v>-3.6702432061223034E-3</v>
      </c>
      <c r="BF175" s="14">
        <f t="shared" ref="BF175" si="57">BF149/$AX149-1</f>
        <v>-7.7542631056293221E-4</v>
      </c>
      <c r="BG175" s="20"/>
      <c r="BH175" s="20"/>
      <c r="BI175" s="1042"/>
    </row>
    <row r="176" spans="1:62" s="21" customFormat="1" ht="14.25" customHeight="1" thickBot="1">
      <c r="A176" s="141"/>
      <c r="B176" s="141"/>
      <c r="C176" s="141"/>
      <c r="D176" s="141"/>
      <c r="E176" s="141"/>
      <c r="F176" s="141"/>
      <c r="G176" s="141"/>
      <c r="H176" s="141"/>
      <c r="I176" s="141"/>
      <c r="J176" s="141"/>
      <c r="K176" s="141"/>
      <c r="L176" s="141"/>
      <c r="M176" s="141"/>
      <c r="N176" s="141"/>
      <c r="O176" s="141"/>
      <c r="P176" s="141"/>
      <c r="Q176" s="141"/>
      <c r="R176" s="141"/>
      <c r="S176" s="141"/>
      <c r="T176" s="1239" t="s">
        <v>803</v>
      </c>
      <c r="U176" s="1"/>
      <c r="V176" s="141"/>
      <c r="W176" s="141"/>
      <c r="X176" s="141"/>
      <c r="Y176" s="424" t="s">
        <v>804</v>
      </c>
      <c r="Z176" s="25"/>
      <c r="AA176" s="1263"/>
      <c r="AB176" s="175"/>
      <c r="AC176" s="175"/>
      <c r="AD176" s="175"/>
      <c r="AE176" s="175"/>
      <c r="AF176" s="175"/>
      <c r="AG176" s="175"/>
      <c r="AH176" s="175"/>
      <c r="AI176" s="175"/>
      <c r="AJ176" s="175"/>
      <c r="AK176" s="175"/>
      <c r="AL176" s="175"/>
      <c r="AM176" s="175"/>
      <c r="AN176" s="175"/>
      <c r="AO176" s="175"/>
      <c r="AP176" s="175"/>
      <c r="AQ176" s="175"/>
      <c r="AR176" s="175"/>
      <c r="AS176" s="175"/>
      <c r="AT176" s="175"/>
      <c r="AU176" s="175"/>
      <c r="AV176" s="175"/>
      <c r="AW176" s="175"/>
      <c r="AX176" s="175"/>
      <c r="AY176" s="15">
        <f t="shared" si="50"/>
        <v>-2.8660891586378079E-2</v>
      </c>
      <c r="AZ176" s="15">
        <f t="shared" si="50"/>
        <v>-7.1752504087460478E-2</v>
      </c>
      <c r="BA176" s="15">
        <f t="shared" si="50"/>
        <v>-9.0698868770817231E-2</v>
      </c>
      <c r="BB176" s="15">
        <f t="shared" si="50"/>
        <v>-0.12400596534181141</v>
      </c>
      <c r="BC176" s="15">
        <f t="shared" si="50"/>
        <v>-0.13471262677219897</v>
      </c>
      <c r="BD176" s="15">
        <f t="shared" si="50"/>
        <v>-0.15844958914035712</v>
      </c>
      <c r="BE176" s="15">
        <f t="shared" si="50"/>
        <v>-0.18510412751875149</v>
      </c>
      <c r="BF176" s="15">
        <f t="shared" ref="BF176" si="58">BF150/$AX150-1</f>
        <v>-0.20198801272925304</v>
      </c>
      <c r="BG176" s="22"/>
      <c r="BH176" s="22"/>
      <c r="BI176" s="1042"/>
    </row>
    <row r="177" spans="1:61" s="21" customFormat="1" ht="15" thickTop="1">
      <c r="A177" s="141"/>
      <c r="B177" s="1"/>
      <c r="C177" s="1"/>
      <c r="D177" s="1"/>
      <c r="E177" s="1"/>
      <c r="F177" s="1"/>
      <c r="G177" s="1"/>
      <c r="H177" s="1"/>
      <c r="I177" s="1"/>
      <c r="J177" s="1"/>
      <c r="K177" s="1"/>
      <c r="L177" s="1"/>
      <c r="M177" s="1"/>
      <c r="N177" s="1"/>
      <c r="O177" s="1"/>
      <c r="P177" s="1"/>
      <c r="Q177" s="1"/>
      <c r="R177" s="1"/>
      <c r="S177" s="1"/>
      <c r="T177" s="425" t="s">
        <v>42</v>
      </c>
      <c r="U177" s="141"/>
      <c r="V177" s="1"/>
      <c r="W177" s="1"/>
      <c r="X177" s="1"/>
      <c r="Y177" s="425" t="s">
        <v>0</v>
      </c>
      <c r="Z177" s="26"/>
      <c r="AA177" s="1264"/>
      <c r="AB177" s="176"/>
      <c r="AC177" s="176"/>
      <c r="AD177" s="176"/>
      <c r="AE177" s="176"/>
      <c r="AF177" s="176"/>
      <c r="AG177" s="176"/>
      <c r="AH177" s="176"/>
      <c r="AI177" s="176"/>
      <c r="AJ177" s="176"/>
      <c r="AK177" s="176"/>
      <c r="AL177" s="176"/>
      <c r="AM177" s="176"/>
      <c r="AN177" s="176"/>
      <c r="AO177" s="176"/>
      <c r="AP177" s="176"/>
      <c r="AQ177" s="176"/>
      <c r="AR177" s="176"/>
      <c r="AS177" s="176"/>
      <c r="AT177" s="176"/>
      <c r="AU177" s="176"/>
      <c r="AV177" s="176"/>
      <c r="AW177" s="176"/>
      <c r="AX177" s="176"/>
      <c r="AY177" s="16">
        <f t="shared" si="50"/>
        <v>-3.8855614041569564E-2</v>
      </c>
      <c r="AZ177" s="16">
        <f t="shared" si="50"/>
        <v>-6.9919766629160884E-2</v>
      </c>
      <c r="BA177" s="16">
        <f t="shared" si="50"/>
        <v>-8.5671155457794357E-2</v>
      </c>
      <c r="BB177" s="16">
        <f t="shared" si="50"/>
        <v>-9.7578970262857001E-2</v>
      </c>
      <c r="BC177" s="16">
        <f t="shared" si="50"/>
        <v>-0.13187316335572996</v>
      </c>
      <c r="BD177" s="16">
        <f t="shared" si="50"/>
        <v>-0.16009832160876392</v>
      </c>
      <c r="BE177" s="16">
        <f t="shared" si="50"/>
        <v>-0.20934690479351947</v>
      </c>
      <c r="BF177" s="16">
        <f t="shared" ref="BF177" si="59">BF151/$AX151-1</f>
        <v>-0.1923914476491605</v>
      </c>
      <c r="BG177" s="23"/>
      <c r="BH177" s="23"/>
      <c r="BI177" s="141"/>
    </row>
    <row r="182" spans="1:61" s="21" customFormat="1">
      <c r="A182" s="14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41"/>
    </row>
    <row r="183" spans="1:61" s="21" customFormat="1">
      <c r="A183" s="14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41"/>
    </row>
    <row r="184" spans="1:61" s="21" customFormat="1">
      <c r="A184" s="14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41"/>
    </row>
    <row r="185" spans="1:61" s="21" customFormat="1">
      <c r="A185" s="14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41"/>
    </row>
    <row r="186" spans="1:61" s="21" customFormat="1">
      <c r="A186" s="14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30"/>
      <c r="AM186" s="1"/>
      <c r="AN186" s="1"/>
      <c r="AO186" s="1"/>
      <c r="AP186" s="1"/>
      <c r="AQ186" s="1"/>
      <c r="AR186" s="1"/>
      <c r="AS186" s="1"/>
      <c r="AT186" s="1"/>
      <c r="AU186" s="1"/>
      <c r="AV186" s="1"/>
      <c r="AW186" s="1"/>
      <c r="AX186" s="1"/>
      <c r="AY186" s="1"/>
      <c r="AZ186" s="1"/>
      <c r="BA186" s="1"/>
      <c r="BB186" s="1"/>
      <c r="BC186" s="1"/>
      <c r="BD186" s="1"/>
      <c r="BE186" s="1"/>
      <c r="BF186" s="1"/>
      <c r="BG186" s="1"/>
      <c r="BH186" s="1"/>
      <c r="BI186" s="141"/>
    </row>
    <row r="187" spans="1:61" s="21" customFormat="1">
      <c r="A187" s="14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30"/>
      <c r="AM187" s="30"/>
      <c r="AN187" s="1"/>
      <c r="AO187" s="1"/>
      <c r="AP187" s="1"/>
      <c r="AQ187" s="1"/>
      <c r="AR187" s="1"/>
      <c r="AS187" s="1"/>
      <c r="AT187" s="1"/>
      <c r="AU187" s="1"/>
      <c r="AV187" s="1"/>
      <c r="AW187" s="1"/>
      <c r="AX187" s="1"/>
      <c r="AY187" s="1"/>
      <c r="AZ187" s="1"/>
      <c r="BA187" s="1"/>
      <c r="BB187" s="1"/>
      <c r="BC187" s="1"/>
      <c r="BD187" s="1"/>
      <c r="BE187" s="1"/>
      <c r="BF187" s="1"/>
      <c r="BG187" s="1"/>
      <c r="BH187" s="1"/>
      <c r="BI187" s="141"/>
    </row>
    <row r="188" spans="1:61" s="21" customFormat="1">
      <c r="A188" s="14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30"/>
      <c r="AN188" s="1"/>
      <c r="AO188" s="1"/>
      <c r="AP188" s="1"/>
      <c r="AQ188" s="1"/>
      <c r="AR188" s="1"/>
      <c r="AS188" s="1"/>
      <c r="AT188" s="1"/>
      <c r="AU188" s="1"/>
      <c r="AV188" s="1"/>
      <c r="AW188" s="1"/>
      <c r="AX188" s="1"/>
      <c r="AY188" s="1"/>
      <c r="AZ188" s="1"/>
      <c r="BA188" s="1"/>
      <c r="BB188" s="1"/>
      <c r="BC188" s="1"/>
      <c r="BD188" s="1"/>
      <c r="BE188" s="1"/>
      <c r="BF188" s="1"/>
      <c r="BG188" s="1"/>
      <c r="BH188" s="1"/>
      <c r="BI188" s="141"/>
    </row>
    <row r="189" spans="1:61" s="21" customFormat="1">
      <c r="A189" s="141"/>
      <c r="B189" s="141"/>
      <c r="C189" s="141"/>
      <c r="D189" s="141"/>
      <c r="E189" s="141"/>
      <c r="F189" s="141"/>
      <c r="G189" s="141"/>
      <c r="H189" s="141"/>
      <c r="I189" s="141"/>
      <c r="J189" s="141"/>
      <c r="K189" s="141"/>
      <c r="L189" s="141"/>
      <c r="M189" s="141"/>
      <c r="N189" s="141"/>
      <c r="O189" s="141"/>
      <c r="P189" s="141"/>
      <c r="Q189" s="1"/>
      <c r="R189" s="1"/>
      <c r="S189" s="1"/>
      <c r="T189" s="1"/>
      <c r="U189" s="1"/>
      <c r="V189" s="1"/>
      <c r="W189" s="1"/>
      <c r="X189" s="1"/>
      <c r="Y189" s="1"/>
      <c r="Z189" s="1"/>
      <c r="AA189" s="1"/>
      <c r="AB189" s="1"/>
      <c r="AC189" s="1"/>
      <c r="AD189" s="1"/>
      <c r="AE189" s="1"/>
      <c r="AF189" s="1"/>
      <c r="AG189" s="1"/>
      <c r="AH189" s="1"/>
      <c r="AI189" s="1"/>
      <c r="AJ189" s="1"/>
      <c r="AK189" s="1"/>
      <c r="AL189" s="1"/>
      <c r="AM189" s="30"/>
      <c r="AN189" s="1"/>
      <c r="AO189" s="1"/>
      <c r="AP189" s="1"/>
      <c r="AQ189" s="1"/>
      <c r="AR189" s="1"/>
      <c r="AS189" s="1"/>
      <c r="AT189" s="1"/>
      <c r="AU189" s="1"/>
      <c r="AV189" s="1"/>
      <c r="AW189" s="1"/>
      <c r="AX189" s="1"/>
      <c r="AY189" s="1"/>
      <c r="AZ189" s="1"/>
      <c r="BA189" s="1"/>
      <c r="BB189" s="1"/>
      <c r="BC189" s="1"/>
      <c r="BD189" s="1"/>
      <c r="BE189" s="1"/>
      <c r="BF189" s="1"/>
      <c r="BG189" s="1"/>
      <c r="BH189" s="1"/>
      <c r="BI189" s="141"/>
    </row>
    <row r="190" spans="1:61" s="21" customFormat="1">
      <c r="A190" s="141"/>
      <c r="B190" s="1"/>
      <c r="C190" s="1"/>
      <c r="D190" s="1"/>
      <c r="E190" s="1"/>
      <c r="F190" s="1"/>
      <c r="G190" s="1"/>
      <c r="H190" s="1"/>
      <c r="I190" s="1"/>
      <c r="J190" s="1"/>
      <c r="K190" s="1"/>
      <c r="L190" s="1"/>
      <c r="M190" s="1"/>
      <c r="N190" s="1"/>
      <c r="O190" s="1"/>
      <c r="P190" s="1"/>
      <c r="Q190" s="1"/>
      <c r="R190" s="1"/>
      <c r="S190" s="1"/>
      <c r="T190" s="1"/>
      <c r="U190" s="14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41"/>
    </row>
  </sheetData>
  <mergeCells count="22">
    <mergeCell ref="X127:Y127"/>
    <mergeCell ref="Q1:T1"/>
    <mergeCell ref="S65:T65"/>
    <mergeCell ref="X69:Y69"/>
    <mergeCell ref="X74:Y74"/>
    <mergeCell ref="V1:Y1"/>
    <mergeCell ref="X128:Y128"/>
    <mergeCell ref="X124:Y124"/>
    <mergeCell ref="S13:T13"/>
    <mergeCell ref="S69:T69"/>
    <mergeCell ref="S74:T74"/>
    <mergeCell ref="S61:T61"/>
    <mergeCell ref="S26:T26"/>
    <mergeCell ref="S57:T57"/>
    <mergeCell ref="S15:T15"/>
    <mergeCell ref="X13:Y13"/>
    <mergeCell ref="X15:Y15"/>
    <mergeCell ref="X57:Y57"/>
    <mergeCell ref="X61:Y61"/>
    <mergeCell ref="X65:Y65"/>
    <mergeCell ref="S124:T124"/>
    <mergeCell ref="S127:T127"/>
  </mergeCells>
  <phoneticPr fontId="9"/>
  <pageMargins left="0.78740157480314965" right="0.78740157480314965" top="0.98425196850393704" bottom="0.98425196850393704" header="0.51181102362204722" footer="0.51181102362204722"/>
  <pageSetup paperSize="9" scale="20" orientation="portrait" r:id="rId1"/>
  <headerFooter alignWithMargins="0"/>
  <ignoredErrors>
    <ignoredError sqref="AA7:BF7"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B1:AG49"/>
  <sheetViews>
    <sheetView zoomScaleNormal="100" zoomScaleSheetLayoutView="50" workbookViewId="0"/>
  </sheetViews>
  <sheetFormatPr defaultColWidth="9" defaultRowHeight="12.75"/>
  <cols>
    <col min="1" max="1" width="2.5" style="434" customWidth="1"/>
    <col min="2" max="2" width="4.5" style="433" customWidth="1"/>
    <col min="3" max="3" width="29.375" style="434" customWidth="1"/>
    <col min="4" max="4" width="12.125" style="434" bestFit="1" customWidth="1"/>
    <col min="5" max="5" width="7.625" style="434" customWidth="1"/>
    <col min="6" max="6" width="12.125" style="434" bestFit="1" customWidth="1"/>
    <col min="7" max="7" width="7.625" style="434" customWidth="1"/>
    <col min="8" max="10" width="9" style="434"/>
    <col min="11" max="11" width="9" style="434" customWidth="1"/>
    <col min="12" max="15" width="9" style="434"/>
    <col min="16" max="16" width="9" style="434" customWidth="1"/>
    <col min="17" max="17" width="3.125" style="434" customWidth="1"/>
    <col min="18" max="18" width="41.125" style="434" customWidth="1"/>
    <col min="19" max="19" width="12.125" style="434" bestFit="1" customWidth="1"/>
    <col min="20" max="20" width="11.875" style="434" bestFit="1" customWidth="1"/>
    <col min="21" max="21" width="12.125" style="434" bestFit="1" customWidth="1"/>
    <col min="22" max="22" width="11.875" style="434" bestFit="1" customWidth="1"/>
    <col min="23" max="16384" width="9" style="434"/>
  </cols>
  <sheetData>
    <row r="1" spans="2:33" s="31" customFormat="1" ht="24" customHeight="1">
      <c r="C1" s="431" t="s">
        <v>871</v>
      </c>
      <c r="R1" s="431" t="s">
        <v>447</v>
      </c>
    </row>
    <row r="2" spans="2:33" s="31" customFormat="1" ht="24" customHeight="1">
      <c r="B2" s="431"/>
      <c r="C2" s="710" t="s">
        <v>1163</v>
      </c>
      <c r="Q2" s="433"/>
      <c r="R2" s="439" t="s">
        <v>1157</v>
      </c>
      <c r="S2" s="434"/>
      <c r="T2" s="434"/>
      <c r="U2" s="434"/>
      <c r="V2" s="434"/>
      <c r="W2" s="434"/>
      <c r="X2" s="434"/>
      <c r="Y2" s="434"/>
      <c r="Z2" s="434"/>
      <c r="AA2" s="434"/>
      <c r="AB2" s="434"/>
      <c r="AC2" s="434"/>
      <c r="AD2" s="434"/>
      <c r="AE2" s="434"/>
      <c r="AF2" s="434"/>
      <c r="AG2" s="434"/>
    </row>
    <row r="3" spans="2:33" ht="16.5" thickBot="1">
      <c r="C3" s="1006" t="str">
        <f>'0.Contents'!$C2</f>
        <v>＜確報値＞</v>
      </c>
      <c r="G3" s="1700"/>
      <c r="Q3" s="433"/>
      <c r="R3" s="1046" t="str">
        <f>'0.Contents'!$E$2</f>
        <v>&lt;Final Figures&gt;</v>
      </c>
    </row>
    <row r="4" spans="2:33" ht="35.25" customHeight="1" thickBot="1">
      <c r="C4" s="435" t="s">
        <v>448</v>
      </c>
      <c r="D4" s="1914" t="s">
        <v>122</v>
      </c>
      <c r="E4" s="1915"/>
      <c r="F4" s="1916" t="s">
        <v>1156</v>
      </c>
      <c r="G4" s="1915"/>
      <c r="Q4" s="433"/>
      <c r="R4" s="435" t="s">
        <v>449</v>
      </c>
      <c r="S4" s="1912" t="s">
        <v>421</v>
      </c>
      <c r="T4" s="1913"/>
      <c r="U4" s="1912" t="s">
        <v>1155</v>
      </c>
      <c r="V4" s="1913"/>
      <c r="AA4" s="1"/>
    </row>
    <row r="5" spans="2:33" s="8" customFormat="1" ht="33">
      <c r="B5" s="143"/>
      <c r="C5" s="1415"/>
      <c r="D5" s="1412" t="s">
        <v>123</v>
      </c>
      <c r="E5" s="1413" t="s">
        <v>124</v>
      </c>
      <c r="F5" s="1412" t="s">
        <v>123</v>
      </c>
      <c r="G5" s="1414" t="s">
        <v>450</v>
      </c>
      <c r="O5" s="434"/>
      <c r="Q5" s="141"/>
      <c r="R5" s="804"/>
      <c r="S5" s="805" t="s">
        <v>451</v>
      </c>
      <c r="T5" s="806" t="s">
        <v>422</v>
      </c>
      <c r="U5" s="805" t="s">
        <v>451</v>
      </c>
      <c r="V5" s="807" t="s">
        <v>422</v>
      </c>
      <c r="W5" s="546"/>
      <c r="X5" s="1"/>
      <c r="Y5" s="1"/>
      <c r="Z5" s="1"/>
      <c r="AB5" s="1"/>
      <c r="AC5" s="1"/>
      <c r="AD5" s="1"/>
      <c r="AE5" s="1"/>
      <c r="AF5" s="1"/>
      <c r="AG5" s="1"/>
    </row>
    <row r="6" spans="2:33" s="1" customFormat="1" ht="15" customHeight="1">
      <c r="B6" s="141"/>
      <c r="C6" s="436" t="s">
        <v>99</v>
      </c>
      <c r="D6" s="142">
        <f>'2.CO2-Sector'!$AX$72*1000</f>
        <v>526342.78703944432</v>
      </c>
      <c r="E6" s="1021">
        <f>D6/D14</f>
        <v>0.39950993905187948</v>
      </c>
      <c r="F6" s="142">
        <f>'2.CO2-Sector'!$BF$72*1000</f>
        <v>429682.40178151743</v>
      </c>
      <c r="G6" s="1020">
        <f>F6/F14</f>
        <v>0.40383650069602023</v>
      </c>
      <c r="Q6" s="141"/>
      <c r="R6" s="808" t="s">
        <v>851</v>
      </c>
      <c r="S6" s="142">
        <f t="shared" ref="S6:S14" si="0">D6</f>
        <v>526342.78703944432</v>
      </c>
      <c r="T6" s="1021">
        <f t="shared" ref="T6:T14" si="1">E6</f>
        <v>0.39950993905187948</v>
      </c>
      <c r="U6" s="142">
        <f t="shared" ref="U6:U14" si="2">F6</f>
        <v>429682.40178151743</v>
      </c>
      <c r="V6" s="1020">
        <f t="shared" ref="V6:V14" si="3">G6</f>
        <v>0.40383650069602023</v>
      </c>
    </row>
    <row r="7" spans="2:33" s="1" customFormat="1" ht="15" customHeight="1">
      <c r="B7" s="141"/>
      <c r="C7" s="436" t="s">
        <v>100</v>
      </c>
      <c r="D7" s="142">
        <f>'2.CO2-Sector'!$AX$73*1000</f>
        <v>330144.88150629832</v>
      </c>
      <c r="E7" s="1021">
        <f>D7/D14</f>
        <v>0.2505898527284024</v>
      </c>
      <c r="F7" s="142">
        <f>'2.CO2-Sector'!$BF$73*1000</f>
        <v>269378.0873408253</v>
      </c>
      <c r="G7" s="1020">
        <f>F7/F14</f>
        <v>0.25317467903007124</v>
      </c>
      <c r="Q7" s="141"/>
      <c r="R7" s="808" t="s">
        <v>423</v>
      </c>
      <c r="S7" s="142">
        <f t="shared" si="0"/>
        <v>330144.88150629832</v>
      </c>
      <c r="T7" s="1021">
        <f t="shared" si="1"/>
        <v>0.2505898527284024</v>
      </c>
      <c r="U7" s="142">
        <f t="shared" si="2"/>
        <v>269378.0873408253</v>
      </c>
      <c r="V7" s="1020">
        <f t="shared" si="3"/>
        <v>0.25317467903007124</v>
      </c>
    </row>
    <row r="8" spans="2:33" s="1" customFormat="1" ht="15" customHeight="1">
      <c r="B8" s="141"/>
      <c r="C8" s="436" t="s">
        <v>101</v>
      </c>
      <c r="D8" s="142">
        <f>'2.CO2-Sector'!$AX$74*1000</f>
        <v>214847.91333662378</v>
      </c>
      <c r="E8" s="1021">
        <f>D8/D14</f>
        <v>0.16307600080421664</v>
      </c>
      <c r="F8" s="142">
        <f>'2.CO2-Sector'!$BF$74*1000</f>
        <v>177717.53089442541</v>
      </c>
      <c r="G8" s="1020">
        <f>F8/F14</f>
        <v>0.16702761269993607</v>
      </c>
      <c r="Q8" s="141"/>
      <c r="R8" s="808" t="s">
        <v>854</v>
      </c>
      <c r="S8" s="142">
        <f t="shared" si="0"/>
        <v>214847.91333662378</v>
      </c>
      <c r="T8" s="1021">
        <f t="shared" si="1"/>
        <v>0.16307600080421664</v>
      </c>
      <c r="U8" s="142">
        <f t="shared" si="2"/>
        <v>177717.53089442541</v>
      </c>
      <c r="V8" s="1020">
        <f t="shared" si="3"/>
        <v>0.16702761269993607</v>
      </c>
    </row>
    <row r="9" spans="2:33" s="1" customFormat="1" ht="15" customHeight="1">
      <c r="B9" s="141"/>
      <c r="C9" s="436" t="s">
        <v>102</v>
      </c>
      <c r="D9" s="142">
        <f>'2.CO2-Sector'!$AX$75*1000</f>
        <v>103738.78297810366</v>
      </c>
      <c r="E9" s="1021">
        <f>D9/D14</f>
        <v>7.8740843202231375E-2</v>
      </c>
      <c r="F9" s="142">
        <f>'2.CO2-Sector'!$BF$75*1000</f>
        <v>59865.119338103003</v>
      </c>
      <c r="G9" s="1020">
        <f>F9/F14</f>
        <v>5.6264162104413817E-2</v>
      </c>
      <c r="Q9" s="141"/>
      <c r="R9" s="808" t="s">
        <v>276</v>
      </c>
      <c r="S9" s="142">
        <f t="shared" si="0"/>
        <v>103738.78297810366</v>
      </c>
      <c r="T9" s="1021">
        <f t="shared" si="1"/>
        <v>7.8740843202231375E-2</v>
      </c>
      <c r="U9" s="142">
        <f t="shared" si="2"/>
        <v>59865.119338103003</v>
      </c>
      <c r="V9" s="1020">
        <f t="shared" si="3"/>
        <v>5.6264162104413817E-2</v>
      </c>
    </row>
    <row r="10" spans="2:33" s="1" customFormat="1" ht="15" customHeight="1">
      <c r="B10" s="141"/>
      <c r="C10" s="436" t="s">
        <v>103</v>
      </c>
      <c r="D10" s="142">
        <f>'2.CO2-Sector'!$AX$76*1000</f>
        <v>60319.27447058422</v>
      </c>
      <c r="E10" s="1021">
        <f>D10/D14</f>
        <v>4.5784135853638601E-2</v>
      </c>
      <c r="F10" s="142">
        <f>'2.CO2-Sector'!$BF$76*1000</f>
        <v>51572.981537305226</v>
      </c>
      <c r="G10" s="1020">
        <f>F10/F14</f>
        <v>4.8470806130607662E-2</v>
      </c>
      <c r="Q10" s="141"/>
      <c r="R10" s="808" t="s">
        <v>424</v>
      </c>
      <c r="S10" s="142">
        <f t="shared" si="0"/>
        <v>60319.27447058422</v>
      </c>
      <c r="T10" s="1021">
        <f t="shared" si="1"/>
        <v>4.5784135853638601E-2</v>
      </c>
      <c r="U10" s="142">
        <f t="shared" si="2"/>
        <v>51572.981537305226</v>
      </c>
      <c r="V10" s="1020">
        <f t="shared" si="3"/>
        <v>4.8470806130607662E-2</v>
      </c>
    </row>
    <row r="11" spans="2:33" s="1" customFormat="1" ht="15" customHeight="1">
      <c r="B11" s="141"/>
      <c r="C11" s="1013" t="s">
        <v>651</v>
      </c>
      <c r="D11" s="142">
        <f>'2.CO2-Sector'!$AX$77*1000</f>
        <v>48588.11862373005</v>
      </c>
      <c r="E11" s="1021">
        <f>D11/D14</f>
        <v>3.6879837223944292E-2</v>
      </c>
      <c r="F11" s="142">
        <f>'2.CO2-Sector'!$BF$77*1000</f>
        <v>43041.918234738339</v>
      </c>
      <c r="G11" s="1020">
        <f>F11/F14</f>
        <v>4.0452896304557541E-2</v>
      </c>
      <c r="Q11" s="141"/>
      <c r="R11" s="808" t="s">
        <v>727</v>
      </c>
      <c r="S11" s="142">
        <f t="shared" si="0"/>
        <v>48588.11862373005</v>
      </c>
      <c r="T11" s="1021">
        <f t="shared" si="1"/>
        <v>3.6879837223944292E-2</v>
      </c>
      <c r="U11" s="142">
        <f t="shared" si="2"/>
        <v>43041.918234738339</v>
      </c>
      <c r="V11" s="1020">
        <f t="shared" si="3"/>
        <v>4.0452896304557541E-2</v>
      </c>
    </row>
    <row r="12" spans="2:33" s="1" customFormat="1" ht="15" customHeight="1">
      <c r="B12" s="141"/>
      <c r="C12" s="436" t="s">
        <v>104</v>
      </c>
      <c r="D12" s="142">
        <f>'2.CO2-Sector'!$AX$78*1000</f>
        <v>29908.626161743803</v>
      </c>
      <c r="E12" s="1021">
        <f>D12/D14</f>
        <v>2.2701543004346837E-2</v>
      </c>
      <c r="F12" s="142">
        <f>'2.CO2-Sector'!$BF$78*1000</f>
        <v>29885.434226105197</v>
      </c>
      <c r="G12" s="1020">
        <f>F12/F14</f>
        <v>2.8087790259997872E-2</v>
      </c>
      <c r="Q12" s="141"/>
      <c r="R12" s="808" t="s">
        <v>425</v>
      </c>
      <c r="S12" s="142">
        <f t="shared" si="0"/>
        <v>29908.626161743803</v>
      </c>
      <c r="T12" s="1021">
        <f t="shared" si="1"/>
        <v>2.2701543004346837E-2</v>
      </c>
      <c r="U12" s="142">
        <f t="shared" si="2"/>
        <v>29885.434226105197</v>
      </c>
      <c r="V12" s="1020">
        <f t="shared" si="3"/>
        <v>2.8087790259997872E-2</v>
      </c>
    </row>
    <row r="13" spans="2:33" s="1" customFormat="1" ht="15" customHeight="1" thickBot="1">
      <c r="B13" s="141"/>
      <c r="C13" s="1240" t="s">
        <v>803</v>
      </c>
      <c r="D13" s="174">
        <f>'2.CO2-Sector'!$AX$79*1000</f>
        <v>3580.6862867909795</v>
      </c>
      <c r="E13" s="1230">
        <f>D13/D14</f>
        <v>2.7178481313406147E-3</v>
      </c>
      <c r="F13" s="174">
        <f>'2.CO2-Sector'!$BF$79*1000</f>
        <v>2857.4305795151813</v>
      </c>
      <c r="G13" s="1231">
        <f>F13/F14</f>
        <v>2.6855527743953507E-3</v>
      </c>
      <c r="Q13" s="141"/>
      <c r="R13" s="809" t="s">
        <v>802</v>
      </c>
      <c r="S13" s="174">
        <f t="shared" si="0"/>
        <v>3580.6862867909795</v>
      </c>
      <c r="T13" s="1230">
        <f t="shared" si="1"/>
        <v>2.7178481313406147E-3</v>
      </c>
      <c r="U13" s="174">
        <f t="shared" si="2"/>
        <v>2857.4305795151813</v>
      </c>
      <c r="V13" s="1231">
        <f t="shared" si="3"/>
        <v>2.6855527743953507E-3</v>
      </c>
    </row>
    <row r="14" spans="2:33" ht="15.75" thickTop="1" thickBot="1">
      <c r="C14" s="437" t="s">
        <v>42</v>
      </c>
      <c r="D14" s="173">
        <f>'2.CO2-Sector'!$AX$80*1000</f>
        <v>1317471.0704033189</v>
      </c>
      <c r="E14" s="273">
        <f>SUM(E6:E13)</f>
        <v>1.0000000000000002</v>
      </c>
      <c r="F14" s="173">
        <f>'2.CO2-Sector'!$BF$80*1000</f>
        <v>1064000.9039325353</v>
      </c>
      <c r="G14" s="273">
        <f>SUM(G6:G13)</f>
        <v>0.99999999999999956</v>
      </c>
      <c r="Q14" s="433"/>
      <c r="R14" s="810" t="s">
        <v>426</v>
      </c>
      <c r="S14" s="173">
        <f t="shared" si="0"/>
        <v>1317471.0704033189</v>
      </c>
      <c r="T14" s="273">
        <f t="shared" si="1"/>
        <v>1.0000000000000002</v>
      </c>
      <c r="U14" s="173">
        <f t="shared" si="2"/>
        <v>1064000.9039325353</v>
      </c>
      <c r="V14" s="273">
        <f t="shared" si="3"/>
        <v>0.99999999999999956</v>
      </c>
    </row>
    <row r="15" spans="2:33" ht="7.5" customHeight="1">
      <c r="B15" s="438"/>
      <c r="C15" s="1"/>
      <c r="Q15" s="433"/>
      <c r="R15" s="8"/>
    </row>
    <row r="16" spans="2:33" ht="6" customHeight="1" thickBot="1">
      <c r="Q16" s="433"/>
      <c r="R16" s="1"/>
    </row>
    <row r="17" spans="3:23" ht="35.25" customHeight="1" thickBot="1">
      <c r="C17" s="435" t="s">
        <v>125</v>
      </c>
      <c r="D17" s="1914" t="s">
        <v>122</v>
      </c>
      <c r="E17" s="1915"/>
      <c r="F17" s="1916" t="s">
        <v>1156</v>
      </c>
      <c r="G17" s="1915"/>
      <c r="Q17" s="433"/>
      <c r="R17" s="435" t="s">
        <v>452</v>
      </c>
      <c r="S17" s="1912" t="s">
        <v>427</v>
      </c>
      <c r="T17" s="1913"/>
      <c r="U17" s="1912" t="str">
        <f>U4</f>
        <v>FY2021</v>
      </c>
      <c r="V17" s="1913"/>
    </row>
    <row r="18" spans="3:23" ht="33">
      <c r="C18" s="1415"/>
      <c r="D18" s="1412" t="s">
        <v>123</v>
      </c>
      <c r="E18" s="1413" t="s">
        <v>124</v>
      </c>
      <c r="F18" s="1412" t="s">
        <v>123</v>
      </c>
      <c r="G18" s="1414" t="s">
        <v>450</v>
      </c>
      <c r="Q18" s="433"/>
      <c r="R18" s="811"/>
      <c r="S18" s="805" t="s">
        <v>451</v>
      </c>
      <c r="T18" s="806" t="s">
        <v>428</v>
      </c>
      <c r="U18" s="805" t="s">
        <v>453</v>
      </c>
      <c r="V18" s="807" t="s">
        <v>428</v>
      </c>
      <c r="W18" s="812"/>
    </row>
    <row r="19" spans="3:23" ht="15" customHeight="1">
      <c r="C19" s="436" t="s">
        <v>430</v>
      </c>
      <c r="D19" s="142">
        <f>('3.Allocated_CO2-Sector'!$AX$142+'3.Allocated_CO2-Sector'!$AX$143)*1000</f>
        <v>102675.53615536704</v>
      </c>
      <c r="E19" s="1021">
        <f>D19/D27</f>
        <v>7.793380702009256E-2</v>
      </c>
      <c r="F19" s="142">
        <f>('3.Allocated_CO2-Sector'!$BF$142+'3.Allocated_CO2-Sector'!$BF$143)*1000</f>
        <v>83673.889136674959</v>
      </c>
      <c r="G19" s="1020">
        <f>F19/F27</f>
        <v>7.8640806438619745E-2</v>
      </c>
      <c r="Q19" s="813"/>
      <c r="R19" s="808" t="s">
        <v>852</v>
      </c>
      <c r="S19" s="142">
        <f t="shared" ref="S19:S27" si="4">D19</f>
        <v>102675.53615536704</v>
      </c>
      <c r="T19" s="1021">
        <f t="shared" ref="T19:T27" si="5">E19</f>
        <v>7.793380702009256E-2</v>
      </c>
      <c r="U19" s="142">
        <f t="shared" ref="U19:U27" si="6">F19</f>
        <v>83673.889136674959</v>
      </c>
      <c r="V19" s="1020">
        <f t="shared" ref="V19:V27" si="7">G19</f>
        <v>7.8640806438619745E-2</v>
      </c>
    </row>
    <row r="20" spans="3:23" ht="15" customHeight="1">
      <c r="C20" s="436" t="s">
        <v>100</v>
      </c>
      <c r="D20" s="142">
        <f>'3.Allocated_CO2-Sector'!$AX$144*1000</f>
        <v>463609.07339070935</v>
      </c>
      <c r="E20" s="1021">
        <f>D20/D27</f>
        <v>0.35189317155084415</v>
      </c>
      <c r="F20" s="142">
        <f>'3.Allocated_CO2-Sector'!$BF$144*1000</f>
        <v>373399.73420023033</v>
      </c>
      <c r="G20" s="1020">
        <f>F20/F27</f>
        <v>0.35093930166802412</v>
      </c>
      <c r="Q20" s="813"/>
      <c r="R20" s="808" t="s">
        <v>423</v>
      </c>
      <c r="S20" s="142">
        <f t="shared" si="4"/>
        <v>463609.07339070935</v>
      </c>
      <c r="T20" s="1021">
        <f t="shared" si="5"/>
        <v>0.35189317155084415</v>
      </c>
      <c r="U20" s="142">
        <f t="shared" si="6"/>
        <v>373399.73420023033</v>
      </c>
      <c r="V20" s="1020">
        <f t="shared" si="7"/>
        <v>0.35093930166802412</v>
      </c>
    </row>
    <row r="21" spans="3:23" ht="15" customHeight="1">
      <c r="C21" s="436" t="s">
        <v>101</v>
      </c>
      <c r="D21" s="142">
        <f>'3.Allocated_CO2-Sector'!$AX$145*1000</f>
        <v>224243.71433606418</v>
      </c>
      <c r="E21" s="1021">
        <f>D21/D27</f>
        <v>0.17020769516207759</v>
      </c>
      <c r="F21" s="142">
        <f>'3.Allocated_CO2-Sector'!$BF$145*1000</f>
        <v>184762.76985694043</v>
      </c>
      <c r="G21" s="1020">
        <f>F21/F27</f>
        <v>0.17364907226493823</v>
      </c>
      <c r="Q21" s="814"/>
      <c r="R21" s="808" t="s">
        <v>854</v>
      </c>
      <c r="S21" s="142">
        <f t="shared" si="4"/>
        <v>224243.71433606418</v>
      </c>
      <c r="T21" s="1021">
        <f t="shared" si="5"/>
        <v>0.17020769516207759</v>
      </c>
      <c r="U21" s="142">
        <f t="shared" si="6"/>
        <v>184762.76985694043</v>
      </c>
      <c r="V21" s="1020">
        <f t="shared" si="7"/>
        <v>0.17364907226493823</v>
      </c>
    </row>
    <row r="22" spans="3:23" ht="15" customHeight="1">
      <c r="C22" s="436" t="s">
        <v>102</v>
      </c>
      <c r="D22" s="142">
        <f>'3.Allocated_CO2-Sector'!$AX$146*1000</f>
        <v>237273.77116612258</v>
      </c>
      <c r="E22" s="1021">
        <f>D22/D27</f>
        <v>0.18009789853942348</v>
      </c>
      <c r="F22" s="142">
        <f>'3.Allocated_CO2-Sector'!$BF$146*1000</f>
        <v>190243.11526576729</v>
      </c>
      <c r="G22" s="1020">
        <f>F22/F27</f>
        <v>0.1787997684613151</v>
      </c>
      <c r="Q22" s="814"/>
      <c r="R22" s="808" t="s">
        <v>276</v>
      </c>
      <c r="S22" s="142">
        <f t="shared" si="4"/>
        <v>237273.77116612258</v>
      </c>
      <c r="T22" s="1021">
        <f t="shared" si="5"/>
        <v>0.18009789853942348</v>
      </c>
      <c r="U22" s="142">
        <f t="shared" si="6"/>
        <v>190243.11526576729</v>
      </c>
      <c r="V22" s="1020">
        <f t="shared" si="7"/>
        <v>0.1787997684613151</v>
      </c>
    </row>
    <row r="23" spans="3:23" ht="15" customHeight="1">
      <c r="C23" s="436" t="s">
        <v>103</v>
      </c>
      <c r="D23" s="142">
        <f>'3.Allocated_CO2-Sector'!$AX$147*1000</f>
        <v>207591.54428279115</v>
      </c>
      <c r="E23" s="1021">
        <f>D23/D27</f>
        <v>0.15756819936793065</v>
      </c>
      <c r="F23" s="142">
        <f>'3.Allocated_CO2-Sector'!$BF$147*1000</f>
        <v>156136.61243256336</v>
      </c>
      <c r="G23" s="1020">
        <f>F23/F27</f>
        <v>0.14674481182815183</v>
      </c>
      <c r="Q23" s="814"/>
      <c r="R23" s="808" t="s">
        <v>424</v>
      </c>
      <c r="S23" s="142">
        <f t="shared" si="4"/>
        <v>207591.54428279115</v>
      </c>
      <c r="T23" s="1021">
        <f t="shared" si="5"/>
        <v>0.15756819936793065</v>
      </c>
      <c r="U23" s="142">
        <f t="shared" si="6"/>
        <v>156136.61243256336</v>
      </c>
      <c r="V23" s="1020">
        <f t="shared" si="7"/>
        <v>0.14674481182815183</v>
      </c>
    </row>
    <row r="24" spans="3:23" ht="15" customHeight="1">
      <c r="C24" s="1013" t="s">
        <v>651</v>
      </c>
      <c r="D24" s="142">
        <f>'3.Allocated_CO2-Sector'!$AX$148*1000</f>
        <v>48588.11862373005</v>
      </c>
      <c r="E24" s="1021">
        <f>D24/D27</f>
        <v>3.6879837223944292E-2</v>
      </c>
      <c r="F24" s="142">
        <f>'3.Allocated_CO2-Sector'!$BF$148*1000</f>
        <v>43041.918234738339</v>
      </c>
      <c r="G24" s="1020">
        <f>F24/F27</f>
        <v>4.0452896304557541E-2</v>
      </c>
      <c r="Q24" s="814"/>
      <c r="R24" s="808" t="s">
        <v>727</v>
      </c>
      <c r="S24" s="142">
        <f t="shared" si="4"/>
        <v>48588.11862373005</v>
      </c>
      <c r="T24" s="1021">
        <f t="shared" si="5"/>
        <v>3.6879837223944292E-2</v>
      </c>
      <c r="U24" s="142">
        <f t="shared" si="6"/>
        <v>43041.918234738339</v>
      </c>
      <c r="V24" s="1020">
        <f t="shared" si="7"/>
        <v>4.0452896304557541E-2</v>
      </c>
    </row>
    <row r="25" spans="3:23" ht="15" customHeight="1">
      <c r="C25" s="436" t="s">
        <v>104</v>
      </c>
      <c r="D25" s="142">
        <f>'3.Allocated_CO2-Sector'!$AX$149*1000</f>
        <v>29908.626161743803</v>
      </c>
      <c r="E25" s="1021">
        <f>D25/D27</f>
        <v>2.2701543004346837E-2</v>
      </c>
      <c r="F25" s="142">
        <f>'3.Allocated_CO2-Sector'!$BF$149*1000</f>
        <v>29885.434226105197</v>
      </c>
      <c r="G25" s="1020">
        <f>F25/F27</f>
        <v>2.8087790259997872E-2</v>
      </c>
      <c r="Q25" s="814"/>
      <c r="R25" s="808" t="s">
        <v>425</v>
      </c>
      <c r="S25" s="142">
        <f t="shared" si="4"/>
        <v>29908.626161743803</v>
      </c>
      <c r="T25" s="1021">
        <f t="shared" si="5"/>
        <v>2.2701543004346837E-2</v>
      </c>
      <c r="U25" s="142">
        <f t="shared" si="6"/>
        <v>29885.434226105197</v>
      </c>
      <c r="V25" s="1020">
        <f t="shared" si="7"/>
        <v>2.8087790259997872E-2</v>
      </c>
    </row>
    <row r="26" spans="3:23" ht="15" customHeight="1" thickBot="1">
      <c r="C26" s="1240" t="s">
        <v>803</v>
      </c>
      <c r="D26" s="174">
        <f>'3.Allocated_CO2-Sector'!$AX$150*1000</f>
        <v>3580.6862867909795</v>
      </c>
      <c r="E26" s="1230">
        <f>D26/D27</f>
        <v>2.7178481313406147E-3</v>
      </c>
      <c r="F26" s="174">
        <f>'3.Allocated_CO2-Sector'!$BF$150*1000</f>
        <v>2857.4305795151813</v>
      </c>
      <c r="G26" s="1231">
        <f>F26/F27</f>
        <v>2.6855527743953507E-3</v>
      </c>
      <c r="Q26" s="814"/>
      <c r="R26" s="809" t="s">
        <v>802</v>
      </c>
      <c r="S26" s="174">
        <f t="shared" si="4"/>
        <v>3580.6862867909795</v>
      </c>
      <c r="T26" s="1230">
        <f t="shared" si="5"/>
        <v>2.7178481313406147E-3</v>
      </c>
      <c r="U26" s="174">
        <f t="shared" si="6"/>
        <v>2857.4305795151813</v>
      </c>
      <c r="V26" s="1231">
        <f t="shared" si="7"/>
        <v>2.6855527743953507E-3</v>
      </c>
    </row>
    <row r="27" spans="3:23" ht="15.75" customHeight="1" thickTop="1" thickBot="1">
      <c r="C27" s="437" t="s">
        <v>42</v>
      </c>
      <c r="D27" s="173">
        <f>'3.Allocated_CO2-Sector'!$AX$151*1000</f>
        <v>1317471.0704033189</v>
      </c>
      <c r="E27" s="273">
        <f>SUM(E19:E26)</f>
        <v>1.0000000000000002</v>
      </c>
      <c r="F27" s="173">
        <f>'3.Allocated_CO2-Sector'!$BF$151*1000</f>
        <v>1064000.9039325353</v>
      </c>
      <c r="G27" s="273">
        <f>SUM(G19:G26)</f>
        <v>0.99999999999999967</v>
      </c>
      <c r="Q27" s="814"/>
      <c r="R27" s="810" t="s">
        <v>426</v>
      </c>
      <c r="S27" s="173">
        <f t="shared" si="4"/>
        <v>1317471.0704033189</v>
      </c>
      <c r="T27" s="273">
        <f t="shared" si="5"/>
        <v>1.0000000000000002</v>
      </c>
      <c r="U27" s="173">
        <f t="shared" si="6"/>
        <v>1064000.9039325353</v>
      </c>
      <c r="V27" s="273">
        <f t="shared" si="7"/>
        <v>0.99999999999999967</v>
      </c>
    </row>
    <row r="28" spans="3:23">
      <c r="C28" s="434" t="s">
        <v>431</v>
      </c>
      <c r="F28" s="1700"/>
      <c r="Q28" s="433"/>
      <c r="R28" s="434" t="s">
        <v>702</v>
      </c>
    </row>
    <row r="29" spans="3:23">
      <c r="Q29" s="433"/>
    </row>
    <row r="30" spans="3:23">
      <c r="C30" s="1775"/>
      <c r="D30" s="433"/>
      <c r="E30" s="433"/>
      <c r="F30" s="433"/>
      <c r="G30" s="433"/>
      <c r="H30" s="433"/>
      <c r="Q30" s="433"/>
    </row>
    <row r="31" spans="3:23" ht="25.5">
      <c r="C31" s="1776"/>
      <c r="D31" s="1777"/>
      <c r="E31" s="1777"/>
      <c r="F31" s="1777"/>
      <c r="G31" s="1777"/>
      <c r="H31" s="1777"/>
      <c r="Q31" s="433"/>
      <c r="R31" s="815" t="s">
        <v>429</v>
      </c>
    </row>
    <row r="32" spans="3:23">
      <c r="Q32" s="433"/>
    </row>
    <row r="33" spans="2:17">
      <c r="B33" s="434"/>
      <c r="Q33" s="433"/>
    </row>
    <row r="34" spans="2:17" ht="15.75">
      <c r="B34" s="434"/>
      <c r="N34" s="439"/>
      <c r="Q34" s="433"/>
    </row>
    <row r="35" spans="2:17">
      <c r="B35" s="434"/>
      <c r="Q35" s="433"/>
    </row>
    <row r="36" spans="2:17">
      <c r="B36" s="434"/>
      <c r="Q36" s="433"/>
    </row>
    <row r="37" spans="2:17">
      <c r="B37" s="434"/>
      <c r="Q37" s="433"/>
    </row>
    <row r="38" spans="2:17">
      <c r="B38" s="434"/>
      <c r="Q38" s="433"/>
    </row>
    <row r="39" spans="2:17">
      <c r="B39" s="434"/>
      <c r="Q39" s="433"/>
    </row>
    <row r="40" spans="2:17">
      <c r="B40" s="434"/>
      <c r="Q40" s="433"/>
    </row>
    <row r="41" spans="2:17">
      <c r="B41" s="434"/>
      <c r="Q41" s="433"/>
    </row>
    <row r="42" spans="2:17">
      <c r="B42" s="434"/>
      <c r="Q42" s="433"/>
    </row>
    <row r="43" spans="2:17">
      <c r="B43" s="434"/>
      <c r="Q43" s="433"/>
    </row>
    <row r="44" spans="2:17">
      <c r="B44" s="434"/>
      <c r="Q44" s="433"/>
    </row>
    <row r="45" spans="2:17">
      <c r="B45" s="434"/>
      <c r="Q45" s="433"/>
    </row>
    <row r="46" spans="2:17">
      <c r="B46" s="434"/>
      <c r="Q46" s="433"/>
    </row>
    <row r="47" spans="2:17">
      <c r="B47" s="434"/>
      <c r="Q47" s="433"/>
    </row>
    <row r="48" spans="2:17">
      <c r="B48" s="434"/>
      <c r="Q48" s="433"/>
    </row>
    <row r="49" spans="2:17">
      <c r="B49" s="434"/>
      <c r="Q49" s="433"/>
    </row>
  </sheetData>
  <mergeCells count="8">
    <mergeCell ref="U4:V4"/>
    <mergeCell ref="S17:T17"/>
    <mergeCell ref="U17:V17"/>
    <mergeCell ref="D4:E4"/>
    <mergeCell ref="F4:G4"/>
    <mergeCell ref="D17:E17"/>
    <mergeCell ref="F17:G17"/>
    <mergeCell ref="S4:T4"/>
  </mergeCells>
  <phoneticPr fontId="9"/>
  <pageMargins left="0.78740157480314965" right="0.78740157480314965" top="0.98425196850393704" bottom="0.98425196850393704" header="0.51181102362204722" footer="0.51181102362204722"/>
  <pageSetup paperSize="9" scale="36" orientation="landscape" verticalDpi="300" r:id="rId1"/>
  <headerFooter alignWithMargins="0"/>
  <ignoredErrors>
    <ignoredError sqref="D27 D14 F6:F14 F19:F27"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B1:BH21"/>
  <sheetViews>
    <sheetView zoomScaleNormal="100" workbookViewId="0">
      <pane xSplit="26" ySplit="4" topLeftCell="AA5" activePane="bottomRight" state="frozen"/>
      <selection pane="topRight" activeCell="AA1" sqref="AA1"/>
      <selection pane="bottomLeft" activeCell="A5" sqref="A5"/>
      <selection pane="bottomRight" activeCell="AA38" sqref="AA38"/>
    </sheetView>
  </sheetViews>
  <sheetFormatPr defaultColWidth="9" defaultRowHeight="14.25"/>
  <cols>
    <col min="1" max="1" width="1.625" style="1" customWidth="1"/>
    <col min="2" max="21" width="1.625" style="1" hidden="1" customWidth="1"/>
    <col min="22" max="22" width="1.625" style="1" customWidth="1"/>
    <col min="23" max="23" width="20.375" style="1" customWidth="1"/>
    <col min="24" max="24" width="1.625" style="1" customWidth="1"/>
    <col min="25" max="25" width="18.875" style="1" customWidth="1"/>
    <col min="26" max="26" width="9.375" style="1" hidden="1" customWidth="1"/>
    <col min="27" max="56" width="12.125" style="1" bestFit="1" customWidth="1"/>
    <col min="57" max="58" width="12.125" style="1" customWidth="1"/>
    <col min="59" max="59" width="20.625" style="1" customWidth="1"/>
    <col min="60" max="60" width="18.625" style="1" customWidth="1"/>
    <col min="61" max="16384" width="9" style="1"/>
  </cols>
  <sheetData>
    <row r="1" spans="23:60" ht="81" customHeight="1">
      <c r="W1" s="1008" t="s">
        <v>872</v>
      </c>
      <c r="Y1" s="1007" t="s">
        <v>1269</v>
      </c>
    </row>
    <row r="2" spans="23:60">
      <c r="W2" s="1046" t="str">
        <f>'0.Contents'!$C$2</f>
        <v>＜確報値＞</v>
      </c>
      <c r="Y2" s="1046" t="str">
        <f>'0.Contents'!$E$2</f>
        <v>&lt;Final Figures&gt;</v>
      </c>
    </row>
    <row r="3" spans="23:60" ht="18.75">
      <c r="W3" s="1" t="s">
        <v>443</v>
      </c>
      <c r="Y3" s="1" t="s">
        <v>444</v>
      </c>
    </row>
    <row r="4" spans="23:60">
      <c r="W4" s="519"/>
      <c r="Y4" s="32"/>
      <c r="Z4" s="138"/>
      <c r="AA4" s="9">
        <v>1990</v>
      </c>
      <c r="AB4" s="9">
        <f t="shared" ref="AB4:BF4" si="0">AA4+1</f>
        <v>1991</v>
      </c>
      <c r="AC4" s="9">
        <f t="shared" si="0"/>
        <v>1992</v>
      </c>
      <c r="AD4" s="9">
        <f t="shared" si="0"/>
        <v>1993</v>
      </c>
      <c r="AE4" s="9">
        <f t="shared" si="0"/>
        <v>1994</v>
      </c>
      <c r="AF4" s="9">
        <f t="shared" si="0"/>
        <v>1995</v>
      </c>
      <c r="AG4" s="9">
        <f t="shared" si="0"/>
        <v>1996</v>
      </c>
      <c r="AH4" s="9">
        <f t="shared" si="0"/>
        <v>1997</v>
      </c>
      <c r="AI4" s="9">
        <f t="shared" si="0"/>
        <v>1998</v>
      </c>
      <c r="AJ4" s="9">
        <f t="shared" si="0"/>
        <v>1999</v>
      </c>
      <c r="AK4" s="9">
        <f t="shared" si="0"/>
        <v>2000</v>
      </c>
      <c r="AL4" s="9">
        <f t="shared" si="0"/>
        <v>2001</v>
      </c>
      <c r="AM4" s="9">
        <f t="shared" si="0"/>
        <v>2002</v>
      </c>
      <c r="AN4" s="9">
        <f t="shared" si="0"/>
        <v>2003</v>
      </c>
      <c r="AO4" s="9">
        <f>AN4+1</f>
        <v>2004</v>
      </c>
      <c r="AP4" s="9">
        <f t="shared" si="0"/>
        <v>2005</v>
      </c>
      <c r="AQ4" s="9">
        <f t="shared" si="0"/>
        <v>2006</v>
      </c>
      <c r="AR4" s="9">
        <f t="shared" si="0"/>
        <v>2007</v>
      </c>
      <c r="AS4" s="9">
        <f t="shared" si="0"/>
        <v>2008</v>
      </c>
      <c r="AT4" s="9">
        <f t="shared" si="0"/>
        <v>2009</v>
      </c>
      <c r="AU4" s="9">
        <f t="shared" si="0"/>
        <v>2010</v>
      </c>
      <c r="AV4" s="9">
        <f t="shared" si="0"/>
        <v>2011</v>
      </c>
      <c r="AW4" s="9">
        <f t="shared" si="0"/>
        <v>2012</v>
      </c>
      <c r="AX4" s="9">
        <f t="shared" si="0"/>
        <v>2013</v>
      </c>
      <c r="AY4" s="9">
        <f t="shared" si="0"/>
        <v>2014</v>
      </c>
      <c r="AZ4" s="9">
        <f t="shared" si="0"/>
        <v>2015</v>
      </c>
      <c r="BA4" s="9">
        <f t="shared" si="0"/>
        <v>2016</v>
      </c>
      <c r="BB4" s="9">
        <f t="shared" si="0"/>
        <v>2017</v>
      </c>
      <c r="BC4" s="9">
        <f t="shared" si="0"/>
        <v>2018</v>
      </c>
      <c r="BD4" s="9">
        <f t="shared" si="0"/>
        <v>2019</v>
      </c>
      <c r="BE4" s="9">
        <f t="shared" si="0"/>
        <v>2020</v>
      </c>
      <c r="BF4" s="9">
        <f t="shared" si="0"/>
        <v>2021</v>
      </c>
      <c r="BG4" s="9" t="s">
        <v>18</v>
      </c>
      <c r="BH4" s="9" t="s">
        <v>2</v>
      </c>
    </row>
    <row r="5" spans="23:60" ht="18" customHeight="1">
      <c r="W5" s="428" t="s">
        <v>106</v>
      </c>
      <c r="Y5" s="822" t="s">
        <v>415</v>
      </c>
      <c r="Z5" s="203"/>
      <c r="AA5" s="203">
        <v>125224.35086769791</v>
      </c>
      <c r="AB5" s="203">
        <v>133336.39740021425</v>
      </c>
      <c r="AC5" s="203">
        <v>138568.56345044918</v>
      </c>
      <c r="AD5" s="203">
        <v>145982.76681078706</v>
      </c>
      <c r="AE5" s="203">
        <v>157869.33332369212</v>
      </c>
      <c r="AF5" s="203">
        <v>169209.8815114501</v>
      </c>
      <c r="AG5" s="203">
        <v>177381.5765400253</v>
      </c>
      <c r="AH5" s="203">
        <v>185557.10455546761</v>
      </c>
      <c r="AI5" s="203">
        <v>181894.64906777226</v>
      </c>
      <c r="AJ5" s="203">
        <v>195065.42554864203</v>
      </c>
      <c r="AK5" s="203">
        <v>213859.76225286312</v>
      </c>
      <c r="AL5" s="203">
        <v>226048.86084113325</v>
      </c>
      <c r="AM5" s="203">
        <v>239113.7559609267</v>
      </c>
      <c r="AN5" s="203">
        <v>253666.91405112355</v>
      </c>
      <c r="AO5" s="203">
        <v>262684.55128926213</v>
      </c>
      <c r="AP5" s="203">
        <v>275421.20866641618</v>
      </c>
      <c r="AQ5" s="203">
        <v>268515.1631746862</v>
      </c>
      <c r="AR5" s="203">
        <v>282843.94460207172</v>
      </c>
      <c r="AS5" s="203">
        <v>277790.57827816578</v>
      </c>
      <c r="AT5" s="203">
        <v>269790.30068953754</v>
      </c>
      <c r="AU5" s="203">
        <v>288068.7655805212</v>
      </c>
      <c r="AV5" s="203">
        <v>284348.92793667829</v>
      </c>
      <c r="AW5" s="203">
        <v>303239.93646302586</v>
      </c>
      <c r="AX5" s="203">
        <v>330269.72842046648</v>
      </c>
      <c r="AY5" s="203">
        <v>322528.57325682079</v>
      </c>
      <c r="AZ5" s="203">
        <v>320603.57596816297</v>
      </c>
      <c r="BA5" s="203">
        <v>314221.62230663473</v>
      </c>
      <c r="BB5" s="203">
        <v>318925.53838964802</v>
      </c>
      <c r="BC5" s="203">
        <v>304346.96765689162</v>
      </c>
      <c r="BD5" s="203">
        <v>297940.82113713404</v>
      </c>
      <c r="BE5" s="203">
        <v>284499.1259075483</v>
      </c>
      <c r="BF5" s="203">
        <v>302133.71561813547</v>
      </c>
      <c r="BG5" s="204"/>
      <c r="BH5" s="204"/>
    </row>
    <row r="6" spans="23:60" ht="18" customHeight="1">
      <c r="W6" s="429" t="s">
        <v>107</v>
      </c>
      <c r="Y6" s="823" t="s">
        <v>416</v>
      </c>
      <c r="Z6" s="205"/>
      <c r="AA6" s="205">
        <v>184257.75168656121</v>
      </c>
      <c r="AB6" s="205">
        <v>176142.58958791205</v>
      </c>
      <c r="AC6" s="205">
        <v>165616.05124304345</v>
      </c>
      <c r="AD6" s="205">
        <v>163896.45476555158</v>
      </c>
      <c r="AE6" s="205">
        <v>159636.14171615857</v>
      </c>
      <c r="AF6" s="205">
        <v>157991.28980973701</v>
      </c>
      <c r="AG6" s="205">
        <v>158603.01192761771</v>
      </c>
      <c r="AH6" s="205">
        <v>155984.02461480483</v>
      </c>
      <c r="AI6" s="205">
        <v>137746.51456082324</v>
      </c>
      <c r="AJ6" s="205">
        <v>142437.49569823116</v>
      </c>
      <c r="AK6" s="205">
        <v>150219.20500563527</v>
      </c>
      <c r="AL6" s="205">
        <v>147158.35456438598</v>
      </c>
      <c r="AM6" s="205">
        <v>151355.17634815795</v>
      </c>
      <c r="AN6" s="205">
        <v>150421.29892660386</v>
      </c>
      <c r="AO6" s="205">
        <v>149236.46992075775</v>
      </c>
      <c r="AP6" s="205">
        <v>147026.24751978318</v>
      </c>
      <c r="AQ6" s="205">
        <v>150954.30494326868</v>
      </c>
      <c r="AR6" s="205">
        <v>153970.02957959805</v>
      </c>
      <c r="AS6" s="205">
        <v>141005.80643713957</v>
      </c>
      <c r="AT6" s="205">
        <v>134800.9964939474</v>
      </c>
      <c r="AU6" s="205">
        <v>150443.76718806446</v>
      </c>
      <c r="AV6" s="205">
        <v>138896.50141388745</v>
      </c>
      <c r="AW6" s="205">
        <v>139537.80531880388</v>
      </c>
      <c r="AX6" s="205">
        <v>143547.21438315365</v>
      </c>
      <c r="AY6" s="205">
        <v>143101.61397443674</v>
      </c>
      <c r="AZ6" s="205">
        <v>138172.38277199006</v>
      </c>
      <c r="BA6" s="205">
        <v>135384.36937831371</v>
      </c>
      <c r="BB6" s="205">
        <v>132680.58623068113</v>
      </c>
      <c r="BC6" s="205">
        <v>130828.03261011653</v>
      </c>
      <c r="BD6" s="205">
        <v>127763.2442314802</v>
      </c>
      <c r="BE6" s="205">
        <v>108655.35290731955</v>
      </c>
      <c r="BF6" s="205">
        <v>119206.5768703607</v>
      </c>
      <c r="BG6" s="206"/>
      <c r="BH6" s="206"/>
    </row>
    <row r="7" spans="23:60" ht="18" customHeight="1">
      <c r="W7" s="429" t="s">
        <v>108</v>
      </c>
      <c r="Y7" s="823" t="s">
        <v>846</v>
      </c>
      <c r="Z7" s="205"/>
      <c r="AA7" s="205">
        <v>61080.855164067922</v>
      </c>
      <c r="AB7" s="205">
        <v>56393.287077834742</v>
      </c>
      <c r="AC7" s="205">
        <v>56878.969434301049</v>
      </c>
      <c r="AD7" s="205">
        <v>44074.703304420822</v>
      </c>
      <c r="AE7" s="205">
        <v>58748.347764844046</v>
      </c>
      <c r="AF7" s="205">
        <v>46957.254268162054</v>
      </c>
      <c r="AG7" s="205">
        <v>46428.835069869514</v>
      </c>
      <c r="AH7" s="205">
        <v>33910.996759942376</v>
      </c>
      <c r="AI7" s="205">
        <v>26938.027641532688</v>
      </c>
      <c r="AJ7" s="205">
        <v>26218.519338170136</v>
      </c>
      <c r="AK7" s="205">
        <v>21291.523854675754</v>
      </c>
      <c r="AL7" s="205">
        <v>13178.34447490083</v>
      </c>
      <c r="AM7" s="205">
        <v>18670.745517089606</v>
      </c>
      <c r="AN7" s="205">
        <v>16526.901453836956</v>
      </c>
      <c r="AO7" s="205">
        <v>17020.86200830101</v>
      </c>
      <c r="AP7" s="205">
        <v>21648.386206714258</v>
      </c>
      <c r="AQ7" s="205">
        <v>17063.564357533756</v>
      </c>
      <c r="AR7" s="205">
        <v>31441.496796094834</v>
      </c>
      <c r="AS7" s="205">
        <v>22211.404840475599</v>
      </c>
      <c r="AT7" s="205">
        <v>10307.191400559523</v>
      </c>
      <c r="AU7" s="205">
        <v>13347.783765216675</v>
      </c>
      <c r="AV7" s="205">
        <v>32012.100521749817</v>
      </c>
      <c r="AW7" s="205">
        <v>37162.556843288083</v>
      </c>
      <c r="AX7" s="205">
        <v>32087.92964262719</v>
      </c>
      <c r="AY7" s="205">
        <v>18820.488484550813</v>
      </c>
      <c r="AZ7" s="205">
        <v>16046.312694324073</v>
      </c>
      <c r="BA7" s="205">
        <v>8118.6804571345365</v>
      </c>
      <c r="BB7" s="205">
        <v>4675.8746679071319</v>
      </c>
      <c r="BC7" s="205">
        <v>1667.9316415857943</v>
      </c>
      <c r="BD7" s="205">
        <v>723.1939306646442</v>
      </c>
      <c r="BE7" s="205">
        <v>890.63115526224556</v>
      </c>
      <c r="BF7" s="205">
        <v>654.5088363398404</v>
      </c>
      <c r="BG7" s="207"/>
      <c r="BH7" s="207"/>
    </row>
    <row r="8" spans="23:60" ht="18" customHeight="1">
      <c r="W8" s="429" t="s">
        <v>109</v>
      </c>
      <c r="Y8" s="823" t="s">
        <v>417</v>
      </c>
      <c r="Z8" s="205"/>
      <c r="AA8" s="205">
        <v>582832.20561865473</v>
      </c>
      <c r="AB8" s="205">
        <v>589566.76545191649</v>
      </c>
      <c r="AC8" s="205">
        <v>600897.89674365567</v>
      </c>
      <c r="AD8" s="205">
        <v>600166.58090792282</v>
      </c>
      <c r="AE8" s="205">
        <v>621605.15223405091</v>
      </c>
      <c r="AF8" s="205">
        <v>630055.75619474531</v>
      </c>
      <c r="AG8" s="205">
        <v>627449.02106205095</v>
      </c>
      <c r="AH8" s="205">
        <v>623322.65675956069</v>
      </c>
      <c r="AI8" s="205">
        <v>614499.17533694464</v>
      </c>
      <c r="AJ8" s="205">
        <v>624575.72544677521</v>
      </c>
      <c r="AK8" s="205">
        <v>618857.10936103587</v>
      </c>
      <c r="AL8" s="205">
        <v>605592.40038944012</v>
      </c>
      <c r="AM8" s="205">
        <v>610506.13923132583</v>
      </c>
      <c r="AN8" s="205">
        <v>601901.2388550347</v>
      </c>
      <c r="AO8" s="205">
        <v>590822.52533183061</v>
      </c>
      <c r="AP8" s="205">
        <v>584010.07103045157</v>
      </c>
      <c r="AQ8" s="205">
        <v>553136.5038202242</v>
      </c>
      <c r="AR8" s="205">
        <v>540810.9762086625</v>
      </c>
      <c r="AS8" s="205">
        <v>504628.64258867514</v>
      </c>
      <c r="AT8" s="205">
        <v>473106.42414593953</v>
      </c>
      <c r="AU8" s="205">
        <v>475237.69710985792</v>
      </c>
      <c r="AV8" s="205">
        <v>488041.90469030314</v>
      </c>
      <c r="AW8" s="205">
        <v>493323.90993314376</v>
      </c>
      <c r="AX8" s="205">
        <v>476111.1589309526</v>
      </c>
      <c r="AY8" s="205">
        <v>445664.23018500197</v>
      </c>
      <c r="AZ8" s="205">
        <v>427722.80676571571</v>
      </c>
      <c r="BA8" s="205">
        <v>418908.67000339774</v>
      </c>
      <c r="BB8" s="205">
        <v>409733.17758612166</v>
      </c>
      <c r="BC8" s="205">
        <v>395615.21433122188</v>
      </c>
      <c r="BD8" s="205">
        <v>379976.75449534249</v>
      </c>
      <c r="BE8" s="205">
        <v>353171.33842386375</v>
      </c>
      <c r="BF8" s="205">
        <v>356969.57925277168</v>
      </c>
      <c r="BG8" s="207"/>
      <c r="BH8" s="207"/>
    </row>
    <row r="9" spans="23:60" ht="18" customHeight="1">
      <c r="W9" s="429" t="s">
        <v>110</v>
      </c>
      <c r="Y9" s="823" t="s">
        <v>418</v>
      </c>
      <c r="Z9" s="205"/>
      <c r="AA9" s="205">
        <v>80889.761780647154</v>
      </c>
      <c r="AB9" s="205">
        <v>85992.458220133209</v>
      </c>
      <c r="AC9" s="205">
        <v>85243.205428816451</v>
      </c>
      <c r="AD9" s="205">
        <v>85290.376389400757</v>
      </c>
      <c r="AE9" s="205">
        <v>90867.935717931192</v>
      </c>
      <c r="AF9" s="205">
        <v>92389.203951710399</v>
      </c>
      <c r="AG9" s="205">
        <v>96952.839646211651</v>
      </c>
      <c r="AH9" s="205">
        <v>100469.31409845706</v>
      </c>
      <c r="AI9" s="205">
        <v>102649.9148205604</v>
      </c>
      <c r="AJ9" s="205">
        <v>108761.66192064084</v>
      </c>
      <c r="AK9" s="205">
        <v>111946.13369347723</v>
      </c>
      <c r="AL9" s="205">
        <v>110342.91416644132</v>
      </c>
      <c r="AM9" s="205">
        <v>109732.07170577317</v>
      </c>
      <c r="AN9" s="205">
        <v>113239.09505825292</v>
      </c>
      <c r="AO9" s="205">
        <v>108796.75442601541</v>
      </c>
      <c r="AP9" s="205">
        <v>102447.69137999351</v>
      </c>
      <c r="AQ9" s="205">
        <v>111859.25613923463</v>
      </c>
      <c r="AR9" s="205">
        <v>122920.68807540464</v>
      </c>
      <c r="AS9" s="205">
        <v>121613.04261156407</v>
      </c>
      <c r="AT9" s="205">
        <v>122721.64919727498</v>
      </c>
      <c r="AU9" s="205">
        <v>131714.25193935941</v>
      </c>
      <c r="AV9" s="205">
        <v>163925.67869025539</v>
      </c>
      <c r="AW9" s="205">
        <v>173176.59959258584</v>
      </c>
      <c r="AX9" s="205">
        <v>174337.90057961064</v>
      </c>
      <c r="AY9" s="205">
        <v>175139.57433615159</v>
      </c>
      <c r="AZ9" s="205">
        <v>162382.81581893191</v>
      </c>
      <c r="BA9" s="205">
        <v>166765.97278550832</v>
      </c>
      <c r="BB9" s="205">
        <v>159469.90482416854</v>
      </c>
      <c r="BC9" s="205">
        <v>149644.04166311928</v>
      </c>
      <c r="BD9" s="205">
        <v>140866.82332001027</v>
      </c>
      <c r="BE9" s="205">
        <v>142044.67154904496</v>
      </c>
      <c r="BF9" s="205">
        <v>127850.3148778686</v>
      </c>
      <c r="BG9" s="207"/>
      <c r="BH9" s="207"/>
    </row>
    <row r="10" spans="23:60" ht="18" customHeight="1" thickBot="1">
      <c r="W10" s="430" t="s">
        <v>111</v>
      </c>
      <c r="Y10" s="824" t="s">
        <v>841</v>
      </c>
      <c r="Z10" s="210"/>
      <c r="AA10" s="210">
        <v>33276.973267912115</v>
      </c>
      <c r="AB10" s="210">
        <v>36379.76869203055</v>
      </c>
      <c r="AC10" s="210">
        <v>38617.432539531241</v>
      </c>
      <c r="AD10" s="210">
        <v>41590.743564937788</v>
      </c>
      <c r="AE10" s="210">
        <v>42177.002160085751</v>
      </c>
      <c r="AF10" s="210">
        <v>45537.795569917711</v>
      </c>
      <c r="AG10" s="210">
        <v>46734.348736427084</v>
      </c>
      <c r="AH10" s="210">
        <v>47852.653736804823</v>
      </c>
      <c r="AI10" s="210">
        <v>49429.487039271087</v>
      </c>
      <c r="AJ10" s="210">
        <v>52419.855541414014</v>
      </c>
      <c r="AK10" s="210">
        <v>54126.426817229898</v>
      </c>
      <c r="AL10" s="210">
        <v>55039.266399344429</v>
      </c>
      <c r="AM10" s="210">
        <v>59612.916655723726</v>
      </c>
      <c r="AN10" s="210">
        <v>61542.765052368813</v>
      </c>
      <c r="AO10" s="210">
        <v>64881.248053028634</v>
      </c>
      <c r="AP10" s="210">
        <v>69967.507448290897</v>
      </c>
      <c r="AQ10" s="210">
        <v>77187.555589610711</v>
      </c>
      <c r="AR10" s="210">
        <v>82502.180600538006</v>
      </c>
      <c r="AS10" s="210">
        <v>79672.667037772873</v>
      </c>
      <c r="AT10" s="210">
        <v>76405.003061459312</v>
      </c>
      <c r="AU10" s="210">
        <v>78217.393179302933</v>
      </c>
      <c r="AV10" s="210">
        <v>80759.958193719169</v>
      </c>
      <c r="AW10" s="210">
        <v>80874.645390724676</v>
      </c>
      <c r="AX10" s="210">
        <v>79039.707374243575</v>
      </c>
      <c r="AY10" s="210">
        <v>80368.575320073622</v>
      </c>
      <c r="AZ10" s="210">
        <v>80984.708542167733</v>
      </c>
      <c r="BA10" s="210">
        <v>82062.724639050284</v>
      </c>
      <c r="BB10" s="210">
        <v>83347.533759915532</v>
      </c>
      <c r="BC10" s="210">
        <v>81702.625291007775</v>
      </c>
      <c r="BD10" s="210">
        <v>80551.678738837596</v>
      </c>
      <c r="BE10" s="210">
        <v>78174.78805425133</v>
      </c>
      <c r="BF10" s="210">
        <v>81401.425436699981</v>
      </c>
      <c r="BG10" s="211"/>
      <c r="BH10" s="211"/>
    </row>
    <row r="11" spans="23:60" ht="18" customHeight="1" thickTop="1">
      <c r="W11" s="837" t="s">
        <v>42</v>
      </c>
      <c r="Y11" s="825" t="s">
        <v>4</v>
      </c>
      <c r="Z11" s="208"/>
      <c r="AA11" s="208">
        <f>SUM(AA5:AA10)</f>
        <v>1067561.898385541</v>
      </c>
      <c r="AB11" s="208">
        <f t="shared" ref="AB11:AX11" si="1">SUM(AB5:AB10)</f>
        <v>1077811.2664300413</v>
      </c>
      <c r="AC11" s="208">
        <f t="shared" si="1"/>
        <v>1085822.1188397971</v>
      </c>
      <c r="AD11" s="208">
        <f t="shared" si="1"/>
        <v>1081001.6257430208</v>
      </c>
      <c r="AE11" s="208">
        <f t="shared" si="1"/>
        <v>1130903.9129167628</v>
      </c>
      <c r="AF11" s="208">
        <f t="shared" si="1"/>
        <v>1142141.1813057226</v>
      </c>
      <c r="AG11" s="208">
        <f t="shared" si="1"/>
        <v>1153549.6329822021</v>
      </c>
      <c r="AH11" s="208">
        <f t="shared" si="1"/>
        <v>1147096.7505250375</v>
      </c>
      <c r="AI11" s="208">
        <f t="shared" si="1"/>
        <v>1113157.7684669043</v>
      </c>
      <c r="AJ11" s="208">
        <f t="shared" si="1"/>
        <v>1149478.6834938736</v>
      </c>
      <c r="AK11" s="208">
        <f t="shared" si="1"/>
        <v>1170300.1609849171</v>
      </c>
      <c r="AL11" s="208">
        <f t="shared" si="1"/>
        <v>1157360.1408356461</v>
      </c>
      <c r="AM11" s="208">
        <f t="shared" si="1"/>
        <v>1188990.8054189971</v>
      </c>
      <c r="AN11" s="208">
        <f t="shared" si="1"/>
        <v>1197298.2133972207</v>
      </c>
      <c r="AO11" s="208">
        <f t="shared" si="1"/>
        <v>1193442.4110291956</v>
      </c>
      <c r="AP11" s="208">
        <f t="shared" si="1"/>
        <v>1200521.1122516496</v>
      </c>
      <c r="AQ11" s="208">
        <f t="shared" si="1"/>
        <v>1178716.3480245583</v>
      </c>
      <c r="AR11" s="208">
        <f t="shared" si="1"/>
        <v>1214489.3158623697</v>
      </c>
      <c r="AS11" s="208">
        <f t="shared" si="1"/>
        <v>1146922.1417937931</v>
      </c>
      <c r="AT11" s="208">
        <f t="shared" si="1"/>
        <v>1087131.5649887181</v>
      </c>
      <c r="AU11" s="208">
        <f t="shared" si="1"/>
        <v>1137029.6587623227</v>
      </c>
      <c r="AV11" s="208">
        <f t="shared" si="1"/>
        <v>1187985.0714465932</v>
      </c>
      <c r="AW11" s="208">
        <f t="shared" si="1"/>
        <v>1227315.4535415722</v>
      </c>
      <c r="AX11" s="208">
        <f t="shared" si="1"/>
        <v>1235393.6393310542</v>
      </c>
      <c r="AY11" s="208">
        <f t="shared" ref="AY11:BE11" si="2">SUM(AY5:AY10)</f>
        <v>1185623.0555570356</v>
      </c>
      <c r="AZ11" s="208">
        <f t="shared" si="2"/>
        <v>1145912.6025612922</v>
      </c>
      <c r="BA11" s="208">
        <f t="shared" si="2"/>
        <v>1125462.0395700391</v>
      </c>
      <c r="BB11" s="208">
        <f t="shared" si="2"/>
        <v>1108832.6154584421</v>
      </c>
      <c r="BC11" s="208">
        <f t="shared" si="2"/>
        <v>1063804.8131939429</v>
      </c>
      <c r="BD11" s="208">
        <f t="shared" si="2"/>
        <v>1027822.5158534693</v>
      </c>
      <c r="BE11" s="208">
        <f t="shared" si="2"/>
        <v>967435.90799729014</v>
      </c>
      <c r="BF11" s="208">
        <f t="shared" ref="BF11" si="3">SUM(BF5:BF10)</f>
        <v>988216.1208921764</v>
      </c>
      <c r="BG11" s="209"/>
      <c r="BH11" s="39"/>
    </row>
    <row r="12" spans="23:60">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row>
    <row r="13" spans="23:60">
      <c r="W13" s="1" t="s">
        <v>112</v>
      </c>
      <c r="Y13" s="1" t="s">
        <v>445</v>
      </c>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row>
    <row r="14" spans="23:60">
      <c r="W14" s="519"/>
      <c r="Y14" s="32"/>
      <c r="Z14" s="138"/>
      <c r="AA14" s="9">
        <v>1990</v>
      </c>
      <c r="AB14" s="9">
        <f t="shared" ref="AB14:AX14" si="4">AA14+1</f>
        <v>1991</v>
      </c>
      <c r="AC14" s="9">
        <f t="shared" si="4"/>
        <v>1992</v>
      </c>
      <c r="AD14" s="9">
        <f t="shared" si="4"/>
        <v>1993</v>
      </c>
      <c r="AE14" s="9">
        <f t="shared" si="4"/>
        <v>1994</v>
      </c>
      <c r="AF14" s="9">
        <f t="shared" si="4"/>
        <v>1995</v>
      </c>
      <c r="AG14" s="9">
        <f t="shared" si="4"/>
        <v>1996</v>
      </c>
      <c r="AH14" s="9">
        <f t="shared" si="4"/>
        <v>1997</v>
      </c>
      <c r="AI14" s="9">
        <f t="shared" si="4"/>
        <v>1998</v>
      </c>
      <c r="AJ14" s="9">
        <f t="shared" si="4"/>
        <v>1999</v>
      </c>
      <c r="AK14" s="9">
        <f t="shared" si="4"/>
        <v>2000</v>
      </c>
      <c r="AL14" s="9">
        <f t="shared" si="4"/>
        <v>2001</v>
      </c>
      <c r="AM14" s="9">
        <f t="shared" si="4"/>
        <v>2002</v>
      </c>
      <c r="AN14" s="9">
        <f t="shared" si="4"/>
        <v>2003</v>
      </c>
      <c r="AO14" s="9">
        <f t="shared" si="4"/>
        <v>2004</v>
      </c>
      <c r="AP14" s="9">
        <f t="shared" si="4"/>
        <v>2005</v>
      </c>
      <c r="AQ14" s="9">
        <f t="shared" si="4"/>
        <v>2006</v>
      </c>
      <c r="AR14" s="9">
        <f t="shared" si="4"/>
        <v>2007</v>
      </c>
      <c r="AS14" s="9">
        <f t="shared" si="4"/>
        <v>2008</v>
      </c>
      <c r="AT14" s="9">
        <f t="shared" si="4"/>
        <v>2009</v>
      </c>
      <c r="AU14" s="9">
        <f t="shared" si="4"/>
        <v>2010</v>
      </c>
      <c r="AV14" s="9">
        <f t="shared" si="4"/>
        <v>2011</v>
      </c>
      <c r="AW14" s="9">
        <f t="shared" si="4"/>
        <v>2012</v>
      </c>
      <c r="AX14" s="9">
        <f t="shared" si="4"/>
        <v>2013</v>
      </c>
      <c r="AY14" s="9">
        <f t="shared" ref="AY14:BF14" si="5">AX14+1</f>
        <v>2014</v>
      </c>
      <c r="AZ14" s="9">
        <f t="shared" si="5"/>
        <v>2015</v>
      </c>
      <c r="BA14" s="9">
        <f t="shared" si="5"/>
        <v>2016</v>
      </c>
      <c r="BB14" s="9">
        <f t="shared" si="5"/>
        <v>2017</v>
      </c>
      <c r="BC14" s="9">
        <f t="shared" si="5"/>
        <v>2018</v>
      </c>
      <c r="BD14" s="9">
        <f t="shared" si="5"/>
        <v>2019</v>
      </c>
      <c r="BE14" s="9">
        <f t="shared" si="5"/>
        <v>2020</v>
      </c>
      <c r="BF14" s="9">
        <f t="shared" si="5"/>
        <v>2021</v>
      </c>
      <c r="BG14" s="9" t="s">
        <v>18</v>
      </c>
      <c r="BH14" s="9" t="s">
        <v>2</v>
      </c>
    </row>
    <row r="15" spans="23:60" ht="18" customHeight="1">
      <c r="W15" s="428" t="s">
        <v>106</v>
      </c>
      <c r="Y15" s="822" t="s">
        <v>415</v>
      </c>
      <c r="Z15" s="203"/>
      <c r="AA15" s="1162">
        <f>AA5/AA$11</f>
        <v>0.11729938194410361</v>
      </c>
      <c r="AB15" s="1162">
        <f t="shared" ref="AB15:AX20" si="6">AB5/AB$11</f>
        <v>0.12371033923393197</v>
      </c>
      <c r="AC15" s="1162">
        <f t="shared" si="6"/>
        <v>0.12761626517473224</v>
      </c>
      <c r="AD15" s="1162">
        <f t="shared" si="6"/>
        <v>0.13504398451801269</v>
      </c>
      <c r="AE15" s="1162">
        <f t="shared" si="6"/>
        <v>0.13959570881360253</v>
      </c>
      <c r="AF15" s="1162">
        <f t="shared" si="6"/>
        <v>0.1481514582269115</v>
      </c>
      <c r="AG15" s="1162">
        <f t="shared" si="6"/>
        <v>0.15377021626841617</v>
      </c>
      <c r="AH15" s="1162">
        <f t="shared" si="6"/>
        <v>0.16176238357447731</v>
      </c>
      <c r="AI15" s="1162">
        <f t="shared" si="6"/>
        <v>0.16340419500309156</v>
      </c>
      <c r="AJ15" s="1162">
        <f t="shared" si="6"/>
        <v>0.16969903691970611</v>
      </c>
      <c r="AK15" s="1162">
        <f t="shared" si="6"/>
        <v>0.18273924022438834</v>
      </c>
      <c r="AL15" s="1162">
        <f t="shared" si="6"/>
        <v>0.19531419206982514</v>
      </c>
      <c r="AM15" s="1162">
        <f t="shared" si="6"/>
        <v>0.20110648027817479</v>
      </c>
      <c r="AN15" s="1162">
        <f t="shared" si="6"/>
        <v>0.21186610922216914</v>
      </c>
      <c r="AO15" s="1162">
        <f t="shared" si="6"/>
        <v>0.2201065999177366</v>
      </c>
      <c r="AP15" s="1162">
        <f t="shared" si="6"/>
        <v>0.22941804675958352</v>
      </c>
      <c r="AQ15" s="1162">
        <f t="shared" si="6"/>
        <v>0.2278030364342514</v>
      </c>
      <c r="AR15" s="1162">
        <f t="shared" si="6"/>
        <v>0.23289125800273783</v>
      </c>
      <c r="AS15" s="1162">
        <f t="shared" si="6"/>
        <v>0.24220526237613624</v>
      </c>
      <c r="AT15" s="1162">
        <f t="shared" si="6"/>
        <v>0.24816711185489065</v>
      </c>
      <c r="AU15" s="1162">
        <f t="shared" si="6"/>
        <v>0.2533520241627551</v>
      </c>
      <c r="AV15" s="1162">
        <f t="shared" si="6"/>
        <v>0.23935395719277053</v>
      </c>
      <c r="AW15" s="1162">
        <f t="shared" si="6"/>
        <v>0.24707579097777113</v>
      </c>
      <c r="AX15" s="1162">
        <f t="shared" si="6"/>
        <v>0.26733967045459472</v>
      </c>
      <c r="AY15" s="1162">
        <f t="shared" ref="AY15:AY20" si="7">AY5/AY$11</f>
        <v>0.27203298025044625</v>
      </c>
      <c r="AZ15" s="1162">
        <f t="shared" ref="AZ15:BB20" si="8">AZ5/AZ$11</f>
        <v>0.27978012917526546</v>
      </c>
      <c r="BA15" s="1162">
        <f>BA5/BA$11</f>
        <v>0.27919344345605562</v>
      </c>
      <c r="BB15" s="1162">
        <f t="shared" ref="BB15:BC20" si="9">BB5/BB$11</f>
        <v>0.28762279711423316</v>
      </c>
      <c r="BC15" s="1162">
        <f t="shared" si="9"/>
        <v>0.28609286579849863</v>
      </c>
      <c r="BD15" s="1162">
        <f t="shared" ref="BD15:BE20" si="10">BD5/BD$11</f>
        <v>0.28987574852817272</v>
      </c>
      <c r="BE15" s="1162">
        <f t="shared" si="10"/>
        <v>0.29407542510645079</v>
      </c>
      <c r="BF15" s="1162">
        <f>BF5/BF$11</f>
        <v>0.30573647730555598</v>
      </c>
      <c r="BG15" s="1353"/>
      <c r="BH15" s="1354"/>
    </row>
    <row r="16" spans="23:60" ht="18" customHeight="1">
      <c r="W16" s="429" t="s">
        <v>107</v>
      </c>
      <c r="Y16" s="823" t="s">
        <v>416</v>
      </c>
      <c r="Z16" s="205"/>
      <c r="AA16" s="1163">
        <f t="shared" ref="AA16:AA20" si="11">AA6/AA$11</f>
        <v>0.17259678522173902</v>
      </c>
      <c r="AB16" s="1163">
        <f t="shared" ref="AB16:AP16" si="12">AB6/AB$11</f>
        <v>0.16342619072014047</v>
      </c>
      <c r="AC16" s="1163">
        <f t="shared" si="12"/>
        <v>0.15252595095410701</v>
      </c>
      <c r="AD16" s="1163">
        <f t="shared" si="12"/>
        <v>0.15161536380937282</v>
      </c>
      <c r="AE16" s="1163">
        <f t="shared" si="12"/>
        <v>0.14115800634594514</v>
      </c>
      <c r="AF16" s="1163">
        <f t="shared" si="12"/>
        <v>0.13832903707150954</v>
      </c>
      <c r="AG16" s="1163">
        <f t="shared" si="12"/>
        <v>0.1374912768318351</v>
      </c>
      <c r="AH16" s="1163">
        <f t="shared" si="12"/>
        <v>0.1359815765700752</v>
      </c>
      <c r="AI16" s="1163">
        <f t="shared" si="12"/>
        <v>0.12374392782663191</v>
      </c>
      <c r="AJ16" s="1163">
        <f t="shared" si="12"/>
        <v>0.12391486483706535</v>
      </c>
      <c r="AK16" s="1163">
        <f t="shared" si="12"/>
        <v>0.12835955254352163</v>
      </c>
      <c r="AL16" s="1163">
        <f t="shared" si="12"/>
        <v>0.12715001093621003</v>
      </c>
      <c r="AM16" s="1163">
        <f t="shared" si="12"/>
        <v>0.1272971798085695</v>
      </c>
      <c r="AN16" s="1163">
        <f t="shared" si="12"/>
        <v>0.12563394586533091</v>
      </c>
      <c r="AO16" s="1163">
        <f t="shared" si="12"/>
        <v>0.12504706430875023</v>
      </c>
      <c r="AP16" s="1163">
        <f t="shared" si="12"/>
        <v>0.1224686896543007</v>
      </c>
      <c r="AQ16" s="1163">
        <f t="shared" si="6"/>
        <v>0.1280666932262855</v>
      </c>
      <c r="AR16" s="1163">
        <f t="shared" si="6"/>
        <v>0.12677759085123683</v>
      </c>
      <c r="AS16" s="1163">
        <f t="shared" si="6"/>
        <v>0.1229427886156297</v>
      </c>
      <c r="AT16" s="1163">
        <f t="shared" si="6"/>
        <v>0.12399694833195862</v>
      </c>
      <c r="AU16" s="1163">
        <f t="shared" si="6"/>
        <v>0.13231296653407021</v>
      </c>
      <c r="AV16" s="1163">
        <f t="shared" si="6"/>
        <v>0.11691771618371861</v>
      </c>
      <c r="AW16" s="1163">
        <f t="shared" si="6"/>
        <v>0.11369351287490929</v>
      </c>
      <c r="AX16" s="1163">
        <f t="shared" si="6"/>
        <v>0.11619552652131361</v>
      </c>
      <c r="AY16" s="1163">
        <f t="shared" si="7"/>
        <v>0.12069739476110643</v>
      </c>
      <c r="AZ16" s="1163">
        <f t="shared" si="8"/>
        <v>0.12057846511431446</v>
      </c>
      <c r="BA16" s="1163">
        <f t="shared" si="8"/>
        <v>0.12029225741814861</v>
      </c>
      <c r="BB16" s="1163">
        <f t="shared" si="8"/>
        <v>0.11965790361949707</v>
      </c>
      <c r="BC16" s="1163">
        <f t="shared" si="9"/>
        <v>0.12298123771156992</v>
      </c>
      <c r="BD16" s="1163">
        <f t="shared" si="10"/>
        <v>0.12430477272176695</v>
      </c>
      <c r="BE16" s="1163">
        <f t="shared" si="10"/>
        <v>0.11231271447454265</v>
      </c>
      <c r="BF16" s="1163">
        <f t="shared" ref="BF16" si="13">BF6/BF$11</f>
        <v>0.12062804314782803</v>
      </c>
      <c r="BG16" s="207"/>
      <c r="BH16" s="207"/>
    </row>
    <row r="17" spans="23:60" ht="18" customHeight="1">
      <c r="W17" s="429" t="s">
        <v>108</v>
      </c>
      <c r="Y17" s="823" t="s">
        <v>846</v>
      </c>
      <c r="Z17" s="205"/>
      <c r="AA17" s="1163">
        <f t="shared" si="11"/>
        <v>5.7215282089441037E-2</v>
      </c>
      <c r="AB17" s="1163">
        <f t="shared" si="6"/>
        <v>5.2322042675080095E-2</v>
      </c>
      <c r="AC17" s="1163">
        <f t="shared" si="6"/>
        <v>5.238332176828036E-2</v>
      </c>
      <c r="AD17" s="1163">
        <f t="shared" si="6"/>
        <v>4.0772097150294576E-2</v>
      </c>
      <c r="AE17" s="1163">
        <f t="shared" si="6"/>
        <v>5.1948133783818698E-2</v>
      </c>
      <c r="AF17" s="1163">
        <f t="shared" si="6"/>
        <v>4.1113353617526882E-2</v>
      </c>
      <c r="AG17" s="1163">
        <f t="shared" si="6"/>
        <v>4.0248667020802438E-2</v>
      </c>
      <c r="AH17" s="1163">
        <f t="shared" si="6"/>
        <v>2.9562455603174692E-2</v>
      </c>
      <c r="AI17" s="1163">
        <f t="shared" si="6"/>
        <v>2.4199649326108612E-2</v>
      </c>
      <c r="AJ17" s="1163">
        <f t="shared" si="6"/>
        <v>2.2809052237905091E-2</v>
      </c>
      <c r="AK17" s="1163">
        <f t="shared" si="6"/>
        <v>1.8193216205966291E-2</v>
      </c>
      <c r="AL17" s="1163">
        <f t="shared" si="6"/>
        <v>1.1386554634053407E-2</v>
      </c>
      <c r="AM17" s="1163">
        <f t="shared" si="6"/>
        <v>1.5703019259690646E-2</v>
      </c>
      <c r="AN17" s="1163">
        <f t="shared" si="6"/>
        <v>1.3803496296000837E-2</v>
      </c>
      <c r="AO17" s="1163">
        <f t="shared" si="6"/>
        <v>1.426198855596445E-2</v>
      </c>
      <c r="AP17" s="1163">
        <f t="shared" si="6"/>
        <v>1.8032491045585533E-2</v>
      </c>
      <c r="AQ17" s="1163">
        <f t="shared" si="6"/>
        <v>1.4476395772512219E-2</v>
      </c>
      <c r="AR17" s="1163">
        <f t="shared" si="6"/>
        <v>2.5888656561601154E-2</v>
      </c>
      <c r="AS17" s="1163">
        <f t="shared" si="6"/>
        <v>1.9366096469056591E-2</v>
      </c>
      <c r="AT17" s="1165">
        <f t="shared" si="6"/>
        <v>9.481089255895617E-3</v>
      </c>
      <c r="AU17" s="1163">
        <f t="shared" si="6"/>
        <v>1.1739169389605876E-2</v>
      </c>
      <c r="AV17" s="1163">
        <f t="shared" si="6"/>
        <v>2.6946551174055682E-2</v>
      </c>
      <c r="AW17" s="1163">
        <f t="shared" si="6"/>
        <v>3.0279547720230261E-2</v>
      </c>
      <c r="AX17" s="1163">
        <f t="shared" si="6"/>
        <v>2.5973850456282331E-2</v>
      </c>
      <c r="AY17" s="1163">
        <f t="shared" si="7"/>
        <v>1.5873922488550522E-2</v>
      </c>
      <c r="AZ17" s="1163">
        <f t="shared" si="8"/>
        <v>1.4003085975717589E-2</v>
      </c>
      <c r="BA17" s="1165">
        <f t="shared" si="8"/>
        <v>7.2136421946635537E-3</v>
      </c>
      <c r="BB17" s="1165">
        <f t="shared" si="8"/>
        <v>4.2169346416401285E-3</v>
      </c>
      <c r="BC17" s="1163">
        <f t="shared" si="9"/>
        <v>1.5678925503053846E-3</v>
      </c>
      <c r="BD17" s="1163">
        <f t="shared" si="10"/>
        <v>7.0361752103098097E-4</v>
      </c>
      <c r="BE17" s="1163">
        <f t="shared" si="10"/>
        <v>9.2060998346232598E-4</v>
      </c>
      <c r="BF17" s="1163">
        <f t="shared" ref="BF17" si="14">BF7/BF$11</f>
        <v>6.6231345806111723E-4</v>
      </c>
      <c r="BG17" s="206"/>
      <c r="BH17" s="206"/>
    </row>
    <row r="18" spans="23:60" ht="18" customHeight="1">
      <c r="W18" s="429" t="s">
        <v>109</v>
      </c>
      <c r="Y18" s="823" t="s">
        <v>417</v>
      </c>
      <c r="Z18" s="205"/>
      <c r="AA18" s="1163">
        <f t="shared" si="11"/>
        <v>0.54594699052117135</v>
      </c>
      <c r="AB18" s="1163">
        <f t="shared" si="6"/>
        <v>0.5470037137435918</v>
      </c>
      <c r="AC18" s="1163">
        <f t="shared" si="6"/>
        <v>0.55340362506679841</v>
      </c>
      <c r="AD18" s="1163">
        <f t="shared" si="6"/>
        <v>0.55519489204782779</v>
      </c>
      <c r="AE18" s="1163">
        <f t="shared" si="6"/>
        <v>0.54965337473352838</v>
      </c>
      <c r="AF18" s="1163">
        <f t="shared" si="6"/>
        <v>0.551644373311582</v>
      </c>
      <c r="AG18" s="1163">
        <f t="shared" si="6"/>
        <v>0.54392893302730716</v>
      </c>
      <c r="AH18" s="1163">
        <f t="shared" si="6"/>
        <v>0.54339152863458096</v>
      </c>
      <c r="AI18" s="1163">
        <f t="shared" si="6"/>
        <v>0.55203241871389275</v>
      </c>
      <c r="AJ18" s="1163">
        <f t="shared" si="6"/>
        <v>0.54335563974823731</v>
      </c>
      <c r="AK18" s="1163">
        <f t="shared" si="6"/>
        <v>0.52880203728264863</v>
      </c>
      <c r="AL18" s="1163">
        <f t="shared" si="6"/>
        <v>0.52325320271716425</v>
      </c>
      <c r="AM18" s="1163">
        <f t="shared" si="6"/>
        <v>0.51346582029806798</v>
      </c>
      <c r="AN18" s="1163">
        <f t="shared" si="6"/>
        <v>0.50271622568215213</v>
      </c>
      <c r="AO18" s="1163">
        <f t="shared" si="6"/>
        <v>0.49505742369447026</v>
      </c>
      <c r="AP18" s="1163">
        <f t="shared" si="6"/>
        <v>0.48646380731706212</v>
      </c>
      <c r="AQ18" s="1163">
        <f t="shared" si="6"/>
        <v>0.46927024024672281</v>
      </c>
      <c r="AR18" s="1163">
        <f t="shared" si="6"/>
        <v>0.44529908097598214</v>
      </c>
      <c r="AS18" s="1163">
        <f t="shared" si="6"/>
        <v>0.43998509070496533</v>
      </c>
      <c r="AT18" s="1163">
        <f t="shared" si="6"/>
        <v>0.43518782765805281</v>
      </c>
      <c r="AU18" s="1163">
        <f t="shared" si="6"/>
        <v>0.4179642047571237</v>
      </c>
      <c r="AV18" s="1163">
        <f t="shared" si="6"/>
        <v>0.41081484643238925</v>
      </c>
      <c r="AW18" s="1163">
        <f t="shared" si="6"/>
        <v>0.40195363670325829</v>
      </c>
      <c r="AX18" s="1163">
        <f t="shared" si="6"/>
        <v>0.38539226993977332</v>
      </c>
      <c r="AY18" s="1163">
        <f t="shared" si="7"/>
        <v>0.37589032036461006</v>
      </c>
      <c r="AZ18" s="1163">
        <f t="shared" si="8"/>
        <v>0.37325953638147358</v>
      </c>
      <c r="BA18" s="1163">
        <f t="shared" si="8"/>
        <v>0.37221039473124623</v>
      </c>
      <c r="BB18" s="1163">
        <f t="shared" si="8"/>
        <v>0.36951760966800135</v>
      </c>
      <c r="BC18" s="1163">
        <f t="shared" si="9"/>
        <v>0.37188703174169324</v>
      </c>
      <c r="BD18" s="1163">
        <f t="shared" si="10"/>
        <v>0.36969102022426759</v>
      </c>
      <c r="BE18" s="1163">
        <f t="shared" si="10"/>
        <v>0.36505915844592879</v>
      </c>
      <c r="BF18" s="1163">
        <f t="shared" ref="BF18" si="15">BF8/BF$11</f>
        <v>0.3612262254237405</v>
      </c>
      <c r="BG18" s="207"/>
      <c r="BH18" s="207"/>
    </row>
    <row r="19" spans="23:60" ht="18" customHeight="1">
      <c r="W19" s="429" t="s">
        <v>110</v>
      </c>
      <c r="Y19" s="823" t="s">
        <v>418</v>
      </c>
      <c r="Z19" s="205"/>
      <c r="AA19" s="1163">
        <f t="shared" si="11"/>
        <v>7.5770558974590244E-2</v>
      </c>
      <c r="AB19" s="1163">
        <f t="shared" si="6"/>
        <v>7.9784337850688836E-2</v>
      </c>
      <c r="AC19" s="1163">
        <f t="shared" si="6"/>
        <v>7.8505681501403718E-2</v>
      </c>
      <c r="AD19" s="1163">
        <f t="shared" si="6"/>
        <v>7.8899396965084911E-2</v>
      </c>
      <c r="AE19" s="1163">
        <f t="shared" si="6"/>
        <v>8.0349828734405743E-2</v>
      </c>
      <c r="AF19" s="1163">
        <f t="shared" si="6"/>
        <v>8.0891229091388586E-2</v>
      </c>
      <c r="AG19" s="1163">
        <f t="shared" si="6"/>
        <v>8.4047393258290359E-2</v>
      </c>
      <c r="AH19" s="1163">
        <f t="shared" si="6"/>
        <v>8.7585736819907528E-2</v>
      </c>
      <c r="AI19" s="1163">
        <f t="shared" si="6"/>
        <v>9.2215063963426241E-2</v>
      </c>
      <c r="AJ19" s="1163">
        <f t="shared" si="6"/>
        <v>9.4618250414228333E-2</v>
      </c>
      <c r="AK19" s="1163">
        <f t="shared" si="6"/>
        <v>9.5655915828691401E-2</v>
      </c>
      <c r="AL19" s="1163">
        <f t="shared" si="6"/>
        <v>9.5340171372042135E-2</v>
      </c>
      <c r="AM19" s="1163">
        <f t="shared" si="6"/>
        <v>9.2290092745590149E-2</v>
      </c>
      <c r="AN19" s="1163">
        <f t="shared" si="6"/>
        <v>9.4578855786435753E-2</v>
      </c>
      <c r="AO19" s="1163">
        <f t="shared" si="6"/>
        <v>9.1162131846975122E-2</v>
      </c>
      <c r="AP19" s="1163">
        <f t="shared" si="6"/>
        <v>8.5336018112873252E-2</v>
      </c>
      <c r="AQ19" s="1163">
        <f t="shared" si="6"/>
        <v>9.4899215003425116E-2</v>
      </c>
      <c r="AR19" s="1163">
        <f t="shared" si="6"/>
        <v>0.10121183156570021</v>
      </c>
      <c r="AS19" s="1163">
        <f t="shared" si="6"/>
        <v>0.10603426176894672</v>
      </c>
      <c r="AT19" s="1163">
        <f t="shared" si="6"/>
        <v>0.11288573816596756</v>
      </c>
      <c r="AU19" s="1163">
        <f t="shared" si="6"/>
        <v>0.11584064753661109</v>
      </c>
      <c r="AV19" s="1163">
        <f t="shared" si="6"/>
        <v>0.13798631197498579</v>
      </c>
      <c r="AW19" s="1163">
        <f t="shared" si="6"/>
        <v>0.14110194660456943</v>
      </c>
      <c r="AX19" s="1163">
        <f t="shared" si="6"/>
        <v>0.14111931211982912</v>
      </c>
      <c r="AY19" s="1163">
        <f t="shared" si="7"/>
        <v>0.14771944043705071</v>
      </c>
      <c r="AZ19" s="1163">
        <f t="shared" si="8"/>
        <v>0.14170610869972208</v>
      </c>
      <c r="BA19" s="1163">
        <f t="shared" si="8"/>
        <v>0.14817556427688847</v>
      </c>
      <c r="BB19" s="1163">
        <f t="shared" si="8"/>
        <v>0.14381783381997326</v>
      </c>
      <c r="BC19" s="1163">
        <f t="shared" si="9"/>
        <v>0.14066870144517535</v>
      </c>
      <c r="BD19" s="1163">
        <f t="shared" si="10"/>
        <v>0.13705364607919607</v>
      </c>
      <c r="BE19" s="1163">
        <f t="shared" si="10"/>
        <v>0.14682592446159529</v>
      </c>
      <c r="BF19" s="1163">
        <f t="shared" ref="BF19" si="16">BF9/BF$11</f>
        <v>0.12937485249931302</v>
      </c>
      <c r="BG19" s="206"/>
      <c r="BH19" s="206"/>
    </row>
    <row r="20" spans="23:60" ht="18" customHeight="1" thickBot="1">
      <c r="W20" s="430" t="s">
        <v>111</v>
      </c>
      <c r="Y20" s="824" t="s">
        <v>841</v>
      </c>
      <c r="Z20" s="210"/>
      <c r="AA20" s="1164">
        <f t="shared" si="11"/>
        <v>3.1171001248954666E-2</v>
      </c>
      <c r="AB20" s="1164">
        <f t="shared" si="6"/>
        <v>3.3753375776566806E-2</v>
      </c>
      <c r="AC20" s="1164">
        <f t="shared" si="6"/>
        <v>3.5565155534678219E-2</v>
      </c>
      <c r="AD20" s="1164">
        <f t="shared" si="6"/>
        <v>3.8474265509407177E-2</v>
      </c>
      <c r="AE20" s="1164">
        <f t="shared" si="6"/>
        <v>3.7294947588699411E-2</v>
      </c>
      <c r="AF20" s="1164">
        <f t="shared" si="6"/>
        <v>3.9870548681081475E-2</v>
      </c>
      <c r="AG20" s="1164">
        <f t="shared" si="6"/>
        <v>4.0513513593348906E-2</v>
      </c>
      <c r="AH20" s="1164">
        <f t="shared" si="6"/>
        <v>4.1716318797784223E-2</v>
      </c>
      <c r="AI20" s="1164">
        <f t="shared" si="6"/>
        <v>4.4404745166848912E-2</v>
      </c>
      <c r="AJ20" s="1164">
        <f t="shared" si="6"/>
        <v>4.56031558428577E-2</v>
      </c>
      <c r="AK20" s="1164">
        <f t="shared" si="6"/>
        <v>4.6250037914783715E-2</v>
      </c>
      <c r="AL20" s="1164">
        <f t="shared" si="6"/>
        <v>4.7555868270704876E-2</v>
      </c>
      <c r="AM20" s="1164">
        <f t="shared" si="6"/>
        <v>5.013740760990687E-2</v>
      </c>
      <c r="AN20" s="1164">
        <f t="shared" si="6"/>
        <v>5.1401367147911319E-2</v>
      </c>
      <c r="AO20" s="1164">
        <f t="shared" si="6"/>
        <v>5.4364791676103273E-2</v>
      </c>
      <c r="AP20" s="1164">
        <f t="shared" si="6"/>
        <v>5.8280947110594852E-2</v>
      </c>
      <c r="AQ20" s="1164">
        <f t="shared" si="6"/>
        <v>6.5484419316802864E-2</v>
      </c>
      <c r="AR20" s="1164">
        <f t="shared" si="6"/>
        <v>6.793158204274187E-2</v>
      </c>
      <c r="AS20" s="1164">
        <f t="shared" si="6"/>
        <v>6.9466500065265419E-2</v>
      </c>
      <c r="AT20" s="1164">
        <f t="shared" si="6"/>
        <v>7.0281284733234861E-2</v>
      </c>
      <c r="AU20" s="1164">
        <f t="shared" si="6"/>
        <v>6.8790987619833918E-2</v>
      </c>
      <c r="AV20" s="1164">
        <f t="shared" si="6"/>
        <v>6.7980617042080235E-2</v>
      </c>
      <c r="AW20" s="1164">
        <f t="shared" si="6"/>
        <v>6.5895565119261534E-2</v>
      </c>
      <c r="AX20" s="1164">
        <f t="shared" si="6"/>
        <v>6.3979370508206845E-2</v>
      </c>
      <c r="AY20" s="1164">
        <f t="shared" si="7"/>
        <v>6.7785941698235985E-2</v>
      </c>
      <c r="AZ20" s="1164">
        <f t="shared" si="8"/>
        <v>7.0672674653507045E-2</v>
      </c>
      <c r="BA20" s="1164">
        <f t="shared" si="8"/>
        <v>7.2914697922997693E-2</v>
      </c>
      <c r="BB20" s="1164">
        <f t="shared" si="8"/>
        <v>7.5166921136654921E-2</v>
      </c>
      <c r="BC20" s="1164">
        <f t="shared" si="9"/>
        <v>7.6802270752757459E-2</v>
      </c>
      <c r="BD20" s="1164">
        <f t="shared" si="10"/>
        <v>7.8371194925565713E-2</v>
      </c>
      <c r="BE20" s="1164">
        <f t="shared" si="10"/>
        <v>8.0806167528020167E-2</v>
      </c>
      <c r="BF20" s="1164">
        <f t="shared" ref="BF20" si="17">BF10/BF$11</f>
        <v>8.2372088165501234E-2</v>
      </c>
      <c r="BG20" s="211"/>
      <c r="BH20" s="211"/>
    </row>
    <row r="21" spans="23:60" ht="18" customHeight="1" thickTop="1">
      <c r="W21" s="837" t="s">
        <v>42</v>
      </c>
      <c r="Y21" s="825" t="s">
        <v>4</v>
      </c>
      <c r="Z21" s="208"/>
      <c r="AA21" s="212">
        <f>SUM(AA15:AA20)</f>
        <v>1</v>
      </c>
      <c r="AB21" s="212">
        <f>SUM(AB15:AB20)</f>
        <v>1</v>
      </c>
      <c r="AC21" s="212">
        <f t="shared" ref="AC21:AZ21" si="18">SUM(AC15:AC20)</f>
        <v>1</v>
      </c>
      <c r="AD21" s="212">
        <f t="shared" si="18"/>
        <v>0.99999999999999989</v>
      </c>
      <c r="AE21" s="212">
        <f t="shared" si="18"/>
        <v>1</v>
      </c>
      <c r="AF21" s="212">
        <f t="shared" si="18"/>
        <v>1</v>
      </c>
      <c r="AG21" s="212">
        <f t="shared" si="18"/>
        <v>1.0000000000000002</v>
      </c>
      <c r="AH21" s="212">
        <f t="shared" si="18"/>
        <v>1</v>
      </c>
      <c r="AI21" s="212">
        <f t="shared" si="18"/>
        <v>1</v>
      </c>
      <c r="AJ21" s="212">
        <f t="shared" si="18"/>
        <v>0.99999999999999989</v>
      </c>
      <c r="AK21" s="212">
        <f t="shared" si="18"/>
        <v>1</v>
      </c>
      <c r="AL21" s="212">
        <f t="shared" si="18"/>
        <v>0.99999999999999978</v>
      </c>
      <c r="AM21" s="212">
        <f t="shared" si="18"/>
        <v>1</v>
      </c>
      <c r="AN21" s="212">
        <f t="shared" si="18"/>
        <v>1</v>
      </c>
      <c r="AO21" s="212">
        <f t="shared" si="18"/>
        <v>0.99999999999999989</v>
      </c>
      <c r="AP21" s="212">
        <f t="shared" si="18"/>
        <v>1</v>
      </c>
      <c r="AQ21" s="212">
        <f t="shared" si="18"/>
        <v>0.99999999999999989</v>
      </c>
      <c r="AR21" s="212">
        <f t="shared" si="18"/>
        <v>1.0000000000000002</v>
      </c>
      <c r="AS21" s="212">
        <f t="shared" si="18"/>
        <v>1</v>
      </c>
      <c r="AT21" s="212">
        <f t="shared" si="18"/>
        <v>1.0000000000000002</v>
      </c>
      <c r="AU21" s="212">
        <f t="shared" si="18"/>
        <v>0.99999999999999989</v>
      </c>
      <c r="AV21" s="212">
        <f t="shared" si="18"/>
        <v>1</v>
      </c>
      <c r="AW21" s="212">
        <f t="shared" si="18"/>
        <v>1</v>
      </c>
      <c r="AX21" s="212">
        <f t="shared" si="18"/>
        <v>0.99999999999999978</v>
      </c>
      <c r="AY21" s="212">
        <f t="shared" si="18"/>
        <v>1</v>
      </c>
      <c r="AZ21" s="212">
        <f t="shared" si="18"/>
        <v>1.0000000000000002</v>
      </c>
      <c r="BA21" s="212">
        <f t="shared" ref="BA21:BF21" si="19">SUM(BA15:BA20)</f>
        <v>1.0000000000000002</v>
      </c>
      <c r="BB21" s="212">
        <f t="shared" si="19"/>
        <v>0.99999999999999989</v>
      </c>
      <c r="BC21" s="212">
        <f t="shared" si="19"/>
        <v>0.99999999999999989</v>
      </c>
      <c r="BD21" s="212">
        <f t="shared" si="19"/>
        <v>1</v>
      </c>
      <c r="BE21" s="212">
        <f t="shared" si="19"/>
        <v>1</v>
      </c>
      <c r="BF21" s="212">
        <f t="shared" si="19"/>
        <v>0.99999999999999989</v>
      </c>
      <c r="BG21" s="209"/>
      <c r="BH21" s="40"/>
    </row>
  </sheetData>
  <phoneticPr fontId="9"/>
  <pageMargins left="0.78740157480314965" right="0.78740157480314965" top="0.98425196850393704" bottom="0.98425196850393704" header="0.51181102362204722" footer="0.51181102362204722"/>
  <pageSetup paperSize="9" scale="45" orientation="landscape" r:id="rId1"/>
  <headerFooter alignWithMargins="0"/>
  <ignoredErrors>
    <ignoredError sqref="AA1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BY93"/>
  <sheetViews>
    <sheetView zoomScaleNormal="100" zoomScaleSheetLayoutView="30" workbookViewId="0">
      <pane xSplit="26" ySplit="4" topLeftCell="AA5" activePane="bottomRight" state="frozen"/>
      <selection pane="topRight" activeCell="AA1" sqref="AA1"/>
      <selection pane="bottomLeft" activeCell="A5" sqref="A5"/>
      <selection pane="bottomRight"/>
    </sheetView>
  </sheetViews>
  <sheetFormatPr defaultColWidth="9.625" defaultRowHeight="14.25"/>
  <cols>
    <col min="1" max="1" width="1.625" style="143" customWidth="1"/>
    <col min="2" max="19" width="1.625" style="143" hidden="1" customWidth="1"/>
    <col min="20" max="21" width="1.625" style="143" customWidth="1"/>
    <col min="22" max="22" width="57" style="143" bestFit="1" customWidth="1"/>
    <col min="23" max="23" width="1.625" style="8" customWidth="1"/>
    <col min="24" max="24" width="1.625" style="143" customWidth="1"/>
    <col min="25" max="25" width="47.875" style="8" customWidth="1"/>
    <col min="26" max="26" width="7.5" style="143" hidden="1" customWidth="1"/>
    <col min="27" max="44" width="9" style="8" bestFit="1" customWidth="1"/>
    <col min="45" max="45" width="9.625" style="8" bestFit="1" customWidth="1"/>
    <col min="46" max="58" width="9" style="8" bestFit="1" customWidth="1"/>
    <col min="59" max="59" width="37.125" style="143" customWidth="1"/>
    <col min="60" max="60" width="9.375" style="8" customWidth="1"/>
    <col min="61" max="62" width="9.125" style="8" customWidth="1"/>
    <col min="63" max="68" width="9.625" style="8" customWidth="1"/>
    <col min="69" max="69" width="9.125" style="8" customWidth="1"/>
    <col min="70" max="70" width="9" style="8" customWidth="1"/>
    <col min="71" max="16384" width="9.625" style="8"/>
  </cols>
  <sheetData>
    <row r="1" spans="1:70" ht="53.25" customHeight="1">
      <c r="A1" s="422"/>
      <c r="U1" s="1861" t="s">
        <v>1048</v>
      </c>
      <c r="V1" s="1861"/>
      <c r="W1" s="1861"/>
      <c r="X1" s="1543" t="s">
        <v>1049</v>
      </c>
    </row>
    <row r="2" spans="1:70">
      <c r="U2" s="1541" t="str">
        <f>'0.Contents'!$C2</f>
        <v>＜確報値＞</v>
      </c>
      <c r="X2" s="1046" t="str">
        <f>'0.Contents'!$E$2</f>
        <v>&lt;Final Figures&gt;</v>
      </c>
      <c r="AA2" s="1693"/>
      <c r="AB2" s="1693"/>
      <c r="AC2" s="1693"/>
      <c r="AD2" s="1693"/>
      <c r="AE2" s="1693"/>
      <c r="AF2" s="1693"/>
      <c r="AG2" s="1693"/>
      <c r="AH2" s="1693"/>
      <c r="AI2" s="1693"/>
      <c r="AJ2" s="1693"/>
      <c r="AK2" s="1693"/>
      <c r="AL2" s="1693"/>
      <c r="AM2" s="1693"/>
      <c r="AN2" s="1693"/>
      <c r="AO2" s="1693"/>
      <c r="AP2" s="1693"/>
      <c r="AQ2" s="1693"/>
      <c r="AR2" s="1693"/>
      <c r="AS2" s="1693"/>
      <c r="AT2" s="1693"/>
      <c r="AU2" s="1693"/>
      <c r="AV2" s="1693"/>
      <c r="AW2" s="1693"/>
      <c r="AX2" s="1693"/>
      <c r="AY2" s="1693"/>
      <c r="AZ2" s="1693"/>
      <c r="BA2" s="1693"/>
      <c r="BB2" s="1693"/>
      <c r="BC2" s="1693"/>
      <c r="BD2" s="1693"/>
      <c r="BE2" s="1693"/>
      <c r="BF2" s="1693"/>
    </row>
    <row r="3" spans="1:70" ht="19.5" thickBot="1">
      <c r="U3" s="1542" t="s">
        <v>797</v>
      </c>
      <c r="X3" s="1" t="s">
        <v>435</v>
      </c>
      <c r="AA3" s="1693"/>
      <c r="AB3" s="1693"/>
      <c r="AC3" s="1693"/>
      <c r="AD3" s="1693"/>
      <c r="AE3" s="1693"/>
      <c r="AF3" s="1693"/>
      <c r="AG3" s="1693"/>
      <c r="AH3" s="1693"/>
      <c r="AI3" s="1693"/>
      <c r="AJ3" s="1693"/>
      <c r="AK3" s="1693"/>
      <c r="AL3" s="1693"/>
      <c r="AM3" s="1693"/>
      <c r="AN3" s="1693"/>
      <c r="AO3" s="1693"/>
      <c r="AP3" s="1693"/>
      <c r="AQ3" s="1693"/>
      <c r="AR3" s="1693"/>
      <c r="AS3" s="1693"/>
      <c r="AT3" s="1693"/>
      <c r="AU3" s="1693"/>
      <c r="AV3" s="1693"/>
      <c r="AW3" s="1693"/>
      <c r="AX3" s="1693"/>
      <c r="AY3" s="1693"/>
      <c r="AZ3" s="1693"/>
      <c r="BA3" s="1693"/>
      <c r="BB3" s="1693"/>
      <c r="BC3" s="1693"/>
      <c r="BD3" s="1693"/>
      <c r="BE3" s="1693"/>
      <c r="BF3" s="1693"/>
      <c r="BH3" s="143"/>
    </row>
    <row r="4" spans="1:70" ht="15" thickBot="1">
      <c r="U4" s="541"/>
      <c r="V4" s="18"/>
      <c r="X4" s="441"/>
      <c r="Y4" s="18"/>
      <c r="Z4" s="1681"/>
      <c r="AA4" s="1407">
        <v>1990</v>
      </c>
      <c r="AB4" s="1407">
        <f>AA4+1</f>
        <v>1991</v>
      </c>
      <c r="AC4" s="1407">
        <f t="shared" ref="AC4:BF4" si="0">AB4+1</f>
        <v>1992</v>
      </c>
      <c r="AD4" s="1407">
        <f t="shared" si="0"/>
        <v>1993</v>
      </c>
      <c r="AE4" s="1407">
        <f t="shared" si="0"/>
        <v>1994</v>
      </c>
      <c r="AF4" s="1407">
        <f t="shared" si="0"/>
        <v>1995</v>
      </c>
      <c r="AG4" s="1407">
        <f t="shared" si="0"/>
        <v>1996</v>
      </c>
      <c r="AH4" s="1407">
        <f t="shared" si="0"/>
        <v>1997</v>
      </c>
      <c r="AI4" s="1407">
        <f t="shared" si="0"/>
        <v>1998</v>
      </c>
      <c r="AJ4" s="1407">
        <f t="shared" si="0"/>
        <v>1999</v>
      </c>
      <c r="AK4" s="1407">
        <f t="shared" si="0"/>
        <v>2000</v>
      </c>
      <c r="AL4" s="1407">
        <f t="shared" si="0"/>
        <v>2001</v>
      </c>
      <c r="AM4" s="1407">
        <f t="shared" si="0"/>
        <v>2002</v>
      </c>
      <c r="AN4" s="1407">
        <f t="shared" si="0"/>
        <v>2003</v>
      </c>
      <c r="AO4" s="1407">
        <f t="shared" si="0"/>
        <v>2004</v>
      </c>
      <c r="AP4" s="1407">
        <f t="shared" si="0"/>
        <v>2005</v>
      </c>
      <c r="AQ4" s="1407">
        <f t="shared" si="0"/>
        <v>2006</v>
      </c>
      <c r="AR4" s="1407">
        <f t="shared" si="0"/>
        <v>2007</v>
      </c>
      <c r="AS4" s="1407">
        <f t="shared" si="0"/>
        <v>2008</v>
      </c>
      <c r="AT4" s="1407">
        <f t="shared" si="0"/>
        <v>2009</v>
      </c>
      <c r="AU4" s="1407">
        <f t="shared" si="0"/>
        <v>2010</v>
      </c>
      <c r="AV4" s="1407">
        <f t="shared" si="0"/>
        <v>2011</v>
      </c>
      <c r="AW4" s="1407">
        <f t="shared" si="0"/>
        <v>2012</v>
      </c>
      <c r="AX4" s="1407">
        <f t="shared" si="0"/>
        <v>2013</v>
      </c>
      <c r="AY4" s="1407">
        <f t="shared" si="0"/>
        <v>2014</v>
      </c>
      <c r="AZ4" s="1407">
        <f t="shared" si="0"/>
        <v>2015</v>
      </c>
      <c r="BA4" s="1407">
        <f t="shared" si="0"/>
        <v>2016</v>
      </c>
      <c r="BB4" s="1407">
        <f t="shared" si="0"/>
        <v>2017</v>
      </c>
      <c r="BC4" s="1407">
        <f t="shared" si="0"/>
        <v>2018</v>
      </c>
      <c r="BD4" s="1407">
        <f t="shared" si="0"/>
        <v>2019</v>
      </c>
      <c r="BE4" s="1407">
        <f t="shared" si="0"/>
        <v>2020</v>
      </c>
      <c r="BF4" s="1713">
        <f t="shared" si="0"/>
        <v>2021</v>
      </c>
      <c r="BG4" s="1027"/>
      <c r="BH4" s="143"/>
    </row>
    <row r="5" spans="1:70">
      <c r="U5" s="1546" t="s">
        <v>957</v>
      </c>
      <c r="V5" s="1558"/>
      <c r="X5" s="1546" t="s">
        <v>958</v>
      </c>
      <c r="Y5" s="1547"/>
      <c r="Z5" s="1682"/>
      <c r="AA5" s="1549">
        <v>1290.4283151857301</v>
      </c>
      <c r="AB5" s="1549">
        <v>1285.3895560494807</v>
      </c>
      <c r="AC5" s="1549">
        <v>1274.2530672618886</v>
      </c>
      <c r="AD5" s="1549">
        <v>1292.2921884224322</v>
      </c>
      <c r="AE5" s="1549">
        <v>1287.0983639852768</v>
      </c>
      <c r="AF5" s="1549">
        <v>1320.9592327625603</v>
      </c>
      <c r="AG5" s="1549">
        <v>1329.3451295986413</v>
      </c>
      <c r="AH5" s="1549">
        <v>1251.8639655278182</v>
      </c>
      <c r="AI5" s="1549">
        <v>1203.981461015168</v>
      </c>
      <c r="AJ5" s="1549">
        <v>1197.1686266187039</v>
      </c>
      <c r="AK5" s="1549">
        <v>1198.8746973230077</v>
      </c>
      <c r="AL5" s="1549">
        <v>1148.8519269661031</v>
      </c>
      <c r="AM5" s="1549">
        <v>1164.2399693902364</v>
      </c>
      <c r="AN5" s="1549">
        <v>1161.9920116759297</v>
      </c>
      <c r="AO5" s="1549">
        <v>1276.8857323241407</v>
      </c>
      <c r="AP5" s="1549">
        <v>1351.8746658100167</v>
      </c>
      <c r="AQ5" s="1549">
        <v>1395.7203774747454</v>
      </c>
      <c r="AR5" s="1549">
        <v>1406.1741819317447</v>
      </c>
      <c r="AS5" s="1549">
        <v>1350.4336425791294</v>
      </c>
      <c r="AT5" s="1549">
        <v>1250.6374139982067</v>
      </c>
      <c r="AU5" s="1549">
        <v>1322.1031793483837</v>
      </c>
      <c r="AV5" s="1549">
        <v>1026.9259273673561</v>
      </c>
      <c r="AW5" s="1549">
        <v>1042.9231084997034</v>
      </c>
      <c r="AX5" s="1549">
        <v>981.347416586809</v>
      </c>
      <c r="AY5" s="1549">
        <v>955.36365638643281</v>
      </c>
      <c r="AZ5" s="1549">
        <v>1009.9734767178116</v>
      </c>
      <c r="BA5" s="1549">
        <v>1099.8147471311122</v>
      </c>
      <c r="BB5" s="1549">
        <v>1157.4343888211442</v>
      </c>
      <c r="BC5" s="1549">
        <v>1124.8824157163933</v>
      </c>
      <c r="BD5" s="1549">
        <v>1093.7532059916014</v>
      </c>
      <c r="BE5" s="1549">
        <v>1091.8930028913624</v>
      </c>
      <c r="BF5" s="1701">
        <v>1103.207921146726</v>
      </c>
      <c r="BG5" s="305"/>
      <c r="BH5" s="143"/>
      <c r="BK5" s="55"/>
    </row>
    <row r="6" spans="1:70" s="1" customFormat="1" ht="15" customHeight="1">
      <c r="A6" s="141"/>
      <c r="B6" s="141"/>
      <c r="C6" s="141"/>
      <c r="D6" s="141"/>
      <c r="E6" s="141"/>
      <c r="F6" s="141"/>
      <c r="G6" s="141"/>
      <c r="H6" s="141"/>
      <c r="I6" s="141"/>
      <c r="J6" s="141"/>
      <c r="K6" s="141"/>
      <c r="L6" s="141"/>
      <c r="M6" s="141"/>
      <c r="N6" s="141"/>
      <c r="O6" s="141"/>
      <c r="P6" s="141"/>
      <c r="Q6" s="141"/>
      <c r="R6" s="141"/>
      <c r="S6" s="141"/>
      <c r="T6" s="141"/>
      <c r="U6" s="1555"/>
      <c r="V6" s="1590" t="s">
        <v>1078</v>
      </c>
      <c r="W6" s="141"/>
      <c r="X6" s="1555"/>
      <c r="Y6" s="816" t="s">
        <v>1083</v>
      </c>
      <c r="Z6" s="1682"/>
      <c r="AA6" s="41">
        <v>459.34965520246578</v>
      </c>
      <c r="AB6" s="41">
        <v>445.57771585640057</v>
      </c>
      <c r="AC6" s="41">
        <v>413.85678336296337</v>
      </c>
      <c r="AD6" s="41">
        <v>411.94181622215876</v>
      </c>
      <c r="AE6" s="41">
        <v>402.60782101904368</v>
      </c>
      <c r="AF6" s="41">
        <v>400.19556199792328</v>
      </c>
      <c r="AG6" s="41">
        <v>392.82673527944985</v>
      </c>
      <c r="AH6" s="41">
        <v>330.04202870868602</v>
      </c>
      <c r="AI6" s="41">
        <v>309.18204545939244</v>
      </c>
      <c r="AJ6" s="41">
        <v>306.11500568764484</v>
      </c>
      <c r="AK6" s="41">
        <v>263.33725801704986</v>
      </c>
      <c r="AL6" s="41">
        <v>208.90624830063115</v>
      </c>
      <c r="AM6" s="41">
        <v>205.21645784098547</v>
      </c>
      <c r="AN6" s="41">
        <v>205.16740401690691</v>
      </c>
      <c r="AO6" s="41">
        <v>231.86028206572567</v>
      </c>
      <c r="AP6" s="41">
        <v>248.5316059278361</v>
      </c>
      <c r="AQ6" s="41">
        <v>262.53080874167313</v>
      </c>
      <c r="AR6" s="41">
        <v>267.03338019632002</v>
      </c>
      <c r="AS6" s="41">
        <v>270.39180158838195</v>
      </c>
      <c r="AT6" s="41">
        <v>257.75683272739087</v>
      </c>
      <c r="AU6" s="41">
        <v>269.67891458174319</v>
      </c>
      <c r="AV6" s="41">
        <v>289.98500370401177</v>
      </c>
      <c r="AW6" s="41">
        <v>300.4455203786685</v>
      </c>
      <c r="AX6" s="41">
        <v>239.19190412296084</v>
      </c>
      <c r="AY6" s="41">
        <v>224.93138247852698</v>
      </c>
      <c r="AZ6" s="41">
        <v>276.87047380255609</v>
      </c>
      <c r="BA6" s="997">
        <v>353.84379749102715</v>
      </c>
      <c r="BB6" s="41">
        <v>389.8502551447873</v>
      </c>
      <c r="BC6" s="1324">
        <v>373.841634585387</v>
      </c>
      <c r="BD6" s="41">
        <v>354.82785212297057</v>
      </c>
      <c r="BE6" s="41">
        <v>400.72056020752171</v>
      </c>
      <c r="BF6" s="1702">
        <v>403.43101290023549</v>
      </c>
      <c r="BG6" s="1451"/>
      <c r="BH6" s="1451"/>
    </row>
    <row r="7" spans="1:70" s="1" customFormat="1" ht="15" customHeight="1">
      <c r="A7" s="141"/>
      <c r="B7" s="141"/>
      <c r="C7" s="141"/>
      <c r="D7" s="141"/>
      <c r="E7" s="141"/>
      <c r="F7" s="141"/>
      <c r="G7" s="141"/>
      <c r="H7" s="141"/>
      <c r="I7" s="141"/>
      <c r="J7" s="141"/>
      <c r="K7" s="141"/>
      <c r="L7" s="141"/>
      <c r="M7" s="141"/>
      <c r="N7" s="141"/>
      <c r="O7" s="141"/>
      <c r="P7" s="141"/>
      <c r="Q7" s="141"/>
      <c r="R7" s="141"/>
      <c r="S7" s="141"/>
      <c r="T7" s="141"/>
      <c r="U7" s="1555"/>
      <c r="V7" s="1591" t="s">
        <v>1079</v>
      </c>
      <c r="W7" s="141"/>
      <c r="X7" s="1555"/>
      <c r="Y7" s="817" t="s">
        <v>1084</v>
      </c>
      <c r="Z7" s="1682"/>
      <c r="AA7" s="42">
        <v>314.64717133234927</v>
      </c>
      <c r="AB7" s="42">
        <v>311.79059757565398</v>
      </c>
      <c r="AC7" s="42">
        <v>309.17109469855325</v>
      </c>
      <c r="AD7" s="42">
        <v>313.50546812547401</v>
      </c>
      <c r="AE7" s="42">
        <v>322.80673024309527</v>
      </c>
      <c r="AF7" s="42">
        <v>332.08602192754461</v>
      </c>
      <c r="AG7" s="42">
        <v>349.56333030755013</v>
      </c>
      <c r="AH7" s="42">
        <v>332.21735527058939</v>
      </c>
      <c r="AI7" s="42">
        <v>299.48887957589704</v>
      </c>
      <c r="AJ7" s="42">
        <v>286.54311156298672</v>
      </c>
      <c r="AK7" s="42">
        <v>311.1569255109049</v>
      </c>
      <c r="AL7" s="42">
        <v>316.01511097130918</v>
      </c>
      <c r="AM7" s="42">
        <v>334.17534889060192</v>
      </c>
      <c r="AN7" s="42">
        <v>347.0030990523536</v>
      </c>
      <c r="AO7" s="42">
        <v>362.52842009594809</v>
      </c>
      <c r="AP7" s="42">
        <v>364.25499052004682</v>
      </c>
      <c r="AQ7" s="42">
        <v>388.09374776405315</v>
      </c>
      <c r="AR7" s="42">
        <v>420.56139288872566</v>
      </c>
      <c r="AS7" s="42">
        <v>399.26158058101907</v>
      </c>
      <c r="AT7" s="42">
        <v>386.74581840320133</v>
      </c>
      <c r="AU7" s="42">
        <v>426.85106823620316</v>
      </c>
      <c r="AV7" s="42">
        <v>323.10955824266188</v>
      </c>
      <c r="AW7" s="42">
        <v>346.69090863780696</v>
      </c>
      <c r="AX7" s="42">
        <v>369.8611126309433</v>
      </c>
      <c r="AY7" s="42">
        <v>380.05717731143943</v>
      </c>
      <c r="AZ7" s="42">
        <v>394.48312499188785</v>
      </c>
      <c r="BA7" s="998">
        <v>409.77631023965102</v>
      </c>
      <c r="BB7" s="42">
        <v>425.49893791313343</v>
      </c>
      <c r="BC7" s="1325">
        <v>432.94170229356547</v>
      </c>
      <c r="BD7" s="42">
        <v>421.73878881369501</v>
      </c>
      <c r="BE7" s="42">
        <v>386.9860567087868</v>
      </c>
      <c r="BF7" s="1703">
        <v>410.25131299669653</v>
      </c>
      <c r="BG7" s="1563"/>
      <c r="BH7" s="1563"/>
    </row>
    <row r="8" spans="1:70" s="1" customFormat="1" ht="15" customHeight="1">
      <c r="A8" s="141"/>
      <c r="B8" s="141"/>
      <c r="C8" s="141"/>
      <c r="D8" s="141"/>
      <c r="E8" s="141"/>
      <c r="F8" s="141"/>
      <c r="G8" s="141"/>
      <c r="H8" s="141"/>
      <c r="I8" s="141"/>
      <c r="J8" s="141"/>
      <c r="K8" s="141"/>
      <c r="L8" s="141"/>
      <c r="M8" s="141"/>
      <c r="N8" s="141"/>
      <c r="O8" s="141"/>
      <c r="P8" s="141"/>
      <c r="Q8" s="141"/>
      <c r="R8" s="141"/>
      <c r="S8" s="141"/>
      <c r="T8" s="141"/>
      <c r="U8" s="1555"/>
      <c r="V8" s="1591" t="s">
        <v>1080</v>
      </c>
      <c r="W8" s="141"/>
      <c r="X8" s="1555"/>
      <c r="Y8" s="817" t="s">
        <v>1085</v>
      </c>
      <c r="Z8" s="1682"/>
      <c r="AA8" s="42">
        <v>291.2946957427028</v>
      </c>
      <c r="AB8" s="42">
        <v>298.55273741168014</v>
      </c>
      <c r="AC8" s="42">
        <v>302.27373864801666</v>
      </c>
      <c r="AD8" s="42">
        <v>298.6275303527201</v>
      </c>
      <c r="AE8" s="42">
        <v>302.09363718847942</v>
      </c>
      <c r="AF8" s="42">
        <v>308.90229793935401</v>
      </c>
      <c r="AG8" s="42">
        <v>315.69273642953448</v>
      </c>
      <c r="AH8" s="42">
        <v>318.67185663783135</v>
      </c>
      <c r="AI8" s="42">
        <v>313.82593966500019</v>
      </c>
      <c r="AJ8" s="42">
        <v>313.68728289514121</v>
      </c>
      <c r="AK8" s="42">
        <v>311.94279150203937</v>
      </c>
      <c r="AL8" s="42">
        <v>306.2285052208282</v>
      </c>
      <c r="AM8" s="42">
        <v>296.52236790061897</v>
      </c>
      <c r="AN8" s="42">
        <v>281.73930249077887</v>
      </c>
      <c r="AO8" s="42">
        <v>263.61164200341597</v>
      </c>
      <c r="AP8" s="42">
        <v>247.11950139624608</v>
      </c>
      <c r="AQ8" s="42">
        <v>231.22169029515825</v>
      </c>
      <c r="AR8" s="42">
        <v>217.03304756763094</v>
      </c>
      <c r="AS8" s="42">
        <v>197.21779583051068</v>
      </c>
      <c r="AT8" s="42">
        <v>183.31975342538993</v>
      </c>
      <c r="AU8" s="42">
        <v>174.12989336986283</v>
      </c>
      <c r="AV8" s="42">
        <v>165.66288402726005</v>
      </c>
      <c r="AW8" s="42">
        <v>159.33618603953983</v>
      </c>
      <c r="AX8" s="42">
        <v>150.72928401518942</v>
      </c>
      <c r="AY8" s="42">
        <v>142.58382008172998</v>
      </c>
      <c r="AZ8" s="42">
        <v>136.60434355297761</v>
      </c>
      <c r="BA8" s="998">
        <v>132.10226649625443</v>
      </c>
      <c r="BB8" s="42">
        <v>127.15150441610758</v>
      </c>
      <c r="BC8" s="1325">
        <v>123.62031637668913</v>
      </c>
      <c r="BD8" s="42">
        <v>118.94292204564358</v>
      </c>
      <c r="BE8" s="42">
        <v>105.76918139684912</v>
      </c>
      <c r="BF8" s="1703">
        <v>103.61388618371092</v>
      </c>
      <c r="BG8" s="1563"/>
      <c r="BH8" s="1563"/>
    </row>
    <row r="9" spans="1:70" s="1" customFormat="1" ht="15" customHeight="1">
      <c r="A9" s="141"/>
      <c r="B9" s="141"/>
      <c r="C9" s="141"/>
      <c r="D9" s="141"/>
      <c r="E9" s="141"/>
      <c r="F9" s="141"/>
      <c r="G9" s="141"/>
      <c r="H9" s="141"/>
      <c r="I9" s="141"/>
      <c r="J9" s="141"/>
      <c r="K9" s="141"/>
      <c r="L9" s="141"/>
      <c r="M9" s="141"/>
      <c r="N9" s="141"/>
      <c r="O9" s="141"/>
      <c r="P9" s="141"/>
      <c r="Q9" s="141"/>
      <c r="R9" s="141"/>
      <c r="S9" s="141"/>
      <c r="T9" s="141"/>
      <c r="U9" s="1555"/>
      <c r="V9" s="1591" t="s">
        <v>1081</v>
      </c>
      <c r="W9" s="141"/>
      <c r="X9" s="1555"/>
      <c r="Y9" s="923" t="s">
        <v>1086</v>
      </c>
      <c r="Z9" s="1682"/>
      <c r="AA9" s="60">
        <v>225.13679290821239</v>
      </c>
      <c r="AB9" s="60">
        <v>229.46850520574606</v>
      </c>
      <c r="AC9" s="60">
        <v>248.9514505523554</v>
      </c>
      <c r="AD9" s="60">
        <v>268.21737372207934</v>
      </c>
      <c r="AE9" s="60">
        <v>259.59017553465844</v>
      </c>
      <c r="AF9" s="60">
        <v>279.77535089773824</v>
      </c>
      <c r="AG9" s="60">
        <v>271.26232758210682</v>
      </c>
      <c r="AH9" s="60">
        <v>270.93272491071144</v>
      </c>
      <c r="AI9" s="60">
        <v>281.48459631487844</v>
      </c>
      <c r="AJ9" s="60">
        <v>290.82322647293103</v>
      </c>
      <c r="AK9" s="60">
        <v>312.43772229301356</v>
      </c>
      <c r="AL9" s="60">
        <v>317.70206247333437</v>
      </c>
      <c r="AM9" s="60">
        <v>328.3257947580301</v>
      </c>
      <c r="AN9" s="60">
        <v>328.08220611589024</v>
      </c>
      <c r="AO9" s="60">
        <v>418.8853881590511</v>
      </c>
      <c r="AP9" s="60">
        <v>491.9685679658877</v>
      </c>
      <c r="AQ9" s="60">
        <v>513.87413067386069</v>
      </c>
      <c r="AR9" s="60">
        <v>501.54636127906815</v>
      </c>
      <c r="AS9" s="60">
        <v>483.56246457921765</v>
      </c>
      <c r="AT9" s="60">
        <v>422.81500944222461</v>
      </c>
      <c r="AU9" s="60">
        <v>451.4433031605746</v>
      </c>
      <c r="AV9" s="60">
        <v>248.16848139342233</v>
      </c>
      <c r="AW9" s="60">
        <v>236.450493443688</v>
      </c>
      <c r="AX9" s="60">
        <v>221.56511581771534</v>
      </c>
      <c r="AY9" s="60">
        <v>207.7912765147365</v>
      </c>
      <c r="AZ9" s="60">
        <v>202.01553437039013</v>
      </c>
      <c r="BA9" s="999">
        <v>204.09237290417951</v>
      </c>
      <c r="BB9" s="60">
        <v>214.93369134711594</v>
      </c>
      <c r="BC9" s="1326">
        <v>194.47876246075165</v>
      </c>
      <c r="BD9" s="60">
        <v>198.24364300929224</v>
      </c>
      <c r="BE9" s="60">
        <v>198.41720457820455</v>
      </c>
      <c r="BF9" s="1704">
        <v>185.91170906608298</v>
      </c>
      <c r="BG9" s="1563"/>
      <c r="BH9" s="1563"/>
    </row>
    <row r="10" spans="1:70" s="1" customFormat="1" ht="15" customHeight="1">
      <c r="A10" s="141"/>
      <c r="B10" s="141"/>
      <c r="C10" s="141"/>
      <c r="D10" s="141"/>
      <c r="E10" s="141"/>
      <c r="F10" s="141"/>
      <c r="G10" s="141"/>
      <c r="H10" s="141"/>
      <c r="I10" s="141"/>
      <c r="J10" s="141"/>
      <c r="K10" s="141"/>
      <c r="L10" s="141"/>
      <c r="M10" s="141"/>
      <c r="N10" s="141"/>
      <c r="O10" s="141"/>
      <c r="P10" s="141"/>
      <c r="Q10" s="141"/>
      <c r="R10" s="141"/>
      <c r="S10" s="141"/>
      <c r="T10" s="141"/>
      <c r="U10" s="1555"/>
      <c r="V10" s="1673" t="s">
        <v>1082</v>
      </c>
      <c r="W10" s="141"/>
      <c r="X10" s="1555"/>
      <c r="Y10" s="1655" t="s">
        <v>1087</v>
      </c>
      <c r="Z10" s="1682"/>
      <c r="AA10" s="1638" t="s">
        <v>1314</v>
      </c>
      <c r="AB10" s="1638" t="s">
        <v>1314</v>
      </c>
      <c r="AC10" s="1638" t="s">
        <v>1314</v>
      </c>
      <c r="AD10" s="1638" t="s">
        <v>1314</v>
      </c>
      <c r="AE10" s="1638" t="s">
        <v>1314</v>
      </c>
      <c r="AF10" s="1638" t="s">
        <v>1314</v>
      </c>
      <c r="AG10" s="1638" t="s">
        <v>1314</v>
      </c>
      <c r="AH10" s="1638" t="s">
        <v>1314</v>
      </c>
      <c r="AI10" s="1638" t="s">
        <v>1314</v>
      </c>
      <c r="AJ10" s="1638" t="s">
        <v>1314</v>
      </c>
      <c r="AK10" s="1638" t="s">
        <v>1314</v>
      </c>
      <c r="AL10" s="1638" t="s">
        <v>1314</v>
      </c>
      <c r="AM10" s="1638" t="s">
        <v>1314</v>
      </c>
      <c r="AN10" s="1638" t="s">
        <v>1314</v>
      </c>
      <c r="AO10" s="1638" t="s">
        <v>1314</v>
      </c>
      <c r="AP10" s="1638" t="s">
        <v>1314</v>
      </c>
      <c r="AQ10" s="1638" t="s">
        <v>1314</v>
      </c>
      <c r="AR10" s="1638" t="s">
        <v>1314</v>
      </c>
      <c r="AS10" s="1638" t="s">
        <v>1314</v>
      </c>
      <c r="AT10" s="1638" t="s">
        <v>1314</v>
      </c>
      <c r="AU10" s="1638" t="s">
        <v>1314</v>
      </c>
      <c r="AV10" s="1638" t="s">
        <v>1314</v>
      </c>
      <c r="AW10" s="1638" t="s">
        <v>1314</v>
      </c>
      <c r="AX10" s="1638" t="s">
        <v>1314</v>
      </c>
      <c r="AY10" s="1638" t="s">
        <v>1314</v>
      </c>
      <c r="AZ10" s="1638" t="s">
        <v>1314</v>
      </c>
      <c r="BA10" s="1674" t="s">
        <v>1314</v>
      </c>
      <c r="BB10" s="1638" t="s">
        <v>1314</v>
      </c>
      <c r="BC10" s="1675" t="s">
        <v>1314</v>
      </c>
      <c r="BD10" s="1638" t="s">
        <v>1314</v>
      </c>
      <c r="BE10" s="1638" t="s">
        <v>1314</v>
      </c>
      <c r="BF10" s="1705" t="s">
        <v>1314</v>
      </c>
      <c r="BG10" s="1592"/>
      <c r="BH10" s="1563"/>
    </row>
    <row r="11" spans="1:70">
      <c r="U11" s="1553" t="s">
        <v>1035</v>
      </c>
      <c r="V11" s="1558"/>
      <c r="X11" s="1553" t="s">
        <v>554</v>
      </c>
      <c r="Y11" s="1547"/>
      <c r="Z11" s="1682"/>
      <c r="AA11" s="1549">
        <v>5107.4962469725015</v>
      </c>
      <c r="AB11" s="1549">
        <v>4761.9579402872141</v>
      </c>
      <c r="AC11" s="1549">
        <v>3924.0952071940555</v>
      </c>
      <c r="AD11" s="1549">
        <v>3356.886839827222</v>
      </c>
      <c r="AE11" s="1549">
        <v>3116.6357054799228</v>
      </c>
      <c r="AF11" s="1549">
        <v>2772.7788898547296</v>
      </c>
      <c r="AG11" s="1549">
        <v>2438.6396029152284</v>
      </c>
      <c r="AH11" s="1549">
        <v>2285.9216844148809</v>
      </c>
      <c r="AI11" s="1549">
        <v>2123.0706972756102</v>
      </c>
      <c r="AJ11" s="1549">
        <v>2064.416958381069</v>
      </c>
      <c r="AK11" s="1549">
        <v>1922.30444897146</v>
      </c>
      <c r="AL11" s="1549">
        <v>1690.0027432955842</v>
      </c>
      <c r="AM11" s="1549">
        <v>1117.8986440833498</v>
      </c>
      <c r="AN11" s="1549">
        <v>1052.0736358060249</v>
      </c>
      <c r="AO11" s="1549">
        <v>1029.4938156265925</v>
      </c>
      <c r="AP11" s="1549">
        <v>1025.558523628129</v>
      </c>
      <c r="AQ11" s="1549">
        <v>1027.1349681322267</v>
      </c>
      <c r="AR11" s="1549">
        <v>1013.1122123440718</v>
      </c>
      <c r="AS11" s="1549">
        <v>980.7853308572486</v>
      </c>
      <c r="AT11" s="1549">
        <v>951.39140832058547</v>
      </c>
      <c r="AU11" s="1549">
        <v>920.18241087780939</v>
      </c>
      <c r="AV11" s="1549">
        <v>899.84751130722861</v>
      </c>
      <c r="AW11" s="1549">
        <v>882.29983647513177</v>
      </c>
      <c r="AX11" s="1549">
        <v>847.88238849359982</v>
      </c>
      <c r="AY11" s="1549">
        <v>837.69858615197631</v>
      </c>
      <c r="AZ11" s="1549">
        <v>815.52601724137617</v>
      </c>
      <c r="BA11" s="1549">
        <v>824.34945558190157</v>
      </c>
      <c r="BB11" s="1549">
        <v>834.03833763126818</v>
      </c>
      <c r="BC11" s="1549">
        <v>763.89384693836905</v>
      </c>
      <c r="BD11" s="1549">
        <v>726.71258234972925</v>
      </c>
      <c r="BE11" s="1549">
        <v>696.56173044691025</v>
      </c>
      <c r="BF11" s="1701">
        <v>684.89786716944354</v>
      </c>
      <c r="BG11" s="1584"/>
      <c r="BH11" s="143"/>
      <c r="BK11" s="55"/>
    </row>
    <row r="12" spans="1:70" s="1" customFormat="1" ht="15" customHeight="1">
      <c r="A12" s="141"/>
      <c r="B12" s="141"/>
      <c r="C12" s="141"/>
      <c r="D12" s="141"/>
      <c r="E12" s="141"/>
      <c r="F12" s="141"/>
      <c r="G12" s="141"/>
      <c r="H12" s="141"/>
      <c r="I12" s="141"/>
      <c r="J12" s="141"/>
      <c r="K12" s="141"/>
      <c r="L12" s="141"/>
      <c r="M12" s="141"/>
      <c r="N12" s="141"/>
      <c r="O12" s="141"/>
      <c r="P12" s="141"/>
      <c r="Q12" s="141"/>
      <c r="R12" s="141"/>
      <c r="S12" s="141"/>
      <c r="T12" s="141"/>
      <c r="U12" s="1555"/>
      <c r="V12" s="1544" t="s">
        <v>967</v>
      </c>
      <c r="W12" s="141"/>
      <c r="X12" s="1555"/>
      <c r="Y12" s="816" t="s">
        <v>973</v>
      </c>
      <c r="Z12" s="1682"/>
      <c r="AA12" s="41">
        <v>4894.7168811041956</v>
      </c>
      <c r="AB12" s="41">
        <v>4535.5581243052575</v>
      </c>
      <c r="AC12" s="41">
        <v>3697.4138228862307</v>
      </c>
      <c r="AD12" s="41">
        <v>3122.7067843180066</v>
      </c>
      <c r="AE12" s="41">
        <v>2878.5419364539871</v>
      </c>
      <c r="AF12" s="41">
        <v>2519.8278393354635</v>
      </c>
      <c r="AG12" s="41">
        <v>2185.0886776363109</v>
      </c>
      <c r="AH12" s="41">
        <v>2022.6794464797929</v>
      </c>
      <c r="AI12" s="41">
        <v>1864.8387788287178</v>
      </c>
      <c r="AJ12" s="41">
        <v>1803.8042647613465</v>
      </c>
      <c r="AK12" s="41">
        <v>1649.4364325682491</v>
      </c>
      <c r="AL12" s="41">
        <v>1419.3901381577807</v>
      </c>
      <c r="AM12" s="41">
        <v>828.31280667274586</v>
      </c>
      <c r="AN12" s="41">
        <v>755.66100453438071</v>
      </c>
      <c r="AO12" s="41">
        <v>724.60073122429071</v>
      </c>
      <c r="AP12" s="41">
        <v>703.67742216498209</v>
      </c>
      <c r="AQ12" s="41">
        <v>688.54485618412036</v>
      </c>
      <c r="AR12" s="41">
        <v>647.39037314880511</v>
      </c>
      <c r="AS12" s="41">
        <v>623.78103368320478</v>
      </c>
      <c r="AT12" s="41">
        <v>612.09863023275147</v>
      </c>
      <c r="AU12" s="41">
        <v>599.68172515941296</v>
      </c>
      <c r="AV12" s="41">
        <v>584.99268999751598</v>
      </c>
      <c r="AW12" s="41">
        <v>576.94307214920946</v>
      </c>
      <c r="AX12" s="41">
        <v>564.75302270033069</v>
      </c>
      <c r="AY12" s="41">
        <v>569.52776977784026</v>
      </c>
      <c r="AZ12" s="41">
        <v>548.80092663273774</v>
      </c>
      <c r="BA12" s="997">
        <v>540.18691882025644</v>
      </c>
      <c r="BB12" s="41">
        <v>554.49367265824287</v>
      </c>
      <c r="BC12" s="1324">
        <v>498.72974633403339</v>
      </c>
      <c r="BD12" s="41">
        <v>477.87048437400915</v>
      </c>
      <c r="BE12" s="41">
        <v>468.96531231630007</v>
      </c>
      <c r="BF12" s="1702">
        <v>455.86171290860972</v>
      </c>
      <c r="BG12" s="1563"/>
      <c r="BH12" s="1563"/>
      <c r="BI12" s="21"/>
    </row>
    <row r="13" spans="1:70" s="1" customFormat="1" ht="15" customHeight="1">
      <c r="A13" s="141"/>
      <c r="B13" s="141"/>
      <c r="C13" s="141"/>
      <c r="D13" s="141"/>
      <c r="E13" s="141"/>
      <c r="F13" s="141"/>
      <c r="G13" s="141"/>
      <c r="H13" s="141"/>
      <c r="I13" s="141"/>
      <c r="J13" s="141"/>
      <c r="K13" s="141"/>
      <c r="L13" s="141"/>
      <c r="M13" s="141"/>
      <c r="N13" s="141"/>
      <c r="O13" s="141"/>
      <c r="P13" s="141"/>
      <c r="Q13" s="141"/>
      <c r="R13" s="141"/>
      <c r="S13" s="141"/>
      <c r="T13" s="141"/>
      <c r="U13" s="1646"/>
      <c r="V13" s="1604" t="s">
        <v>968</v>
      </c>
      <c r="W13" s="141"/>
      <c r="X13" s="1646"/>
      <c r="Y13" s="1655" t="s">
        <v>974</v>
      </c>
      <c r="Z13" s="1682"/>
      <c r="AA13" s="1586">
        <v>212.77936586830606</v>
      </c>
      <c r="AB13" s="1586">
        <v>226.39981598195661</v>
      </c>
      <c r="AC13" s="1586">
        <v>226.68138430782426</v>
      </c>
      <c r="AD13" s="1586">
        <v>234.18005550921558</v>
      </c>
      <c r="AE13" s="1586">
        <v>238.0937690259359</v>
      </c>
      <c r="AF13" s="1586">
        <v>252.95105051926606</v>
      </c>
      <c r="AG13" s="1586">
        <v>253.55092527891762</v>
      </c>
      <c r="AH13" s="1586">
        <v>263.24223793508787</v>
      </c>
      <c r="AI13" s="1586">
        <v>258.23191844689256</v>
      </c>
      <c r="AJ13" s="1586">
        <v>260.61269361972251</v>
      </c>
      <c r="AK13" s="1586">
        <v>272.86801640321107</v>
      </c>
      <c r="AL13" s="1586">
        <v>270.61260513780365</v>
      </c>
      <c r="AM13" s="1586">
        <v>289.58583741060397</v>
      </c>
      <c r="AN13" s="1586">
        <v>296.41263127164427</v>
      </c>
      <c r="AO13" s="1586">
        <v>304.89308440230178</v>
      </c>
      <c r="AP13" s="1586">
        <v>321.8811014631471</v>
      </c>
      <c r="AQ13" s="1586">
        <v>338.5901119481062</v>
      </c>
      <c r="AR13" s="1586">
        <v>365.72183919526668</v>
      </c>
      <c r="AS13" s="1586">
        <v>357.00429717404376</v>
      </c>
      <c r="AT13" s="1586">
        <v>339.29277808783388</v>
      </c>
      <c r="AU13" s="1586">
        <v>320.50068571839654</v>
      </c>
      <c r="AV13" s="1586">
        <v>314.85482130971263</v>
      </c>
      <c r="AW13" s="1586">
        <v>305.35676432592231</v>
      </c>
      <c r="AX13" s="1586">
        <v>283.12936579326913</v>
      </c>
      <c r="AY13" s="1586">
        <v>268.17081637413605</v>
      </c>
      <c r="AZ13" s="1586">
        <v>266.72509060863837</v>
      </c>
      <c r="BA13" s="1656">
        <v>284.16253676164519</v>
      </c>
      <c r="BB13" s="1586">
        <v>279.54466497302525</v>
      </c>
      <c r="BC13" s="1657">
        <v>265.1641006043356</v>
      </c>
      <c r="BD13" s="1586">
        <v>248.84209797572012</v>
      </c>
      <c r="BE13" s="1586">
        <v>227.59641813061018</v>
      </c>
      <c r="BF13" s="1706">
        <v>229.03615426083377</v>
      </c>
      <c r="BG13" s="1563"/>
      <c r="BH13" s="1563"/>
      <c r="BI13" s="21"/>
    </row>
    <row r="14" spans="1:70">
      <c r="U14" s="1553" t="s">
        <v>652</v>
      </c>
      <c r="V14" s="1554"/>
      <c r="X14" s="1553" t="s">
        <v>725</v>
      </c>
      <c r="Y14" s="1554"/>
      <c r="Z14" s="1682"/>
      <c r="AA14" s="1654">
        <v>60.533688957800003</v>
      </c>
      <c r="AB14" s="1654">
        <v>58.257360136799996</v>
      </c>
      <c r="AC14" s="1654">
        <v>54.891544841200002</v>
      </c>
      <c r="AD14" s="1654">
        <v>52.149962422400009</v>
      </c>
      <c r="AE14" s="1654">
        <v>55.762489736599996</v>
      </c>
      <c r="AF14" s="1654">
        <v>58.432232907199996</v>
      </c>
      <c r="AG14" s="1654">
        <v>55.533115812799991</v>
      </c>
      <c r="AH14" s="1654">
        <v>55.0172602986</v>
      </c>
      <c r="AI14" s="1654">
        <v>52.613575124800008</v>
      </c>
      <c r="AJ14" s="1654">
        <v>51.980534407599997</v>
      </c>
      <c r="AK14" s="1654">
        <v>54.18914351099999</v>
      </c>
      <c r="AL14" s="1654">
        <v>51.790044354200006</v>
      </c>
      <c r="AM14" s="1654">
        <v>52.873253192400007</v>
      </c>
      <c r="AN14" s="1654">
        <v>50.183866741199999</v>
      </c>
      <c r="AO14" s="1654">
        <v>53.674694951199996</v>
      </c>
      <c r="AP14" s="1654">
        <v>53.792058405599995</v>
      </c>
      <c r="AQ14" s="1654">
        <v>54.584801918800011</v>
      </c>
      <c r="AR14" s="1654">
        <v>50.89279293900001</v>
      </c>
      <c r="AS14" s="1654">
        <v>49.625457674999993</v>
      </c>
      <c r="AT14" s="1654">
        <v>51.258287602200006</v>
      </c>
      <c r="AU14" s="1654">
        <v>53.925703079999998</v>
      </c>
      <c r="AV14" s="1654">
        <v>53.672004523999995</v>
      </c>
      <c r="AW14" s="1654">
        <v>46.139193489999997</v>
      </c>
      <c r="AX14" s="1654">
        <v>46.358037320000001</v>
      </c>
      <c r="AY14" s="1654">
        <v>42.906234251400001</v>
      </c>
      <c r="AZ14" s="1654">
        <v>48.474278537000004</v>
      </c>
      <c r="BA14" s="1654">
        <v>43.258913936000006</v>
      </c>
      <c r="BB14" s="1654">
        <v>42.686076226084879</v>
      </c>
      <c r="BC14" s="1654">
        <v>40.499707995000001</v>
      </c>
      <c r="BD14" s="1654">
        <v>41.125375503000001</v>
      </c>
      <c r="BE14" s="1654">
        <v>38.101131845999994</v>
      </c>
      <c r="BF14" s="1707">
        <v>43.610494207000009</v>
      </c>
      <c r="BG14" s="305"/>
      <c r="BH14" s="143"/>
      <c r="BK14" s="55"/>
      <c r="BP14" s="2"/>
      <c r="BQ14" s="2"/>
      <c r="BR14" s="2"/>
    </row>
    <row r="15" spans="1:70" s="1" customFormat="1" ht="15" customHeight="1">
      <c r="A15" s="141"/>
      <c r="B15" s="141"/>
      <c r="C15" s="141"/>
      <c r="D15" s="141"/>
      <c r="E15" s="141"/>
      <c r="F15" s="141"/>
      <c r="G15" s="141"/>
      <c r="H15" s="141"/>
      <c r="I15" s="141"/>
      <c r="J15" s="141"/>
      <c r="K15" s="141"/>
      <c r="L15" s="141"/>
      <c r="M15" s="141"/>
      <c r="N15" s="141"/>
      <c r="O15" s="141"/>
      <c r="P15" s="141"/>
      <c r="Q15" s="141"/>
      <c r="R15" s="141"/>
      <c r="S15" s="141"/>
      <c r="T15" s="141"/>
      <c r="U15" s="1555"/>
      <c r="V15" s="1544" t="s">
        <v>969</v>
      </c>
      <c r="W15" s="141"/>
      <c r="X15" s="1555"/>
      <c r="Y15" s="816" t="s">
        <v>975</v>
      </c>
      <c r="Z15" s="1682"/>
      <c r="AA15" s="1550">
        <v>37.487365629800003</v>
      </c>
      <c r="AB15" s="1550">
        <v>36.4247218008</v>
      </c>
      <c r="AC15" s="1550">
        <v>33.744252041200006</v>
      </c>
      <c r="AD15" s="1550">
        <v>32.267633590400003</v>
      </c>
      <c r="AE15" s="1550">
        <v>34.986145544599992</v>
      </c>
      <c r="AF15" s="1550">
        <v>37.092999627199994</v>
      </c>
      <c r="AG15" s="1550">
        <v>33.845173284799998</v>
      </c>
      <c r="AH15" s="1550">
        <v>33.200734986599997</v>
      </c>
      <c r="AI15" s="1550">
        <v>33.391106132799997</v>
      </c>
      <c r="AJ15" s="1550">
        <v>32.832905095600005</v>
      </c>
      <c r="AK15" s="1550">
        <v>34.145019734999991</v>
      </c>
      <c r="AL15" s="1550">
        <v>32.928843714199999</v>
      </c>
      <c r="AM15" s="1550">
        <v>33.064761800399999</v>
      </c>
      <c r="AN15" s="1550">
        <v>30.538354549199997</v>
      </c>
      <c r="AO15" s="1550">
        <v>33.427745447199996</v>
      </c>
      <c r="AP15" s="1550">
        <v>33.690013221600005</v>
      </c>
      <c r="AQ15" s="1550">
        <v>34.157904254800002</v>
      </c>
      <c r="AR15" s="1550">
        <v>30.296770155000001</v>
      </c>
      <c r="AS15" s="1550">
        <v>31.739337482999996</v>
      </c>
      <c r="AT15" s="1550">
        <v>35.830739314200002</v>
      </c>
      <c r="AU15" s="1550">
        <v>36.228593831999994</v>
      </c>
      <c r="AV15" s="1550">
        <v>35.712523819999994</v>
      </c>
      <c r="AW15" s="1550">
        <v>28.144619410000001</v>
      </c>
      <c r="AX15" s="1550">
        <v>28.200713288000003</v>
      </c>
      <c r="AY15" s="1550">
        <v>25.223696651400001</v>
      </c>
      <c r="AZ15" s="1550">
        <v>31.787401865000003</v>
      </c>
      <c r="BA15" s="1551">
        <v>26.762141456000005</v>
      </c>
      <c r="BB15" s="1550">
        <v>25.255369282084878</v>
      </c>
      <c r="BC15" s="1552">
        <v>22.710499802999998</v>
      </c>
      <c r="BD15" s="1550">
        <v>24.887194766999997</v>
      </c>
      <c r="BE15" s="1550">
        <v>23.840503109999993</v>
      </c>
      <c r="BF15" s="1708">
        <v>27.016579327000013</v>
      </c>
      <c r="BG15" s="1563"/>
      <c r="BH15" s="1563"/>
      <c r="BI15" s="21"/>
    </row>
    <row r="16" spans="1:70" s="1" customFormat="1" ht="15" customHeight="1">
      <c r="A16" s="141"/>
      <c r="B16" s="141"/>
      <c r="C16" s="141"/>
      <c r="D16" s="141"/>
      <c r="E16" s="141"/>
      <c r="F16" s="141"/>
      <c r="G16" s="141"/>
      <c r="H16" s="141"/>
      <c r="I16" s="141"/>
      <c r="J16" s="141"/>
      <c r="K16" s="141"/>
      <c r="L16" s="141"/>
      <c r="M16" s="141"/>
      <c r="N16" s="141"/>
      <c r="O16" s="141"/>
      <c r="P16" s="141"/>
      <c r="Q16" s="141"/>
      <c r="R16" s="141"/>
      <c r="S16" s="141"/>
      <c r="T16" s="141"/>
      <c r="U16" s="1646"/>
      <c r="V16" s="1604" t="s">
        <v>1199</v>
      </c>
      <c r="W16" s="141"/>
      <c r="X16" s="1646"/>
      <c r="Y16" s="1655" t="s">
        <v>1148</v>
      </c>
      <c r="Z16" s="1682"/>
      <c r="AA16" s="1648">
        <v>23.046323328</v>
      </c>
      <c r="AB16" s="1648">
        <v>21.832638336000002</v>
      </c>
      <c r="AC16" s="1648">
        <v>21.147292799999999</v>
      </c>
      <c r="AD16" s="1648">
        <v>19.882328832000002</v>
      </c>
      <c r="AE16" s="1648">
        <v>20.776344192</v>
      </c>
      <c r="AF16" s="1648">
        <v>21.339233280000002</v>
      </c>
      <c r="AG16" s="1648">
        <v>21.687942528000001</v>
      </c>
      <c r="AH16" s="1648">
        <v>21.816525312000003</v>
      </c>
      <c r="AI16" s="1648">
        <v>19.222468992000003</v>
      </c>
      <c r="AJ16" s="1648">
        <v>19.147629311999999</v>
      </c>
      <c r="AK16" s="1648">
        <v>20.044123775999999</v>
      </c>
      <c r="AL16" s="1648">
        <v>18.861200640000003</v>
      </c>
      <c r="AM16" s="1648">
        <v>19.808491392000001</v>
      </c>
      <c r="AN16" s="1648">
        <v>19.645512192000002</v>
      </c>
      <c r="AO16" s="1648">
        <v>20.246949504000003</v>
      </c>
      <c r="AP16" s="1648">
        <v>20.102045184000001</v>
      </c>
      <c r="AQ16" s="1648">
        <v>20.426897664000006</v>
      </c>
      <c r="AR16" s="1648">
        <v>20.596022784000002</v>
      </c>
      <c r="AS16" s="1648">
        <v>17.886120192000003</v>
      </c>
      <c r="AT16" s="1648">
        <v>15.427548288000001</v>
      </c>
      <c r="AU16" s="1648">
        <v>17.697109248</v>
      </c>
      <c r="AV16" s="1648">
        <v>17.959480703999997</v>
      </c>
      <c r="AW16" s="1648">
        <v>17.99457408</v>
      </c>
      <c r="AX16" s="1648">
        <v>18.157324031999998</v>
      </c>
      <c r="AY16" s="1648">
        <v>17.6825376</v>
      </c>
      <c r="AZ16" s="1648">
        <v>16.686876672</v>
      </c>
      <c r="BA16" s="1658">
        <v>16.496772480000001</v>
      </c>
      <c r="BB16" s="1648">
        <v>17.430706944000001</v>
      </c>
      <c r="BC16" s="1659">
        <v>17.789208192000004</v>
      </c>
      <c r="BD16" s="1648">
        <v>16.238180736</v>
      </c>
      <c r="BE16" s="1648">
        <v>14.260628735999999</v>
      </c>
      <c r="BF16" s="1709">
        <v>16.59391488</v>
      </c>
      <c r="BG16" s="1784"/>
      <c r="BH16" s="1563"/>
      <c r="BI16" s="21"/>
    </row>
    <row r="17" spans="1:70">
      <c r="A17" s="141"/>
      <c r="U17" s="1553" t="s">
        <v>201</v>
      </c>
      <c r="V17" s="1554"/>
      <c r="X17" s="1553" t="s">
        <v>433</v>
      </c>
      <c r="Y17" s="1554"/>
      <c r="Z17" s="1682"/>
      <c r="AA17" s="1549">
        <v>25062.048430725328</v>
      </c>
      <c r="AB17" s="1549">
        <v>24902.918481427212</v>
      </c>
      <c r="AC17" s="1549">
        <v>25792.506447478685</v>
      </c>
      <c r="AD17" s="1549">
        <v>25719.76036478984</v>
      </c>
      <c r="AE17" s="1549">
        <v>26251.877305509322</v>
      </c>
      <c r="AF17" s="1549">
        <v>25734.147289948116</v>
      </c>
      <c r="AG17" s="1549">
        <v>25148.886421054201</v>
      </c>
      <c r="AH17" s="1549">
        <v>25294.118951117434</v>
      </c>
      <c r="AI17" s="1549">
        <v>24276.259305643642</v>
      </c>
      <c r="AJ17" s="1549">
        <v>24374.079064932917</v>
      </c>
      <c r="AK17" s="1549">
        <v>24244.976465421336</v>
      </c>
      <c r="AL17" s="1549">
        <v>23802.523794886114</v>
      </c>
      <c r="AM17" s="1549">
        <v>23944.282734789285</v>
      </c>
      <c r="AN17" s="1549">
        <v>23488.282617251745</v>
      </c>
      <c r="AO17" s="1549">
        <v>23487.982747127913</v>
      </c>
      <c r="AP17" s="1549">
        <v>23795.190585144981</v>
      </c>
      <c r="AQ17" s="1549">
        <v>23616.10333269367</v>
      </c>
      <c r="AR17" s="1549">
        <v>23404.68345702847</v>
      </c>
      <c r="AS17" s="1549">
        <v>23105.098045786985</v>
      </c>
      <c r="AT17" s="1549">
        <v>23135.11797495103</v>
      </c>
      <c r="AU17" s="1549">
        <v>23035.992462677008</v>
      </c>
      <c r="AV17" s="1549">
        <v>22434.044902918897</v>
      </c>
      <c r="AW17" s="1549">
        <v>22064.447617933223</v>
      </c>
      <c r="AX17" s="1549">
        <v>22353.768622238316</v>
      </c>
      <c r="AY17" s="1549">
        <v>22138.616371005999</v>
      </c>
      <c r="AZ17" s="1549">
        <v>21962.264975415648</v>
      </c>
      <c r="BA17" s="1549">
        <v>22057.937228933268</v>
      </c>
      <c r="BB17" s="1549">
        <v>22027.933380115312</v>
      </c>
      <c r="BC17" s="1549">
        <v>21925.494536286868</v>
      </c>
      <c r="BD17" s="1549">
        <v>21972.926436130609</v>
      </c>
      <c r="BE17" s="1549">
        <v>22076.369729809619</v>
      </c>
      <c r="BF17" s="1701">
        <v>22182.302169112267</v>
      </c>
      <c r="BG17" s="305"/>
      <c r="BH17" s="143"/>
      <c r="BK17" s="55"/>
    </row>
    <row r="18" spans="1:70" s="1" customFormat="1" ht="15" customHeight="1">
      <c r="A18" s="141"/>
      <c r="B18" s="141"/>
      <c r="C18" s="141"/>
      <c r="D18" s="141"/>
      <c r="E18" s="141"/>
      <c r="F18" s="141"/>
      <c r="G18" s="141"/>
      <c r="H18" s="141"/>
      <c r="I18" s="141"/>
      <c r="J18" s="141"/>
      <c r="K18" s="141"/>
      <c r="L18" s="141"/>
      <c r="M18" s="141"/>
      <c r="N18" s="141"/>
      <c r="O18" s="141"/>
      <c r="P18" s="141"/>
      <c r="Q18" s="141"/>
      <c r="R18" s="141"/>
      <c r="S18" s="141"/>
      <c r="T18" s="141"/>
      <c r="U18" s="1555"/>
      <c r="V18" s="1544" t="s">
        <v>970</v>
      </c>
      <c r="W18" s="141"/>
      <c r="X18" s="1555"/>
      <c r="Y18" s="816" t="s">
        <v>976</v>
      </c>
      <c r="Z18" s="1682"/>
      <c r="AA18" s="41">
        <v>9422.9039880518067</v>
      </c>
      <c r="AB18" s="41">
        <v>9610.0798500349192</v>
      </c>
      <c r="AC18" s="41">
        <v>9674.5157800939578</v>
      </c>
      <c r="AD18" s="41">
        <v>9571.5686768422693</v>
      </c>
      <c r="AE18" s="41">
        <v>9424.3208894734107</v>
      </c>
      <c r="AF18" s="41">
        <v>9318.4508401012681</v>
      </c>
      <c r="AG18" s="41">
        <v>9217.898666875386</v>
      </c>
      <c r="AH18" s="41">
        <v>9176.9460632945884</v>
      </c>
      <c r="AI18" s="41">
        <v>9117.3730086736559</v>
      </c>
      <c r="AJ18" s="41">
        <v>9073.1817541921591</v>
      </c>
      <c r="AK18" s="41">
        <v>8966.3400410133072</v>
      </c>
      <c r="AL18" s="41">
        <v>9013.6148663103886</v>
      </c>
      <c r="AM18" s="41">
        <v>8949.9076716852796</v>
      </c>
      <c r="AN18" s="41">
        <v>8851.1158418081413</v>
      </c>
      <c r="AO18" s="41">
        <v>8668.8387978266619</v>
      </c>
      <c r="AP18" s="41">
        <v>8650.7100168335928</v>
      </c>
      <c r="AQ18" s="41">
        <v>8626.3258313256483</v>
      </c>
      <c r="AR18" s="41">
        <v>8673.2818285715275</v>
      </c>
      <c r="AS18" s="41">
        <v>8586.8500111657904</v>
      </c>
      <c r="AT18" s="41">
        <v>8479.7611045811682</v>
      </c>
      <c r="AU18" s="41">
        <v>8202.1106353386513</v>
      </c>
      <c r="AV18" s="41">
        <v>8154.2656951549434</v>
      </c>
      <c r="AW18" s="41">
        <v>7953.1304405872479</v>
      </c>
      <c r="AX18" s="41">
        <v>7736.8477328496565</v>
      </c>
      <c r="AY18" s="41">
        <v>7543.4616929043459</v>
      </c>
      <c r="AZ18" s="41">
        <v>7533.9310944364843</v>
      </c>
      <c r="BA18" s="997">
        <v>7480.7571587519324</v>
      </c>
      <c r="BB18" s="41">
        <v>7494.125500765851</v>
      </c>
      <c r="BC18" s="1324">
        <v>7464.9949621834621</v>
      </c>
      <c r="BD18" s="41">
        <v>7563.3041406668408</v>
      </c>
      <c r="BE18" s="41">
        <v>7631.2926238777818</v>
      </c>
      <c r="BF18" s="1780">
        <v>7717.7018954654741</v>
      </c>
      <c r="BG18" s="1778"/>
      <c r="BH18" s="1563"/>
    </row>
    <row r="19" spans="1:70" s="1" customFormat="1" ht="15" customHeight="1">
      <c r="A19" s="141"/>
      <c r="B19" s="141"/>
      <c r="C19" s="141"/>
      <c r="D19" s="141"/>
      <c r="E19" s="141"/>
      <c r="F19" s="141"/>
      <c r="G19" s="141"/>
      <c r="H19" s="141"/>
      <c r="I19" s="141"/>
      <c r="J19" s="141"/>
      <c r="K19" s="141"/>
      <c r="L19" s="141"/>
      <c r="M19" s="141"/>
      <c r="N19" s="141"/>
      <c r="O19" s="141"/>
      <c r="P19" s="141"/>
      <c r="Q19" s="141"/>
      <c r="R19" s="141"/>
      <c r="S19" s="141"/>
      <c r="T19" s="141"/>
      <c r="U19" s="1555"/>
      <c r="V19" s="924" t="s">
        <v>952</v>
      </c>
      <c r="W19" s="141"/>
      <c r="X19" s="1555"/>
      <c r="Y19" s="817" t="s">
        <v>961</v>
      </c>
      <c r="Z19" s="1682"/>
      <c r="AA19" s="42">
        <v>3382.8644670373374</v>
      </c>
      <c r="AB19" s="42">
        <v>3400.0259613337371</v>
      </c>
      <c r="AC19" s="42">
        <v>3396.8867685912783</v>
      </c>
      <c r="AD19" s="42">
        <v>3325.3024309496759</v>
      </c>
      <c r="AE19" s="42">
        <v>3234.4350893615697</v>
      </c>
      <c r="AF19" s="42">
        <v>3212.6433041721994</v>
      </c>
      <c r="AG19" s="42">
        <v>3188.6957376668738</v>
      </c>
      <c r="AH19" s="42">
        <v>3155.6919486620995</v>
      </c>
      <c r="AI19" s="42">
        <v>3106.1334974377664</v>
      </c>
      <c r="AJ19" s="42">
        <v>3078.2932225437444</v>
      </c>
      <c r="AK19" s="42">
        <v>3007.2873303858732</v>
      </c>
      <c r="AL19" s="42">
        <v>2986.6251341801158</v>
      </c>
      <c r="AM19" s="42">
        <v>2974.8795162798597</v>
      </c>
      <c r="AN19" s="42">
        <v>2929.341739261436</v>
      </c>
      <c r="AO19" s="42">
        <v>2857.4180233270768</v>
      </c>
      <c r="AP19" s="42">
        <v>2842.6741367467885</v>
      </c>
      <c r="AQ19" s="42">
        <v>2776.3273088584269</v>
      </c>
      <c r="AR19" s="42">
        <v>2723.2168443541568</v>
      </c>
      <c r="AS19" s="42">
        <v>2674.212374524378</v>
      </c>
      <c r="AT19" s="42">
        <v>2634.4460976450373</v>
      </c>
      <c r="AU19" s="42">
        <v>2575.5284104358129</v>
      </c>
      <c r="AV19" s="42">
        <v>2571.587044564817</v>
      </c>
      <c r="AW19" s="42">
        <v>2529.5990990093301</v>
      </c>
      <c r="AX19" s="42">
        <v>2467.0349568543438</v>
      </c>
      <c r="AY19" s="42">
        <v>2423.6680076773141</v>
      </c>
      <c r="AZ19" s="42">
        <v>2420.2242941758814</v>
      </c>
      <c r="BA19" s="998">
        <v>2381.809176441398</v>
      </c>
      <c r="BB19" s="42">
        <v>2394.783365648675</v>
      </c>
      <c r="BC19" s="1325">
        <v>2395.5984141493541</v>
      </c>
      <c r="BD19" s="42">
        <v>2414.1783798777697</v>
      </c>
      <c r="BE19" s="42">
        <v>2423.6033379438227</v>
      </c>
      <c r="BF19" s="1781">
        <v>2458.3119019790988</v>
      </c>
      <c r="BG19" s="1779"/>
      <c r="BH19" s="1563"/>
    </row>
    <row r="20" spans="1:70" s="1" customFormat="1" ht="15" customHeight="1">
      <c r="A20" s="141"/>
      <c r="B20" s="141"/>
      <c r="C20" s="141"/>
      <c r="D20" s="141"/>
      <c r="E20" s="141"/>
      <c r="F20" s="141"/>
      <c r="G20" s="141"/>
      <c r="H20" s="141"/>
      <c r="I20" s="141"/>
      <c r="J20" s="141"/>
      <c r="K20" s="141"/>
      <c r="L20" s="141"/>
      <c r="M20" s="141"/>
      <c r="N20" s="141"/>
      <c r="O20" s="141"/>
      <c r="P20" s="141"/>
      <c r="Q20" s="141"/>
      <c r="R20" s="141"/>
      <c r="S20" s="141"/>
      <c r="T20" s="141"/>
      <c r="U20" s="1555"/>
      <c r="V20" s="924" t="s">
        <v>971</v>
      </c>
      <c r="W20" s="141"/>
      <c r="X20" s="1555"/>
      <c r="Y20" s="817" t="s">
        <v>977</v>
      </c>
      <c r="Z20" s="1682"/>
      <c r="AA20" s="42">
        <v>12129.253899068841</v>
      </c>
      <c r="AB20" s="42">
        <v>11775.524338304769</v>
      </c>
      <c r="AC20" s="42">
        <v>12599.718505741172</v>
      </c>
      <c r="AD20" s="42">
        <v>12712.603478287634</v>
      </c>
      <c r="AE20" s="42">
        <v>13477.463535522342</v>
      </c>
      <c r="AF20" s="42">
        <v>13092.101667252831</v>
      </c>
      <c r="AG20" s="42">
        <v>12634.01558919524</v>
      </c>
      <c r="AH20" s="42">
        <v>12856.320222417429</v>
      </c>
      <c r="AI20" s="42">
        <v>11952.318427508249</v>
      </c>
      <c r="AJ20" s="42">
        <v>12124.021195224714</v>
      </c>
      <c r="AK20" s="42">
        <v>12175.438782528268</v>
      </c>
      <c r="AL20" s="42">
        <v>11707.103206358059</v>
      </c>
      <c r="AM20" s="42">
        <v>11927.160818741404</v>
      </c>
      <c r="AN20" s="42">
        <v>11619.974719579592</v>
      </c>
      <c r="AO20" s="42">
        <v>11877.348503786805</v>
      </c>
      <c r="AP20" s="42">
        <v>12216.124676400887</v>
      </c>
      <c r="AQ20" s="42">
        <v>12130.328894420818</v>
      </c>
      <c r="AR20" s="42">
        <v>11927.383016061338</v>
      </c>
      <c r="AS20" s="42">
        <v>11766.193493511792</v>
      </c>
      <c r="AT20" s="42">
        <v>11945.34421356788</v>
      </c>
      <c r="AU20" s="42">
        <v>12184.828481797153</v>
      </c>
      <c r="AV20" s="42">
        <v>11635.440863802851</v>
      </c>
      <c r="AW20" s="42">
        <v>11510.88903426835</v>
      </c>
      <c r="AX20" s="42">
        <v>12077.776161096823</v>
      </c>
      <c r="AY20" s="42">
        <v>12101.408820356135</v>
      </c>
      <c r="AZ20" s="42">
        <v>11941.01221776399</v>
      </c>
      <c r="BA20" s="998">
        <v>12128.262578508789</v>
      </c>
      <c r="BB20" s="42">
        <v>12074.545767779731</v>
      </c>
      <c r="BC20" s="1325">
        <v>11999.914421375957</v>
      </c>
      <c r="BD20" s="42">
        <v>11931.215715326156</v>
      </c>
      <c r="BE20" s="42">
        <v>11957.605528065065</v>
      </c>
      <c r="BF20" s="1703">
        <v>11942.418490901651</v>
      </c>
      <c r="BG20" s="1563"/>
      <c r="BH20" s="1563"/>
    </row>
    <row r="21" spans="1:70" s="1" customFormat="1" ht="15" customHeight="1">
      <c r="A21" s="141"/>
      <c r="B21" s="141"/>
      <c r="C21" s="141"/>
      <c r="D21" s="141"/>
      <c r="E21" s="141"/>
      <c r="F21" s="141"/>
      <c r="G21" s="141"/>
      <c r="H21" s="141"/>
      <c r="I21" s="141"/>
      <c r="J21" s="141"/>
      <c r="K21" s="141"/>
      <c r="L21" s="141"/>
      <c r="M21" s="141"/>
      <c r="N21" s="141"/>
      <c r="O21" s="141"/>
      <c r="P21" s="141"/>
      <c r="Q21" s="141"/>
      <c r="R21" s="141"/>
      <c r="S21" s="141"/>
      <c r="T21" s="141"/>
      <c r="U21" s="1646"/>
      <c r="V21" s="1604" t="s">
        <v>954</v>
      </c>
      <c r="W21" s="141"/>
      <c r="X21" s="1646"/>
      <c r="Y21" s="1655" t="s">
        <v>963</v>
      </c>
      <c r="Z21" s="1682"/>
      <c r="AA21" s="1586">
        <v>127.02607656734506</v>
      </c>
      <c r="AB21" s="1586">
        <v>117.2883317537857</v>
      </c>
      <c r="AC21" s="1586">
        <v>121.38539305227576</v>
      </c>
      <c r="AD21" s="1586">
        <v>110.28577871026144</v>
      </c>
      <c r="AE21" s="1586">
        <v>115.65779115200267</v>
      </c>
      <c r="AF21" s="1586">
        <v>110.95147842182172</v>
      </c>
      <c r="AG21" s="1586">
        <v>108.27642731670153</v>
      </c>
      <c r="AH21" s="1586">
        <v>105.16071674331984</v>
      </c>
      <c r="AI21" s="1586">
        <v>100.43437202396991</v>
      </c>
      <c r="AJ21" s="1648">
        <v>98.58289297229949</v>
      </c>
      <c r="AK21" s="1648">
        <v>95.910311493890731</v>
      </c>
      <c r="AL21" s="1648">
        <v>95.180588037551559</v>
      </c>
      <c r="AM21" s="1648">
        <v>92.334728082740966</v>
      </c>
      <c r="AN21" s="1648">
        <v>87.850316602577976</v>
      </c>
      <c r="AO21" s="1648">
        <v>84.377422187368737</v>
      </c>
      <c r="AP21" s="1648">
        <v>85.681755163713973</v>
      </c>
      <c r="AQ21" s="1648">
        <v>83.121298088774793</v>
      </c>
      <c r="AR21" s="1648">
        <v>80.801768041448355</v>
      </c>
      <c r="AS21" s="1648">
        <v>77.842166585026391</v>
      </c>
      <c r="AT21" s="1648">
        <v>75.566559156944109</v>
      </c>
      <c r="AU21" s="1648">
        <v>73.524935105386874</v>
      </c>
      <c r="AV21" s="1648">
        <v>72.75129939628394</v>
      </c>
      <c r="AW21" s="1648">
        <v>70.829044068296568</v>
      </c>
      <c r="AX21" s="1648">
        <v>72.10977143749335</v>
      </c>
      <c r="AY21" s="1648">
        <v>70.077850068201755</v>
      </c>
      <c r="AZ21" s="1648">
        <v>67.097369039291351</v>
      </c>
      <c r="BA21" s="1658">
        <v>67.108315231150272</v>
      </c>
      <c r="BB21" s="1648">
        <v>64.478745921056046</v>
      </c>
      <c r="BC21" s="1659">
        <v>64.986738578096592</v>
      </c>
      <c r="BD21" s="1648">
        <v>64.228200259842879</v>
      </c>
      <c r="BE21" s="1648">
        <v>63.868239922948412</v>
      </c>
      <c r="BF21" s="1709">
        <v>63.869880766043252</v>
      </c>
      <c r="BG21" s="1563"/>
      <c r="BH21" s="1563"/>
    </row>
    <row r="22" spans="1:70" ht="13.35" customHeight="1">
      <c r="U22" s="1553" t="s">
        <v>202</v>
      </c>
      <c r="V22" s="1554"/>
      <c r="X22" s="1553" t="s">
        <v>434</v>
      </c>
      <c r="Y22" s="1554"/>
      <c r="Z22" s="1682"/>
      <c r="AA22" s="1549">
        <v>13021.519412505111</v>
      </c>
      <c r="AB22" s="1549">
        <v>12872.185937067297</v>
      </c>
      <c r="AC22" s="1549">
        <v>12766.402565123499</v>
      </c>
      <c r="AD22" s="1549">
        <v>12490.62826090698</v>
      </c>
      <c r="AE22" s="1549">
        <v>12233.306458695155</v>
      </c>
      <c r="AF22" s="1549">
        <v>11869.612949385468</v>
      </c>
      <c r="AG22" s="1549">
        <v>11517.886840981726</v>
      </c>
      <c r="AH22" s="1549">
        <v>11127.624508573879</v>
      </c>
      <c r="AI22" s="1549">
        <v>10665.649877896851</v>
      </c>
      <c r="AJ22" s="1549">
        <v>10249.386474687179</v>
      </c>
      <c r="AK22" s="1549">
        <v>9865.3318699369356</v>
      </c>
      <c r="AL22" s="1549">
        <v>9422.2775840351533</v>
      </c>
      <c r="AM22" s="1549">
        <v>9009.0847808564504</v>
      </c>
      <c r="AN22" s="1549">
        <v>8628.9848599509041</v>
      </c>
      <c r="AO22" s="1549">
        <v>8220.2623138465297</v>
      </c>
      <c r="AP22" s="1549">
        <v>7827.3357147871693</v>
      </c>
      <c r="AQ22" s="1549">
        <v>7388.239993288681</v>
      </c>
      <c r="AR22" s="1549">
        <v>6979.4604662309594</v>
      </c>
      <c r="AS22" s="1549">
        <v>6570.3655647756559</v>
      </c>
      <c r="AT22" s="1549">
        <v>6131.2137649714614</v>
      </c>
      <c r="AU22" s="1549">
        <v>5740.7812959818248</v>
      </c>
      <c r="AV22" s="1549">
        <v>5442.7369345467714</v>
      </c>
      <c r="AW22" s="1549">
        <v>5166.2532735777995</v>
      </c>
      <c r="AX22" s="1549">
        <v>4913.9012154067086</v>
      </c>
      <c r="AY22" s="1549">
        <v>4670.0843934411268</v>
      </c>
      <c r="AZ22" s="1549">
        <v>4436.8000063611189</v>
      </c>
      <c r="BA22" s="1549">
        <v>4208.5522304798642</v>
      </c>
      <c r="BB22" s="1549">
        <v>3981.7473383595284</v>
      </c>
      <c r="BC22" s="1549">
        <v>3805.5730870321981</v>
      </c>
      <c r="BD22" s="1549">
        <v>3649.3646140000569</v>
      </c>
      <c r="BE22" s="1549">
        <v>3476.964155548937</v>
      </c>
      <c r="BF22" s="1701">
        <v>3347.344866092616</v>
      </c>
      <c r="BG22" s="305"/>
      <c r="BH22" s="143"/>
      <c r="BK22" s="55"/>
    </row>
    <row r="23" spans="1:70" s="1" customFormat="1" ht="16.7" customHeight="1">
      <c r="A23" s="141"/>
      <c r="B23" s="141"/>
      <c r="C23" s="141"/>
      <c r="D23" s="141"/>
      <c r="E23" s="141"/>
      <c r="F23" s="141"/>
      <c r="G23" s="141"/>
      <c r="H23" s="141"/>
      <c r="I23" s="141"/>
      <c r="J23" s="141"/>
      <c r="K23" s="141"/>
      <c r="L23" s="141"/>
      <c r="M23" s="141"/>
      <c r="N23" s="141"/>
      <c r="O23" s="141"/>
      <c r="P23" s="141"/>
      <c r="Q23" s="141"/>
      <c r="R23" s="141"/>
      <c r="S23" s="141"/>
      <c r="T23" s="141"/>
      <c r="U23" s="1555"/>
      <c r="V23" s="1544" t="s">
        <v>972</v>
      </c>
      <c r="W23" s="141"/>
      <c r="X23" s="1555"/>
      <c r="Y23" s="818" t="s">
        <v>978</v>
      </c>
      <c r="Z23" s="1682"/>
      <c r="AA23" s="41">
        <v>9939.5694698819716</v>
      </c>
      <c r="AB23" s="41">
        <v>9815.0840962164511</v>
      </c>
      <c r="AC23" s="41">
        <v>9732.4011774261398</v>
      </c>
      <c r="AD23" s="41">
        <v>9507.884862956862</v>
      </c>
      <c r="AE23" s="41">
        <v>9308.9483111930913</v>
      </c>
      <c r="AF23" s="41">
        <v>8976.7206360076761</v>
      </c>
      <c r="AG23" s="41">
        <v>8663.1145640341911</v>
      </c>
      <c r="AH23" s="41">
        <v>8312.0457486738505</v>
      </c>
      <c r="AI23" s="41">
        <v>7906.7442843858107</v>
      </c>
      <c r="AJ23" s="41">
        <v>7519.6563153368788</v>
      </c>
      <c r="AK23" s="41">
        <v>7160.179768725433</v>
      </c>
      <c r="AL23" s="41">
        <v>6802.233981750237</v>
      </c>
      <c r="AM23" s="41">
        <v>6445.6846798218594</v>
      </c>
      <c r="AN23" s="41">
        <v>6087.6082702893873</v>
      </c>
      <c r="AO23" s="41">
        <v>5719.6624569933729</v>
      </c>
      <c r="AP23" s="41">
        <v>5353.3097049664575</v>
      </c>
      <c r="AQ23" s="41">
        <v>4976.81488341569</v>
      </c>
      <c r="AR23" s="41">
        <v>4627.9528399384153</v>
      </c>
      <c r="AS23" s="41">
        <v>4238.9939890418273</v>
      </c>
      <c r="AT23" s="41">
        <v>3899.7645465297992</v>
      </c>
      <c r="AU23" s="41">
        <v>3568.4761097246187</v>
      </c>
      <c r="AV23" s="41">
        <v>3301.9326255068604</v>
      </c>
      <c r="AW23" s="41">
        <v>3076.1731971514414</v>
      </c>
      <c r="AX23" s="41">
        <v>2861.2899539154155</v>
      </c>
      <c r="AY23" s="41">
        <v>2638.5490099808171</v>
      </c>
      <c r="AZ23" s="41">
        <v>2440.3236483475434</v>
      </c>
      <c r="BA23" s="997">
        <v>2248.1857499916382</v>
      </c>
      <c r="BB23" s="41">
        <v>2092.1444186143417</v>
      </c>
      <c r="BC23" s="1324">
        <v>1939.4935295865885</v>
      </c>
      <c r="BD23" s="41">
        <v>1806.8011669048594</v>
      </c>
      <c r="BE23" s="41">
        <v>1682.3849577106089</v>
      </c>
      <c r="BF23" s="1702">
        <v>1569.4123903010379</v>
      </c>
      <c r="BG23" s="1721"/>
      <c r="BH23" s="1564"/>
    </row>
    <row r="24" spans="1:70" s="1" customFormat="1" ht="15" customHeight="1">
      <c r="A24" s="141"/>
      <c r="B24" s="141"/>
      <c r="C24" s="141"/>
      <c r="D24" s="141"/>
      <c r="E24" s="141"/>
      <c r="F24" s="141"/>
      <c r="G24" s="141"/>
      <c r="H24" s="141"/>
      <c r="I24" s="141"/>
      <c r="J24" s="141"/>
      <c r="K24" s="141"/>
      <c r="L24" s="141"/>
      <c r="M24" s="141"/>
      <c r="N24" s="141"/>
      <c r="O24" s="141"/>
      <c r="P24" s="141"/>
      <c r="Q24" s="141"/>
      <c r="R24" s="141"/>
      <c r="S24" s="141"/>
      <c r="T24" s="141"/>
      <c r="U24" s="1555"/>
      <c r="V24" s="924" t="s">
        <v>955</v>
      </c>
      <c r="W24" s="141"/>
      <c r="X24" s="1555"/>
      <c r="Y24" s="819" t="s">
        <v>964</v>
      </c>
      <c r="Z24" s="1682"/>
      <c r="AA24" s="1140">
        <v>53.992371516383862</v>
      </c>
      <c r="AB24" s="1140">
        <v>53.382070969523696</v>
      </c>
      <c r="AC24" s="1140">
        <v>53.497660306526903</v>
      </c>
      <c r="AD24" s="1140">
        <v>53.627538794303028</v>
      </c>
      <c r="AE24" s="1140">
        <v>53.353492667977896</v>
      </c>
      <c r="AF24" s="1140">
        <v>53.474962814193574</v>
      </c>
      <c r="AG24" s="1140">
        <v>53.609067248571428</v>
      </c>
      <c r="AH24" s="1140">
        <v>53.863034648571428</v>
      </c>
      <c r="AI24" s="1140">
        <v>53.587421147571433</v>
      </c>
      <c r="AJ24" s="1140">
        <v>53.798324339571437</v>
      </c>
      <c r="AK24" s="1140">
        <v>54.07587766757144</v>
      </c>
      <c r="AL24" s="1140">
        <v>54.569825993571442</v>
      </c>
      <c r="AM24" s="1140">
        <v>69.223799540142863</v>
      </c>
      <c r="AN24" s="1140">
        <v>81.381470233000002</v>
      </c>
      <c r="AO24" s="1140">
        <v>84.019971568571421</v>
      </c>
      <c r="AP24" s="1140">
        <v>95.43152347902857</v>
      </c>
      <c r="AQ24" s="1140">
        <v>98.516890267862863</v>
      </c>
      <c r="AR24" s="1140">
        <v>95.160403156011441</v>
      </c>
      <c r="AS24" s="42">
        <v>106.95070229662285</v>
      </c>
      <c r="AT24" s="42">
        <v>106.0598991570473</v>
      </c>
      <c r="AU24" s="1140">
        <v>92.632009691413586</v>
      </c>
      <c r="AV24" s="42">
        <v>102.36276290744009</v>
      </c>
      <c r="AW24" s="42">
        <v>101.29903328799999</v>
      </c>
      <c r="AX24" s="42">
        <v>100.21113991977144</v>
      </c>
      <c r="AY24" s="42">
        <v>99.890578236701728</v>
      </c>
      <c r="AZ24" s="42">
        <v>101.79478344057142</v>
      </c>
      <c r="BA24" s="998">
        <v>103.12246266945746</v>
      </c>
      <c r="BB24" s="42">
        <v>89.661507474514281</v>
      </c>
      <c r="BC24" s="1325">
        <v>88.894317892868585</v>
      </c>
      <c r="BD24" s="42">
        <v>82.324130772937139</v>
      </c>
      <c r="BE24" s="42">
        <v>74.302475443714272</v>
      </c>
      <c r="BF24" s="1703">
        <v>73.782248091177138</v>
      </c>
      <c r="BG24" s="1563"/>
      <c r="BH24" s="1563"/>
    </row>
    <row r="25" spans="1:70" s="1" customFormat="1" ht="28.5">
      <c r="A25" s="141"/>
      <c r="B25" s="141"/>
      <c r="C25" s="141"/>
      <c r="D25" s="141"/>
      <c r="E25" s="141"/>
      <c r="F25" s="141"/>
      <c r="G25" s="141"/>
      <c r="H25" s="141"/>
      <c r="I25" s="141"/>
      <c r="J25" s="141"/>
      <c r="K25" s="141"/>
      <c r="L25" s="141"/>
      <c r="M25" s="141"/>
      <c r="N25" s="141"/>
      <c r="O25" s="141"/>
      <c r="P25" s="141"/>
      <c r="Q25" s="141"/>
      <c r="R25" s="141"/>
      <c r="S25" s="141"/>
      <c r="T25" s="141"/>
      <c r="U25" s="1555"/>
      <c r="V25" s="515" t="s">
        <v>1120</v>
      </c>
      <c r="W25" s="141"/>
      <c r="X25" s="1555"/>
      <c r="Y25" s="1139" t="s">
        <v>979</v>
      </c>
      <c r="Z25" s="1682"/>
      <c r="AA25" s="1140">
        <v>27.784803268632118</v>
      </c>
      <c r="AB25" s="1140">
        <v>27.309564991198048</v>
      </c>
      <c r="AC25" s="1140">
        <v>27.726949702251748</v>
      </c>
      <c r="AD25" s="1140">
        <v>27.637429559917415</v>
      </c>
      <c r="AE25" s="1140">
        <v>28.985316002172695</v>
      </c>
      <c r="AF25" s="1140">
        <v>29.436139662832055</v>
      </c>
      <c r="AG25" s="1140">
        <v>29.877582887974334</v>
      </c>
      <c r="AH25" s="1140">
        <v>24.96115032293746</v>
      </c>
      <c r="AI25" s="1140">
        <v>23.796523930134271</v>
      </c>
      <c r="AJ25" s="1140">
        <v>23.620583364692145</v>
      </c>
      <c r="AK25" s="1140">
        <v>20.566847215302118</v>
      </c>
      <c r="AL25" s="1140">
        <v>16.631338920581943</v>
      </c>
      <c r="AM25" s="1140">
        <v>24.155782280904418</v>
      </c>
      <c r="AN25" s="1140">
        <v>20.812754172302935</v>
      </c>
      <c r="AO25" s="1140">
        <v>18.86443751674831</v>
      </c>
      <c r="AP25" s="1140">
        <v>17.548175968141493</v>
      </c>
      <c r="AQ25" s="1140">
        <v>16.231800570359521</v>
      </c>
      <c r="AR25" s="1140">
        <v>15.027229068311652</v>
      </c>
      <c r="AS25" s="1140">
        <v>14.226955034858072</v>
      </c>
      <c r="AT25" s="1140">
        <v>12.656106388786867</v>
      </c>
      <c r="AU25" s="1140">
        <v>11.549436245229293</v>
      </c>
      <c r="AV25" s="1140">
        <v>10.687751726527436</v>
      </c>
      <c r="AW25" s="1140">
        <v>11.258526789582762</v>
      </c>
      <c r="AX25" s="1140">
        <v>11.883124156409618</v>
      </c>
      <c r="AY25" s="1140">
        <v>10.266080021122686</v>
      </c>
      <c r="AZ25" s="1140">
        <v>10.209089948805357</v>
      </c>
      <c r="BA25" s="1141">
        <v>9.2969313886783684</v>
      </c>
      <c r="BB25" s="1140">
        <v>10.243885401052609</v>
      </c>
      <c r="BC25" s="1327">
        <v>10.605465311660366</v>
      </c>
      <c r="BD25" s="1140">
        <v>9.9065044883187152</v>
      </c>
      <c r="BE25" s="1140">
        <v>8.9273367850381362</v>
      </c>
      <c r="BF25" s="1710">
        <v>8.6753512593879289</v>
      </c>
      <c r="BG25" s="1564"/>
      <c r="BH25" s="1564"/>
      <c r="BJ25" s="64"/>
    </row>
    <row r="26" spans="1:70" s="1" customFormat="1" ht="15" customHeight="1">
      <c r="A26" s="141"/>
      <c r="B26" s="141"/>
      <c r="C26" s="141"/>
      <c r="D26" s="141"/>
      <c r="E26" s="141"/>
      <c r="F26" s="141"/>
      <c r="G26" s="141"/>
      <c r="H26" s="141"/>
      <c r="I26" s="141"/>
      <c r="J26" s="141"/>
      <c r="K26" s="141"/>
      <c r="L26" s="141"/>
      <c r="M26" s="141"/>
      <c r="N26" s="141"/>
      <c r="O26" s="141"/>
      <c r="P26" s="141"/>
      <c r="Q26" s="141"/>
      <c r="R26" s="141"/>
      <c r="S26" s="141"/>
      <c r="T26" s="141"/>
      <c r="U26" s="1555"/>
      <c r="V26" s="478" t="s">
        <v>956</v>
      </c>
      <c r="W26" s="141"/>
      <c r="X26" s="1555"/>
      <c r="Y26" s="820" t="s">
        <v>966</v>
      </c>
      <c r="Z26" s="1683"/>
      <c r="AA26" s="42">
        <v>2941.5458337535279</v>
      </c>
      <c r="AB26" s="42">
        <v>2917.2476766023669</v>
      </c>
      <c r="AC26" s="42">
        <v>2893.6208942708245</v>
      </c>
      <c r="AD26" s="42">
        <v>2842.2194026926272</v>
      </c>
      <c r="AE26" s="42">
        <v>2782.6016514976332</v>
      </c>
      <c r="AF26" s="42">
        <v>2750.027633149411</v>
      </c>
      <c r="AG26" s="42">
        <v>2711.267629324544</v>
      </c>
      <c r="AH26" s="42">
        <v>2676.4734624834155</v>
      </c>
      <c r="AI26" s="42">
        <v>2624.6080734319721</v>
      </c>
      <c r="AJ26" s="42">
        <v>2591.5104794683211</v>
      </c>
      <c r="AK26" s="42">
        <v>2556.1417376866721</v>
      </c>
      <c r="AL26" s="42">
        <v>2490.4139645462533</v>
      </c>
      <c r="AM26" s="42">
        <v>2419.5612940414444</v>
      </c>
      <c r="AN26" s="42">
        <v>2366.6235251791732</v>
      </c>
      <c r="AO26" s="42">
        <v>2320.9761368634481</v>
      </c>
      <c r="AP26" s="42">
        <v>2279.5816896267479</v>
      </c>
      <c r="AQ26" s="42">
        <v>2210.5144938719036</v>
      </c>
      <c r="AR26" s="42">
        <v>2149.3508326918454</v>
      </c>
      <c r="AS26" s="42">
        <v>2099.7317558574941</v>
      </c>
      <c r="AT26" s="42">
        <v>1997.438896435769</v>
      </c>
      <c r="AU26" s="42">
        <v>1953.642118922691</v>
      </c>
      <c r="AV26" s="42">
        <v>1908.0926687680765</v>
      </c>
      <c r="AW26" s="42">
        <v>1855.4936769339392</v>
      </c>
      <c r="AX26" s="42">
        <v>1811.2810464553129</v>
      </c>
      <c r="AY26" s="42">
        <v>1779.369872584434</v>
      </c>
      <c r="AZ26" s="42">
        <v>1749.4695295150652</v>
      </c>
      <c r="BA26" s="998">
        <v>1714.1858984769751</v>
      </c>
      <c r="BB26" s="42">
        <v>1648.1862488919712</v>
      </c>
      <c r="BC26" s="1325">
        <v>1628.5248737418574</v>
      </c>
      <c r="BD26" s="42">
        <v>1600.952248433219</v>
      </c>
      <c r="BE26" s="42">
        <v>1564.74771086484</v>
      </c>
      <c r="BF26" s="1703">
        <v>1555.4145808608346</v>
      </c>
      <c r="BG26" s="1563"/>
      <c r="BH26" s="1563"/>
    </row>
    <row r="27" spans="1:70" s="1" customFormat="1" ht="15" customHeight="1" thickBot="1">
      <c r="A27" s="141"/>
      <c r="B27" s="141"/>
      <c r="C27" s="141"/>
      <c r="D27" s="141"/>
      <c r="E27" s="141"/>
      <c r="F27" s="141"/>
      <c r="G27" s="141"/>
      <c r="H27" s="141"/>
      <c r="I27" s="141"/>
      <c r="J27" s="141"/>
      <c r="K27" s="141"/>
      <c r="L27" s="141"/>
      <c r="M27" s="141"/>
      <c r="N27" s="141"/>
      <c r="O27" s="141"/>
      <c r="P27" s="141"/>
      <c r="Q27" s="141"/>
      <c r="R27" s="141"/>
      <c r="S27" s="141"/>
      <c r="T27" s="141"/>
      <c r="U27" s="1557"/>
      <c r="V27" s="1125" t="s">
        <v>203</v>
      </c>
      <c r="W27" s="141"/>
      <c r="X27" s="1557"/>
      <c r="Y27" s="821" t="s">
        <v>293</v>
      </c>
      <c r="Z27" s="1683"/>
      <c r="AA27" s="872">
        <v>58.626934084596428</v>
      </c>
      <c r="AB27" s="872">
        <v>59.162528287756643</v>
      </c>
      <c r="AC27" s="872">
        <v>59.155883417755859</v>
      </c>
      <c r="AD27" s="872">
        <v>59.259026903271071</v>
      </c>
      <c r="AE27" s="872">
        <v>59.417687334279677</v>
      </c>
      <c r="AF27" s="872">
        <v>59.953577751354949</v>
      </c>
      <c r="AG27" s="872">
        <v>60.01799748644418</v>
      </c>
      <c r="AH27" s="872">
        <v>60.281112445105464</v>
      </c>
      <c r="AI27" s="872">
        <v>56.913575001363768</v>
      </c>
      <c r="AJ27" s="872">
        <v>60.800772177715096</v>
      </c>
      <c r="AK27" s="872">
        <v>74.367638641955253</v>
      </c>
      <c r="AL27" s="872">
        <v>58.428472824508134</v>
      </c>
      <c r="AM27" s="872">
        <v>50.45922517209894</v>
      </c>
      <c r="AN27" s="872">
        <v>72.558840077041296</v>
      </c>
      <c r="AO27" s="872">
        <v>76.739310904388915</v>
      </c>
      <c r="AP27" s="872">
        <v>81.464620746794381</v>
      </c>
      <c r="AQ27" s="872">
        <v>86.161925162864748</v>
      </c>
      <c r="AR27" s="872">
        <v>91.969161376375283</v>
      </c>
      <c r="AS27" s="1000">
        <v>110.46216254485358</v>
      </c>
      <c r="AT27" s="1000">
        <v>115.29431646005852</v>
      </c>
      <c r="AU27" s="1000">
        <v>114.48162139787175</v>
      </c>
      <c r="AV27" s="1000">
        <v>119.66112563786777</v>
      </c>
      <c r="AW27" s="1000">
        <v>122.0288394148356</v>
      </c>
      <c r="AX27" s="1000">
        <v>129.23595095979954</v>
      </c>
      <c r="AY27" s="1000">
        <v>142.00885261805109</v>
      </c>
      <c r="AZ27" s="1000">
        <v>135.00295510913361</v>
      </c>
      <c r="BA27" s="1000">
        <v>133.76118795311612</v>
      </c>
      <c r="BB27" s="97">
        <v>141.51127797764906</v>
      </c>
      <c r="BC27" s="1328">
        <v>138.05490049922309</v>
      </c>
      <c r="BD27" s="97">
        <v>149.38056340072254</v>
      </c>
      <c r="BE27" s="97">
        <v>146.60167474473579</v>
      </c>
      <c r="BF27" s="1711">
        <v>140.06029558017872</v>
      </c>
      <c r="BG27" s="1563"/>
      <c r="BH27" s="1563"/>
      <c r="BJ27" s="1044"/>
    </row>
    <row r="28" spans="1:70" ht="15.75" thickTop="1" thickBot="1">
      <c r="A28" s="141"/>
      <c r="U28" s="1559" t="s">
        <v>436</v>
      </c>
      <c r="V28" s="1561"/>
      <c r="X28" s="1559" t="s">
        <v>419</v>
      </c>
      <c r="Y28" s="1560"/>
      <c r="Z28" s="1682"/>
      <c r="AA28" s="1562">
        <f>SUM(AA17,AA22,AA5,AA11,AA14)</f>
        <v>44542.026094346475</v>
      </c>
      <c r="AB28" s="1562">
        <f t="shared" ref="AB28:BE28" si="1">SUM(AB17,AB22,AB5,AB11,AB14)</f>
        <v>43880.709274967994</v>
      </c>
      <c r="AC28" s="1562">
        <f t="shared" si="1"/>
        <v>43812.148831899329</v>
      </c>
      <c r="AD28" s="1562">
        <f t="shared" si="1"/>
        <v>42911.717616368878</v>
      </c>
      <c r="AE28" s="1562">
        <f t="shared" si="1"/>
        <v>42944.680323406275</v>
      </c>
      <c r="AF28" s="1562">
        <f t="shared" si="1"/>
        <v>41755.930594858073</v>
      </c>
      <c r="AG28" s="1562">
        <f t="shared" si="1"/>
        <v>40490.291110362603</v>
      </c>
      <c r="AH28" s="1562">
        <f t="shared" si="1"/>
        <v>40014.546369932614</v>
      </c>
      <c r="AI28" s="1562">
        <f t="shared" si="1"/>
        <v>38321.574916956066</v>
      </c>
      <c r="AJ28" s="1562">
        <f t="shared" si="1"/>
        <v>37937.031659027474</v>
      </c>
      <c r="AK28" s="1562">
        <f t="shared" si="1"/>
        <v>37285.676625163738</v>
      </c>
      <c r="AL28" s="1562">
        <f t="shared" si="1"/>
        <v>36115.446093537161</v>
      </c>
      <c r="AM28" s="1562">
        <f t="shared" si="1"/>
        <v>35288.379382311716</v>
      </c>
      <c r="AN28" s="1562">
        <f t="shared" si="1"/>
        <v>34381.516991425808</v>
      </c>
      <c r="AO28" s="1562">
        <f t="shared" si="1"/>
        <v>34068.299303876374</v>
      </c>
      <c r="AP28" s="1562">
        <f t="shared" si="1"/>
        <v>34053.751547775886</v>
      </c>
      <c r="AQ28" s="1562">
        <f t="shared" si="1"/>
        <v>33481.78347350812</v>
      </c>
      <c r="AR28" s="1562">
        <f t="shared" si="1"/>
        <v>32854.323110474237</v>
      </c>
      <c r="AS28" s="1562">
        <f t="shared" si="1"/>
        <v>32056.308041674019</v>
      </c>
      <c r="AT28" s="1562">
        <f t="shared" si="1"/>
        <v>31519.618849843482</v>
      </c>
      <c r="AU28" s="1562">
        <f t="shared" si="1"/>
        <v>31072.985051965028</v>
      </c>
      <c r="AV28" s="1562">
        <f t="shared" si="1"/>
        <v>29857.22728066425</v>
      </c>
      <c r="AW28" s="1562">
        <f t="shared" si="1"/>
        <v>29202.06302997586</v>
      </c>
      <c r="AX28" s="1562">
        <f t="shared" si="1"/>
        <v>29143.257680045434</v>
      </c>
      <c r="AY28" s="1562">
        <f t="shared" si="1"/>
        <v>28644.669241236934</v>
      </c>
      <c r="AZ28" s="1562">
        <f t="shared" si="1"/>
        <v>28273.038754272955</v>
      </c>
      <c r="BA28" s="1562">
        <f t="shared" si="1"/>
        <v>28233.912576062146</v>
      </c>
      <c r="BB28" s="1562">
        <f t="shared" si="1"/>
        <v>28043.839521153335</v>
      </c>
      <c r="BC28" s="1562">
        <f t="shared" si="1"/>
        <v>27660.343593968828</v>
      </c>
      <c r="BD28" s="1562">
        <f t="shared" si="1"/>
        <v>27483.882213974997</v>
      </c>
      <c r="BE28" s="1562">
        <f t="shared" si="1"/>
        <v>27379.889750542829</v>
      </c>
      <c r="BF28" s="1712">
        <f t="shared" ref="BF28" si="2">SUM(BF17,BF22,BF5,BF11,BF14)</f>
        <v>27361.36331772805</v>
      </c>
      <c r="BG28" s="305"/>
      <c r="BH28" s="143"/>
      <c r="BP28" s="1"/>
      <c r="BQ28" s="53"/>
      <c r="BR28" s="53"/>
    </row>
    <row r="29" spans="1:70">
      <c r="AA29" s="1694"/>
      <c r="AB29" s="1694"/>
      <c r="AC29" s="1694"/>
      <c r="AD29" s="1694"/>
      <c r="AE29" s="1694"/>
      <c r="AF29" s="1694"/>
      <c r="AG29" s="1694"/>
      <c r="AH29" s="1694"/>
      <c r="AI29" s="1694"/>
      <c r="AJ29" s="1694"/>
      <c r="AK29" s="1694"/>
      <c r="AL29" s="1694"/>
      <c r="AM29" s="1694"/>
      <c r="AN29" s="1694"/>
      <c r="AO29" s="1694"/>
      <c r="AP29" s="1694"/>
      <c r="AQ29" s="1694"/>
      <c r="AR29" s="1694"/>
      <c r="AS29" s="1694"/>
      <c r="AT29" s="1694"/>
      <c r="AU29" s="1694"/>
      <c r="AV29" s="1694"/>
      <c r="AW29" s="1694"/>
      <c r="AX29" s="1694"/>
      <c r="AY29" s="1694"/>
      <c r="AZ29" s="1694"/>
      <c r="BA29" s="1694"/>
      <c r="BB29" s="1694"/>
      <c r="BC29" s="1694"/>
      <c r="BD29" s="1694"/>
      <c r="BE29" s="1694"/>
      <c r="BF29" s="1694"/>
      <c r="BH29" s="143"/>
      <c r="BP29" s="1"/>
      <c r="BQ29" s="53"/>
      <c r="BR29" s="53"/>
    </row>
    <row r="30" spans="1:70">
      <c r="V30" s="8" t="s">
        <v>437</v>
      </c>
      <c r="X30" s="1" t="s">
        <v>438</v>
      </c>
      <c r="BP30" s="1"/>
      <c r="BQ30" s="53"/>
      <c r="BR30" s="53"/>
    </row>
    <row r="31" spans="1:70">
      <c r="V31" s="9"/>
      <c r="X31" s="697"/>
      <c r="Y31" s="33"/>
      <c r="Z31" s="1681"/>
      <c r="AA31" s="9">
        <v>1990</v>
      </c>
      <c r="AB31" s="9">
        <f t="shared" ref="AB31:AP31" si="3">AA31+1</f>
        <v>1991</v>
      </c>
      <c r="AC31" s="9">
        <f t="shared" si="3"/>
        <v>1992</v>
      </c>
      <c r="AD31" s="9">
        <f t="shared" si="3"/>
        <v>1993</v>
      </c>
      <c r="AE31" s="9">
        <f t="shared" si="3"/>
        <v>1994</v>
      </c>
      <c r="AF31" s="9">
        <f t="shared" si="3"/>
        <v>1995</v>
      </c>
      <c r="AG31" s="9">
        <f t="shared" si="3"/>
        <v>1996</v>
      </c>
      <c r="AH31" s="9">
        <f t="shared" si="3"/>
        <v>1997</v>
      </c>
      <c r="AI31" s="9">
        <f t="shared" si="3"/>
        <v>1998</v>
      </c>
      <c r="AJ31" s="9">
        <f t="shared" si="3"/>
        <v>1999</v>
      </c>
      <c r="AK31" s="9">
        <f t="shared" si="3"/>
        <v>2000</v>
      </c>
      <c r="AL31" s="9">
        <f t="shared" si="3"/>
        <v>2001</v>
      </c>
      <c r="AM31" s="9">
        <f t="shared" si="3"/>
        <v>2002</v>
      </c>
      <c r="AN31" s="9">
        <f t="shared" si="3"/>
        <v>2003</v>
      </c>
      <c r="AO31" s="9">
        <f t="shared" si="3"/>
        <v>2004</v>
      </c>
      <c r="AP31" s="9">
        <f t="shared" si="3"/>
        <v>2005</v>
      </c>
      <c r="AQ31" s="9">
        <f t="shared" ref="AQ31:AZ31" si="4">AP31+1</f>
        <v>2006</v>
      </c>
      <c r="AR31" s="9">
        <f t="shared" si="4"/>
        <v>2007</v>
      </c>
      <c r="AS31" s="9">
        <f t="shared" si="4"/>
        <v>2008</v>
      </c>
      <c r="AT31" s="9">
        <f t="shared" si="4"/>
        <v>2009</v>
      </c>
      <c r="AU31" s="9">
        <f t="shared" si="4"/>
        <v>2010</v>
      </c>
      <c r="AV31" s="9">
        <f t="shared" si="4"/>
        <v>2011</v>
      </c>
      <c r="AW31" s="9">
        <f t="shared" si="4"/>
        <v>2012</v>
      </c>
      <c r="AX31" s="9">
        <f t="shared" si="4"/>
        <v>2013</v>
      </c>
      <c r="AY31" s="9">
        <f t="shared" si="4"/>
        <v>2014</v>
      </c>
      <c r="AZ31" s="9">
        <f t="shared" si="4"/>
        <v>2015</v>
      </c>
      <c r="BA31" s="9">
        <f t="shared" ref="BA31:BF31" si="5">AZ31+1</f>
        <v>2016</v>
      </c>
      <c r="BB31" s="9">
        <f t="shared" si="5"/>
        <v>2017</v>
      </c>
      <c r="BC31" s="9">
        <f t="shared" si="5"/>
        <v>2018</v>
      </c>
      <c r="BD31" s="9">
        <f t="shared" si="5"/>
        <v>2019</v>
      </c>
      <c r="BE31" s="9">
        <f t="shared" si="5"/>
        <v>2020</v>
      </c>
      <c r="BF31" s="9">
        <f t="shared" si="5"/>
        <v>2021</v>
      </c>
      <c r="BG31" s="1027"/>
      <c r="BP31" s="1"/>
      <c r="BQ31" s="53"/>
      <c r="BR31" s="53"/>
    </row>
    <row r="32" spans="1:70">
      <c r="V32" s="1566" t="s">
        <v>1052</v>
      </c>
      <c r="X32" s="423" t="s">
        <v>1057</v>
      </c>
      <c r="Y32" s="426"/>
      <c r="Z32" s="1684"/>
      <c r="AA32" s="6">
        <f t="shared" ref="AA32:BD32" si="6">AA5/AA$28</f>
        <v>2.8971028674187736E-2</v>
      </c>
      <c r="AB32" s="6">
        <f t="shared" si="6"/>
        <v>2.9292816303284747E-2</v>
      </c>
      <c r="AC32" s="6">
        <f t="shared" si="6"/>
        <v>2.9084468605979755E-2</v>
      </c>
      <c r="AD32" s="6">
        <f t="shared" si="6"/>
        <v>3.0115135450310693E-2</v>
      </c>
      <c r="AE32" s="6">
        <f t="shared" si="6"/>
        <v>2.997107800762381E-2</v>
      </c>
      <c r="AF32" s="6">
        <f t="shared" si="6"/>
        <v>3.1635248309499452E-2</v>
      </c>
      <c r="AG32" s="6">
        <f t="shared" si="6"/>
        <v>3.2831207016400646E-2</v>
      </c>
      <c r="AH32" s="6">
        <f t="shared" si="6"/>
        <v>3.1285221977887599E-2</v>
      </c>
      <c r="AI32" s="6">
        <f t="shared" si="6"/>
        <v>3.1417849178282199E-2</v>
      </c>
      <c r="AJ32" s="6">
        <f t="shared" si="6"/>
        <v>3.1556728986565988E-2</v>
      </c>
      <c r="AK32" s="6">
        <f t="shared" si="6"/>
        <v>3.2153759991414475E-2</v>
      </c>
      <c r="AL32" s="6">
        <f t="shared" si="6"/>
        <v>3.1810542336667677E-2</v>
      </c>
      <c r="AM32" s="6">
        <f t="shared" si="6"/>
        <v>3.2992163136111918E-2</v>
      </c>
      <c r="AN32" s="6">
        <f t="shared" si="6"/>
        <v>3.3796996565500927E-2</v>
      </c>
      <c r="AO32" s="6">
        <f t="shared" si="6"/>
        <v>3.7480172430528501E-2</v>
      </c>
      <c r="AP32" s="6">
        <f t="shared" si="6"/>
        <v>3.9698259497588602E-2</v>
      </c>
      <c r="AQ32" s="6">
        <f t="shared" si="6"/>
        <v>4.1685962713995953E-2</v>
      </c>
      <c r="AR32" s="6">
        <f t="shared" si="6"/>
        <v>4.2800278587491108E-2</v>
      </c>
      <c r="AS32" s="6">
        <f t="shared" si="6"/>
        <v>4.2126923687641482E-2</v>
      </c>
      <c r="AT32" s="6">
        <f t="shared" si="6"/>
        <v>3.9678062731536394E-2</v>
      </c>
      <c r="AU32" s="6">
        <f t="shared" si="6"/>
        <v>4.2548315752006426E-2</v>
      </c>
      <c r="AV32" s="6">
        <f t="shared" si="6"/>
        <v>3.4394551031615733E-2</v>
      </c>
      <c r="AW32" s="6">
        <f t="shared" si="6"/>
        <v>3.5714021554886205E-2</v>
      </c>
      <c r="AX32" s="6">
        <f t="shared" si="6"/>
        <v>3.3673223061083647E-2</v>
      </c>
      <c r="AY32" s="6">
        <f t="shared" si="6"/>
        <v>3.3352232079925333E-2</v>
      </c>
      <c r="AZ32" s="6">
        <f t="shared" si="6"/>
        <v>3.5722140994312916E-2</v>
      </c>
      <c r="BA32" s="6">
        <f t="shared" si="6"/>
        <v>3.8953678282038023E-2</v>
      </c>
      <c r="BB32" s="6">
        <f t="shared" si="6"/>
        <v>4.1272322498782557E-2</v>
      </c>
      <c r="BC32" s="6">
        <f t="shared" si="6"/>
        <v>4.0667694958122905E-2</v>
      </c>
      <c r="BD32" s="6">
        <f t="shared" si="6"/>
        <v>3.9796168440696125E-2</v>
      </c>
      <c r="BE32" s="6">
        <f>BE5/BE$28</f>
        <v>3.9879379093179686E-2</v>
      </c>
      <c r="BF32" s="6">
        <f>BF5/BF$28</f>
        <v>4.0319917846781142E-2</v>
      </c>
      <c r="BG32" s="1036"/>
    </row>
    <row r="33" spans="19:77">
      <c r="S33" s="141"/>
      <c r="V33" s="1567" t="s">
        <v>1053</v>
      </c>
      <c r="X33" s="423" t="s">
        <v>1058</v>
      </c>
      <c r="Y33" s="426"/>
      <c r="Z33" s="1684"/>
      <c r="AA33" s="6">
        <f t="shared" ref="AA33:BE33" si="7">AA11/AA$28</f>
        <v>0.11466690437821762</v>
      </c>
      <c r="AB33" s="6">
        <f t="shared" si="7"/>
        <v>0.10852053257497596</v>
      </c>
      <c r="AC33" s="6">
        <f t="shared" si="7"/>
        <v>8.9566371698640554E-2</v>
      </c>
      <c r="AD33" s="6">
        <f t="shared" si="7"/>
        <v>7.822774352305864E-2</v>
      </c>
      <c r="AE33" s="6">
        <f t="shared" si="7"/>
        <v>7.2573265932107847E-2</v>
      </c>
      <c r="AF33" s="6">
        <f t="shared" si="7"/>
        <v>6.6404432863871474E-2</v>
      </c>
      <c r="AG33" s="6">
        <f t="shared" si="7"/>
        <v>6.022776166929341E-2</v>
      </c>
      <c r="AH33" s="6">
        <f t="shared" si="7"/>
        <v>5.7127267251305104E-2</v>
      </c>
      <c r="AI33" s="6">
        <f t="shared" si="7"/>
        <v>5.5401446884068943E-2</v>
      </c>
      <c r="AJ33" s="6">
        <f t="shared" si="7"/>
        <v>5.4416934275083734E-2</v>
      </c>
      <c r="AK33" s="6">
        <f t="shared" si="7"/>
        <v>5.155611009279943E-2</v>
      </c>
      <c r="AL33" s="6">
        <f t="shared" si="7"/>
        <v>4.679445849619477E-2</v>
      </c>
      <c r="AM33" s="6">
        <f t="shared" si="7"/>
        <v>3.1678945410672385E-2</v>
      </c>
      <c r="AN33" s="6">
        <f t="shared" si="7"/>
        <v>3.0599977193222595E-2</v>
      </c>
      <c r="AO33" s="6">
        <f t="shared" si="7"/>
        <v>3.0218526802406432E-2</v>
      </c>
      <c r="AP33" s="6">
        <f t="shared" si="7"/>
        <v>3.0115874962830934E-2</v>
      </c>
      <c r="AQ33" s="6">
        <f t="shared" si="7"/>
        <v>3.0677426993843664E-2</v>
      </c>
      <c r="AR33" s="6">
        <f t="shared" si="7"/>
        <v>3.0836496278965585E-2</v>
      </c>
      <c r="AS33" s="6">
        <f t="shared" si="7"/>
        <v>3.0595704582767381E-2</v>
      </c>
      <c r="AT33" s="6">
        <f t="shared" si="7"/>
        <v>3.0184102569670187E-2</v>
      </c>
      <c r="AU33" s="6">
        <f t="shared" si="7"/>
        <v>2.9613582645469649E-2</v>
      </c>
      <c r="AV33" s="6">
        <f t="shared" si="7"/>
        <v>3.013834817441257E-2</v>
      </c>
      <c r="AW33" s="6">
        <f t="shared" si="7"/>
        <v>3.0213613181008916E-2</v>
      </c>
      <c r="AX33" s="6">
        <f t="shared" si="7"/>
        <v>2.9093603666488874E-2</v>
      </c>
      <c r="AY33" s="6">
        <f t="shared" si="7"/>
        <v>2.9244484518118417E-2</v>
      </c>
      <c r="AZ33" s="6">
        <f t="shared" si="7"/>
        <v>2.8844653888437238E-2</v>
      </c>
      <c r="BA33" s="6">
        <f t="shared" si="7"/>
        <v>2.9197138489435517E-2</v>
      </c>
      <c r="BB33" s="6">
        <f t="shared" si="7"/>
        <v>2.974051884023074E-2</v>
      </c>
      <c r="BC33" s="6">
        <f t="shared" si="7"/>
        <v>2.761693267992996E-2</v>
      </c>
      <c r="BD33" s="6">
        <f t="shared" si="7"/>
        <v>2.644140943014996E-2</v>
      </c>
      <c r="BE33" s="6">
        <f t="shared" si="7"/>
        <v>2.5440633135971644E-2</v>
      </c>
      <c r="BF33" s="6">
        <f t="shared" ref="BF33" si="8">BF11/BF$28</f>
        <v>2.5031569487828944E-2</v>
      </c>
      <c r="BG33" s="1036"/>
    </row>
    <row r="34" spans="19:77">
      <c r="V34" s="1565" t="s">
        <v>1054</v>
      </c>
      <c r="W34" s="1572"/>
      <c r="X34" s="423" t="s">
        <v>1059</v>
      </c>
      <c r="Y34" s="426"/>
      <c r="Z34" s="1684"/>
      <c r="AA34" s="6">
        <f t="shared" ref="AA34:BE34" si="9">AA14/AA$28</f>
        <v>1.3590241456367716E-3</v>
      </c>
      <c r="AB34" s="6">
        <f t="shared" si="9"/>
        <v>1.3276303209171973E-3</v>
      </c>
      <c r="AC34" s="6">
        <f t="shared" si="9"/>
        <v>1.2528841041741792E-3</v>
      </c>
      <c r="AD34" s="6">
        <f t="shared" si="9"/>
        <v>1.2152848993046868E-3</v>
      </c>
      <c r="AE34" s="6">
        <f t="shared" si="9"/>
        <v>1.2984725772008504E-3</v>
      </c>
      <c r="AF34" s="6">
        <f t="shared" si="9"/>
        <v>1.399375659331982E-3</v>
      </c>
      <c r="AG34" s="6">
        <f t="shared" si="9"/>
        <v>1.3715168325521747E-3</v>
      </c>
      <c r="AH34" s="6">
        <f t="shared" si="9"/>
        <v>1.3749315009088945E-3</v>
      </c>
      <c r="AI34" s="6">
        <f t="shared" si="9"/>
        <v>1.3729491869479559E-3</v>
      </c>
      <c r="AJ34" s="6">
        <f t="shared" si="9"/>
        <v>1.3701792716624085E-3</v>
      </c>
      <c r="AK34" s="6">
        <f t="shared" si="9"/>
        <v>1.4533501445010192E-3</v>
      </c>
      <c r="AL34" s="6">
        <f t="shared" si="9"/>
        <v>1.4340136965238209E-3</v>
      </c>
      <c r="AM34" s="6">
        <f t="shared" si="9"/>
        <v>1.4983191100836641E-3</v>
      </c>
      <c r="AN34" s="6">
        <f t="shared" si="9"/>
        <v>1.459617583299627E-3</v>
      </c>
      <c r="AO34" s="6">
        <f t="shared" si="9"/>
        <v>1.5755026240799979E-3</v>
      </c>
      <c r="AP34" s="6">
        <f t="shared" si="9"/>
        <v>1.5796220962654335E-3</v>
      </c>
      <c r="AQ34" s="6">
        <f t="shared" si="9"/>
        <v>1.6302835827723839E-3</v>
      </c>
      <c r="AR34" s="6">
        <f t="shared" si="9"/>
        <v>1.5490440258918302E-3</v>
      </c>
      <c r="AS34" s="6">
        <f t="shared" si="9"/>
        <v>1.5480715249705497E-3</v>
      </c>
      <c r="AT34" s="6">
        <f t="shared" si="9"/>
        <v>1.6262343731499322E-3</v>
      </c>
      <c r="AU34" s="6">
        <f t="shared" si="9"/>
        <v>1.7354529341103578E-3</v>
      </c>
      <c r="AV34" s="6">
        <f t="shared" si="9"/>
        <v>1.7976218628565808E-3</v>
      </c>
      <c r="AW34" s="6">
        <f t="shared" si="9"/>
        <v>1.5799977365516336E-3</v>
      </c>
      <c r="AX34" s="6">
        <f t="shared" si="9"/>
        <v>1.5906951044715098E-3</v>
      </c>
      <c r="AY34" s="6">
        <f t="shared" si="9"/>
        <v>1.4978785019319435E-3</v>
      </c>
      <c r="AZ34" s="6">
        <f t="shared" si="9"/>
        <v>1.714505432482881E-3</v>
      </c>
      <c r="BA34" s="6">
        <f t="shared" si="9"/>
        <v>1.5321615032794522E-3</v>
      </c>
      <c r="BB34" s="6">
        <f t="shared" si="9"/>
        <v>1.5221195440762302E-3</v>
      </c>
      <c r="BC34" s="6">
        <f t="shared" si="9"/>
        <v>1.4641794978942605E-3</v>
      </c>
      <c r="BD34" s="6">
        <f t="shared" si="9"/>
        <v>1.4963452099968826E-3</v>
      </c>
      <c r="BE34" s="6">
        <f t="shared" si="9"/>
        <v>1.3915736035878161E-3</v>
      </c>
      <c r="BF34" s="6">
        <f t="shared" ref="BF34" si="10">BF14/BF$28</f>
        <v>1.5938713908580635E-3</v>
      </c>
      <c r="BG34" s="829"/>
    </row>
    <row r="35" spans="19:77">
      <c r="V35" s="1570" t="s">
        <v>1051</v>
      </c>
      <c r="X35" s="425" t="s">
        <v>1055</v>
      </c>
      <c r="Y35" s="1568"/>
      <c r="Z35" s="1684"/>
      <c r="AA35" s="1571">
        <f t="shared" ref="AA35:BE35" si="11">AA17/AA$28</f>
        <v>0.56266071906204429</v>
      </c>
      <c r="AB35" s="1571">
        <f t="shared" si="11"/>
        <v>0.56751403732740546</v>
      </c>
      <c r="AC35" s="1571">
        <f t="shared" si="11"/>
        <v>0.58870672028529525</v>
      </c>
      <c r="AD35" s="1571">
        <f t="shared" si="11"/>
        <v>0.59936450446297018</v>
      </c>
      <c r="AE35" s="1571">
        <f t="shared" si="11"/>
        <v>0.61129520834274742</v>
      </c>
      <c r="AF35" s="1571">
        <f t="shared" si="11"/>
        <v>0.61629921602362947</v>
      </c>
      <c r="AG35" s="1571">
        <f t="shared" si="11"/>
        <v>0.62110905432877694</v>
      </c>
      <c r="AH35" s="1571">
        <f t="shared" si="11"/>
        <v>0.6321230963678679</v>
      </c>
      <c r="AI35" s="1571">
        <f t="shared" si="11"/>
        <v>0.63348803795906039</v>
      </c>
      <c r="AJ35" s="1571">
        <f t="shared" si="11"/>
        <v>0.64248777511123156</v>
      </c>
      <c r="AK35" s="1571">
        <f t="shared" si="11"/>
        <v>0.65024906773607105</v>
      </c>
      <c r="AL35" s="1571">
        <f t="shared" si="11"/>
        <v>0.65906769456034942</v>
      </c>
      <c r="AM35" s="1571">
        <f t="shared" si="11"/>
        <v>0.67853166265808584</v>
      </c>
      <c r="AN35" s="1571">
        <f t="shared" si="11"/>
        <v>0.68316597615833363</v>
      </c>
      <c r="AO35" s="1571">
        <f t="shared" si="11"/>
        <v>0.689438076659594</v>
      </c>
      <c r="AP35" s="1571">
        <f t="shared" si="11"/>
        <v>0.69875386715502974</v>
      </c>
      <c r="AQ35" s="1571">
        <f t="shared" si="11"/>
        <v>0.70534185705428454</v>
      </c>
      <c r="AR35" s="1571">
        <f t="shared" si="11"/>
        <v>0.71237758812832941</v>
      </c>
      <c r="AS35" s="1571">
        <f t="shared" si="11"/>
        <v>0.72076603505774173</v>
      </c>
      <c r="AT35" s="1571">
        <f t="shared" si="11"/>
        <v>0.73399104491601153</v>
      </c>
      <c r="AU35" s="1571">
        <f t="shared" si="11"/>
        <v>0.74135112620022425</v>
      </c>
      <c r="AV35" s="1571">
        <f t="shared" si="11"/>
        <v>0.75137736977496705</v>
      </c>
      <c r="AW35" s="1571">
        <f t="shared" si="11"/>
        <v>0.75557838483137685</v>
      </c>
      <c r="AX35" s="1571">
        <f t="shared" si="11"/>
        <v>0.76703053816609112</v>
      </c>
      <c r="AY35" s="1571">
        <f t="shared" si="11"/>
        <v>0.77287037893721577</v>
      </c>
      <c r="AZ35" s="1571">
        <f t="shared" si="11"/>
        <v>0.77679181096501171</v>
      </c>
      <c r="BA35" s="1571">
        <f t="shared" si="11"/>
        <v>0.78125683677418767</v>
      </c>
      <c r="BB35" s="1571">
        <f t="shared" si="11"/>
        <v>0.78548207935292691</v>
      </c>
      <c r="BC35" s="1571">
        <f t="shared" si="11"/>
        <v>0.79266891467926637</v>
      </c>
      <c r="BD35" s="1571">
        <f t="shared" si="11"/>
        <v>0.79948408543818528</v>
      </c>
      <c r="BE35" s="1571">
        <f t="shared" si="11"/>
        <v>0.80629870795487546</v>
      </c>
      <c r="BF35" s="1571">
        <f t="shared" ref="BF35" si="12">BF17/BF$28</f>
        <v>0.81071626115720075</v>
      </c>
      <c r="BG35" s="1036"/>
      <c r="BP35" s="1"/>
      <c r="BQ35" s="53"/>
      <c r="BR35" s="53"/>
    </row>
    <row r="36" spans="19:77" ht="15" thickBot="1">
      <c r="V36" s="1011" t="s">
        <v>1050</v>
      </c>
      <c r="W36" s="1572"/>
      <c r="X36" s="424" t="s">
        <v>1056</v>
      </c>
      <c r="Y36" s="1569"/>
      <c r="Z36" s="1684"/>
      <c r="AA36" s="7">
        <f t="shared" ref="AA36:BE36" si="13">AA22/AA$28</f>
        <v>0.29234232373991348</v>
      </c>
      <c r="AB36" s="7">
        <f t="shared" si="13"/>
        <v>0.29334498347341686</v>
      </c>
      <c r="AC36" s="7">
        <f t="shared" si="13"/>
        <v>0.29138955530591021</v>
      </c>
      <c r="AD36" s="7">
        <f t="shared" si="13"/>
        <v>0.29107733166435573</v>
      </c>
      <c r="AE36" s="7">
        <f t="shared" si="13"/>
        <v>0.28486197514032019</v>
      </c>
      <c r="AF36" s="7">
        <f t="shared" si="13"/>
        <v>0.2842617271436676</v>
      </c>
      <c r="AG36" s="7">
        <f t="shared" si="13"/>
        <v>0.28446046015297666</v>
      </c>
      <c r="AH36" s="7">
        <f t="shared" si="13"/>
        <v>0.27808948290203045</v>
      </c>
      <c r="AI36" s="7">
        <f t="shared" si="13"/>
        <v>0.27831971679164064</v>
      </c>
      <c r="AJ36" s="7">
        <f t="shared" si="13"/>
        <v>0.27016838235545615</v>
      </c>
      <c r="AK36" s="7">
        <f t="shared" si="13"/>
        <v>0.26458771203521408</v>
      </c>
      <c r="AL36" s="7">
        <f t="shared" si="13"/>
        <v>0.26089329091026414</v>
      </c>
      <c r="AM36" s="7">
        <f t="shared" si="13"/>
        <v>0.25529890968504637</v>
      </c>
      <c r="AN36" s="7">
        <f t="shared" si="13"/>
        <v>0.25097743249964316</v>
      </c>
      <c r="AO36" s="7">
        <f t="shared" si="13"/>
        <v>0.24128772148339112</v>
      </c>
      <c r="AP36" s="7">
        <f t="shared" si="13"/>
        <v>0.22985237628828556</v>
      </c>
      <c r="AQ36" s="7">
        <f t="shared" si="13"/>
        <v>0.22066446965510358</v>
      </c>
      <c r="AR36" s="7">
        <f t="shared" si="13"/>
        <v>0.21243659297932235</v>
      </c>
      <c r="AS36" s="7">
        <f t="shared" si="13"/>
        <v>0.20496326514687882</v>
      </c>
      <c r="AT36" s="7">
        <f t="shared" si="13"/>
        <v>0.19452055540963203</v>
      </c>
      <c r="AU36" s="7">
        <f t="shared" si="13"/>
        <v>0.18475152246818921</v>
      </c>
      <c r="AV36" s="7">
        <f t="shared" si="13"/>
        <v>0.18229210915614813</v>
      </c>
      <c r="AW36" s="7">
        <f t="shared" si="13"/>
        <v>0.17691398269617631</v>
      </c>
      <c r="AX36" s="7">
        <f t="shared" si="13"/>
        <v>0.16861194000186489</v>
      </c>
      <c r="AY36" s="7">
        <f t="shared" si="13"/>
        <v>0.16303502596280856</v>
      </c>
      <c r="AZ36" s="7">
        <f t="shared" si="13"/>
        <v>0.15692688871975521</v>
      </c>
      <c r="BA36" s="7">
        <f t="shared" si="13"/>
        <v>0.14906018495105935</v>
      </c>
      <c r="BB36" s="7">
        <f t="shared" si="13"/>
        <v>0.14198295976398365</v>
      </c>
      <c r="BC36" s="7">
        <f t="shared" si="13"/>
        <v>0.13758227818478655</v>
      </c>
      <c r="BD36" s="7">
        <f t="shared" si="13"/>
        <v>0.13278199148097167</v>
      </c>
      <c r="BE36" s="7">
        <f t="shared" si="13"/>
        <v>0.12698970621238545</v>
      </c>
      <c r="BF36" s="7">
        <f t="shared" ref="BF36" si="14">BF22/BF$28</f>
        <v>0.12233838011733118</v>
      </c>
      <c r="BG36" s="1036"/>
    </row>
    <row r="37" spans="19:77" ht="15" thickTop="1">
      <c r="V37" s="425" t="s">
        <v>436</v>
      </c>
      <c r="W37" s="1572"/>
      <c r="X37" s="425" t="s">
        <v>420</v>
      </c>
      <c r="Y37" s="1568"/>
      <c r="Z37" s="1684"/>
      <c r="AA37" s="130">
        <f>SUM(AA32:AA36)</f>
        <v>0.99999999999999978</v>
      </c>
      <c r="AB37" s="130">
        <f t="shared" ref="AB37:BE37" si="15">SUM(AB32:AB36)</f>
        <v>1.0000000000000002</v>
      </c>
      <c r="AC37" s="130">
        <f t="shared" si="15"/>
        <v>1</v>
      </c>
      <c r="AD37" s="130">
        <f t="shared" si="15"/>
        <v>1</v>
      </c>
      <c r="AE37" s="130">
        <f t="shared" si="15"/>
        <v>1</v>
      </c>
      <c r="AF37" s="130">
        <f t="shared" si="15"/>
        <v>1</v>
      </c>
      <c r="AG37" s="130">
        <f t="shared" si="15"/>
        <v>0.99999999999999978</v>
      </c>
      <c r="AH37" s="130">
        <f t="shared" si="15"/>
        <v>1</v>
      </c>
      <c r="AI37" s="130">
        <f t="shared" si="15"/>
        <v>1.0000000000000002</v>
      </c>
      <c r="AJ37" s="130">
        <f t="shared" si="15"/>
        <v>0.99999999999999989</v>
      </c>
      <c r="AK37" s="130">
        <f t="shared" si="15"/>
        <v>1</v>
      </c>
      <c r="AL37" s="130">
        <f t="shared" si="15"/>
        <v>0.99999999999999978</v>
      </c>
      <c r="AM37" s="130">
        <f t="shared" si="15"/>
        <v>1.0000000000000002</v>
      </c>
      <c r="AN37" s="130">
        <f t="shared" si="15"/>
        <v>1</v>
      </c>
      <c r="AO37" s="130">
        <f t="shared" si="15"/>
        <v>1</v>
      </c>
      <c r="AP37" s="130">
        <f t="shared" si="15"/>
        <v>1.0000000000000002</v>
      </c>
      <c r="AQ37" s="130">
        <f t="shared" si="15"/>
        <v>1.0000000000000002</v>
      </c>
      <c r="AR37" s="130">
        <f t="shared" si="15"/>
        <v>1.0000000000000002</v>
      </c>
      <c r="AS37" s="130">
        <f t="shared" si="15"/>
        <v>0.99999999999999989</v>
      </c>
      <c r="AT37" s="130">
        <f t="shared" si="15"/>
        <v>1</v>
      </c>
      <c r="AU37" s="130">
        <f t="shared" si="15"/>
        <v>1</v>
      </c>
      <c r="AV37" s="130">
        <f t="shared" si="15"/>
        <v>1</v>
      </c>
      <c r="AW37" s="130">
        <f t="shared" si="15"/>
        <v>0.99999999999999989</v>
      </c>
      <c r="AX37" s="130">
        <f t="shared" si="15"/>
        <v>1</v>
      </c>
      <c r="AY37" s="130">
        <f t="shared" si="15"/>
        <v>1</v>
      </c>
      <c r="AZ37" s="130">
        <f t="shared" si="15"/>
        <v>1</v>
      </c>
      <c r="BA37" s="130">
        <f t="shared" si="15"/>
        <v>1</v>
      </c>
      <c r="BB37" s="130">
        <f t="shared" si="15"/>
        <v>1</v>
      </c>
      <c r="BC37" s="130">
        <f t="shared" si="15"/>
        <v>1</v>
      </c>
      <c r="BD37" s="130">
        <f t="shared" si="15"/>
        <v>0.99999999999999989</v>
      </c>
      <c r="BE37" s="130">
        <f t="shared" si="15"/>
        <v>1</v>
      </c>
      <c r="BF37" s="130">
        <f t="shared" ref="BF37" si="16">SUM(BF32:BF36)</f>
        <v>1</v>
      </c>
      <c r="BG37" s="1036"/>
    </row>
    <row r="38" spans="19:77">
      <c r="V38" s="8"/>
      <c r="X38" s="8"/>
    </row>
    <row r="39" spans="19:77">
      <c r="V39" s="143" t="s">
        <v>441</v>
      </c>
      <c r="X39" s="1" t="s">
        <v>442</v>
      </c>
      <c r="Z39" s="1680"/>
      <c r="AA39" s="17"/>
      <c r="AB39" s="17"/>
      <c r="AC39" s="17"/>
      <c r="AD39" s="17"/>
      <c r="AE39" s="17"/>
      <c r="AF39" s="17"/>
      <c r="AG39" s="17"/>
      <c r="AH39" s="17"/>
      <c r="AI39" s="17"/>
      <c r="AJ39" s="17"/>
      <c r="AK39" s="17"/>
      <c r="AL39" s="17"/>
      <c r="AM39" s="17"/>
      <c r="AN39" s="17"/>
      <c r="AO39" s="17"/>
      <c r="AP39" s="17"/>
    </row>
    <row r="40" spans="19:77">
      <c r="V40" s="9"/>
      <c r="X40" s="697"/>
      <c r="Y40" s="33"/>
      <c r="Z40" s="1681"/>
      <c r="AA40" s="9">
        <v>1990</v>
      </c>
      <c r="AB40" s="9">
        <f t="shared" ref="AB40:AP40" si="17">AA40+1</f>
        <v>1991</v>
      </c>
      <c r="AC40" s="9">
        <f t="shared" si="17"/>
        <v>1992</v>
      </c>
      <c r="AD40" s="9">
        <f t="shared" si="17"/>
        <v>1993</v>
      </c>
      <c r="AE40" s="9">
        <f t="shared" si="17"/>
        <v>1994</v>
      </c>
      <c r="AF40" s="9">
        <f t="shared" si="17"/>
        <v>1995</v>
      </c>
      <c r="AG40" s="9">
        <f t="shared" si="17"/>
        <v>1996</v>
      </c>
      <c r="AH40" s="9">
        <f t="shared" si="17"/>
        <v>1997</v>
      </c>
      <c r="AI40" s="9">
        <f t="shared" si="17"/>
        <v>1998</v>
      </c>
      <c r="AJ40" s="9">
        <f t="shared" si="17"/>
        <v>1999</v>
      </c>
      <c r="AK40" s="9">
        <f t="shared" si="17"/>
        <v>2000</v>
      </c>
      <c r="AL40" s="9">
        <f t="shared" si="17"/>
        <v>2001</v>
      </c>
      <c r="AM40" s="9">
        <f t="shared" si="17"/>
        <v>2002</v>
      </c>
      <c r="AN40" s="9">
        <f t="shared" si="17"/>
        <v>2003</v>
      </c>
      <c r="AO40" s="9">
        <f t="shared" si="17"/>
        <v>2004</v>
      </c>
      <c r="AP40" s="9">
        <f t="shared" si="17"/>
        <v>2005</v>
      </c>
      <c r="AQ40" s="9">
        <f t="shared" ref="AQ40:AZ40" si="18">AP40+1</f>
        <v>2006</v>
      </c>
      <c r="AR40" s="9">
        <f t="shared" si="18"/>
        <v>2007</v>
      </c>
      <c r="AS40" s="9">
        <f t="shared" si="18"/>
        <v>2008</v>
      </c>
      <c r="AT40" s="9">
        <f t="shared" si="18"/>
        <v>2009</v>
      </c>
      <c r="AU40" s="9">
        <f t="shared" si="18"/>
        <v>2010</v>
      </c>
      <c r="AV40" s="9">
        <f t="shared" si="18"/>
        <v>2011</v>
      </c>
      <c r="AW40" s="9">
        <f t="shared" si="18"/>
        <v>2012</v>
      </c>
      <c r="AX40" s="9">
        <f t="shared" si="18"/>
        <v>2013</v>
      </c>
      <c r="AY40" s="9">
        <f t="shared" si="18"/>
        <v>2014</v>
      </c>
      <c r="AZ40" s="9">
        <f t="shared" si="18"/>
        <v>2015</v>
      </c>
      <c r="BA40" s="9">
        <f t="shared" ref="BA40:BF40" si="19">AZ40+1</f>
        <v>2016</v>
      </c>
      <c r="BB40" s="9">
        <f t="shared" si="19"/>
        <v>2017</v>
      </c>
      <c r="BC40" s="9">
        <f t="shared" si="19"/>
        <v>2018</v>
      </c>
      <c r="BD40" s="9">
        <f t="shared" si="19"/>
        <v>2019</v>
      </c>
      <c r="BE40" s="9">
        <f t="shared" si="19"/>
        <v>2020</v>
      </c>
      <c r="BF40" s="9">
        <f t="shared" si="19"/>
        <v>2021</v>
      </c>
      <c r="BG40" s="1027"/>
    </row>
    <row r="41" spans="19:77">
      <c r="V41" s="1598" t="s">
        <v>1052</v>
      </c>
      <c r="X41" s="459" t="s">
        <v>1057</v>
      </c>
      <c r="Y41" s="1578"/>
      <c r="Z41" s="1685"/>
      <c r="AA41" s="172"/>
      <c r="AB41" s="1618">
        <f>AB$5/AA$5-1</f>
        <v>-3.9047183613016845E-3</v>
      </c>
      <c r="AC41" s="1618">
        <f t="shared" ref="AC41:BF41" si="20">AC$5/AB$5-1</f>
        <v>-8.6639017216064707E-3</v>
      </c>
      <c r="AD41" s="1618">
        <f t="shared" si="20"/>
        <v>1.4156623691168324E-2</v>
      </c>
      <c r="AE41" s="1618">
        <f t="shared" si="20"/>
        <v>-4.0190790315739466E-3</v>
      </c>
      <c r="AF41" s="1618">
        <f t="shared" si="20"/>
        <v>2.6307910665381629E-2</v>
      </c>
      <c r="AG41" s="1618">
        <f t="shared" si="20"/>
        <v>6.3483388647378458E-3</v>
      </c>
      <c r="AH41" s="1618">
        <f t="shared" si="20"/>
        <v>-5.8285213031333938E-2</v>
      </c>
      <c r="AI41" s="1618">
        <f t="shared" si="20"/>
        <v>-3.8248967804150991E-2</v>
      </c>
      <c r="AJ41" s="1618">
        <f t="shared" si="20"/>
        <v>-5.6585874592450791E-3</v>
      </c>
      <c r="AK41" s="1618">
        <f t="shared" si="20"/>
        <v>1.4250880505635166E-3</v>
      </c>
      <c r="AL41" s="1618">
        <f t="shared" si="20"/>
        <v>-4.1724769459728805E-2</v>
      </c>
      <c r="AM41" s="1618">
        <f t="shared" si="20"/>
        <v>1.3394278290301598E-2</v>
      </c>
      <c r="AN41" s="1618">
        <f t="shared" si="20"/>
        <v>-1.9308370897831439E-3</v>
      </c>
      <c r="AO41" s="1618">
        <f t="shared" si="20"/>
        <v>9.8876515065280834E-2</v>
      </c>
      <c r="AP41" s="1618">
        <f t="shared" si="20"/>
        <v>5.8727990757155624E-2</v>
      </c>
      <c r="AQ41" s="1618">
        <f t="shared" si="20"/>
        <v>3.2433266761795032E-2</v>
      </c>
      <c r="AR41" s="1618">
        <f t="shared" si="20"/>
        <v>7.4898988548932621E-3</v>
      </c>
      <c r="AS41" s="1618">
        <f t="shared" si="20"/>
        <v>-3.963985405850734E-2</v>
      </c>
      <c r="AT41" s="1618">
        <f t="shared" si="20"/>
        <v>-7.3899394560643872E-2</v>
      </c>
      <c r="AU41" s="1618">
        <f t="shared" si="20"/>
        <v>5.7143473040443871E-2</v>
      </c>
      <c r="AV41" s="1618">
        <f t="shared" si="20"/>
        <v>-0.22326340076310058</v>
      </c>
      <c r="AW41" s="1618">
        <f t="shared" si="20"/>
        <v>1.5577736140480969E-2</v>
      </c>
      <c r="AX41" s="1618">
        <f t="shared" si="20"/>
        <v>-5.9041449375375366E-2</v>
      </c>
      <c r="AY41" s="1618">
        <f t="shared" si="20"/>
        <v>-2.6477636524228521E-2</v>
      </c>
      <c r="AZ41" s="1618">
        <f t="shared" si="20"/>
        <v>5.7161291374569378E-2</v>
      </c>
      <c r="BA41" s="1618">
        <f t="shared" si="20"/>
        <v>8.8954088878912652E-2</v>
      </c>
      <c r="BB41" s="1618">
        <f t="shared" si="20"/>
        <v>5.2390315587542258E-2</v>
      </c>
      <c r="BC41" s="1618">
        <f t="shared" si="20"/>
        <v>-2.8124249131655232E-2</v>
      </c>
      <c r="BD41" s="1618">
        <f t="shared" si="20"/>
        <v>-2.7673301040062048E-2</v>
      </c>
      <c r="BE41" s="1618">
        <f t="shared" si="20"/>
        <v>-1.7007521349868826E-3</v>
      </c>
      <c r="BF41" s="1618">
        <f t="shared" si="20"/>
        <v>1.0362662115611432E-2</v>
      </c>
      <c r="BG41" s="744"/>
      <c r="BH41" s="1476"/>
      <c r="BI41" s="143"/>
      <c r="BJ41" s="143"/>
      <c r="BK41" s="143"/>
      <c r="BL41" s="143"/>
      <c r="BM41" s="143"/>
      <c r="BN41" s="143"/>
      <c r="BO41" s="143"/>
      <c r="BP41" s="143"/>
      <c r="BQ41" s="143"/>
      <c r="BR41" s="143"/>
      <c r="BS41" s="143"/>
      <c r="BT41" s="143"/>
      <c r="BU41" s="143"/>
      <c r="BV41" s="143"/>
      <c r="BW41" s="143"/>
      <c r="BX41" s="143"/>
      <c r="BY41" s="143"/>
    </row>
    <row r="42" spans="19:77">
      <c r="V42" s="1599" t="s">
        <v>1053</v>
      </c>
      <c r="X42" s="459" t="s">
        <v>1058</v>
      </c>
      <c r="Y42" s="1578"/>
      <c r="Z42" s="1685"/>
      <c r="AA42" s="172"/>
      <c r="AB42" s="1618">
        <f>AB$11/AA$11-1</f>
        <v>-6.7653168984726508E-2</v>
      </c>
      <c r="AC42" s="1618">
        <f t="shared" ref="AC42:BF42" si="21">AC$11/AB$11-1</f>
        <v>-0.17594920904375388</v>
      </c>
      <c r="AD42" s="1618">
        <f t="shared" si="21"/>
        <v>-0.14454500653474689</v>
      </c>
      <c r="AE42" s="1618">
        <f t="shared" si="21"/>
        <v>-7.1569625611706655E-2</v>
      </c>
      <c r="AF42" s="1618">
        <f t="shared" si="21"/>
        <v>-0.11032948606107418</v>
      </c>
      <c r="AG42" s="1618">
        <f t="shared" si="21"/>
        <v>-0.12050700766731792</v>
      </c>
      <c r="AH42" s="1618">
        <f t="shared" si="21"/>
        <v>-6.2624226358738544E-2</v>
      </c>
      <c r="AI42" s="1618">
        <f t="shared" si="21"/>
        <v>-7.1240842697966267E-2</v>
      </c>
      <c r="AJ42" s="1618">
        <f t="shared" si="21"/>
        <v>-2.7626842087645764E-2</v>
      </c>
      <c r="AK42" s="1618">
        <f t="shared" si="21"/>
        <v>-6.8839053483194856E-2</v>
      </c>
      <c r="AL42" s="1618">
        <f t="shared" si="21"/>
        <v>-0.12084542893305494</v>
      </c>
      <c r="AM42" s="1618">
        <f t="shared" si="21"/>
        <v>-0.33852258612113528</v>
      </c>
      <c r="AN42" s="1618">
        <f t="shared" si="21"/>
        <v>-5.8882805364971036E-2</v>
      </c>
      <c r="AO42" s="1618">
        <f t="shared" si="21"/>
        <v>-2.146220512610153E-2</v>
      </c>
      <c r="AP42" s="1618">
        <f t="shared" si="21"/>
        <v>-3.8225504016926592E-3</v>
      </c>
      <c r="AQ42" s="1618">
        <f t="shared" si="21"/>
        <v>1.5371570395814604E-3</v>
      </c>
      <c r="AR42" s="1618">
        <f t="shared" si="21"/>
        <v>-1.3652301034648096E-2</v>
      </c>
      <c r="AS42" s="1618">
        <f t="shared" si="21"/>
        <v>-3.1908490582723714E-2</v>
      </c>
      <c r="AT42" s="1618">
        <f t="shared" si="21"/>
        <v>-2.9969781981722288E-2</v>
      </c>
      <c r="AU42" s="1618">
        <f t="shared" si="21"/>
        <v>-3.2803530881014398E-2</v>
      </c>
      <c r="AV42" s="1618">
        <f t="shared" si="21"/>
        <v>-2.209877012448247E-2</v>
      </c>
      <c r="AW42" s="1618">
        <f t="shared" si="21"/>
        <v>-1.9500720523863979E-2</v>
      </c>
      <c r="AX42" s="1618">
        <f t="shared" si="21"/>
        <v>-3.9008788802492367E-2</v>
      </c>
      <c r="AY42" s="1618">
        <f t="shared" si="21"/>
        <v>-1.2010866695458366E-2</v>
      </c>
      <c r="AZ42" s="1618">
        <f t="shared" si="21"/>
        <v>-2.6468433010554904E-2</v>
      </c>
      <c r="BA42" s="1618">
        <f t="shared" si="21"/>
        <v>1.0819321706463603E-2</v>
      </c>
      <c r="BB42" s="1618">
        <f t="shared" si="21"/>
        <v>1.175336743872446E-2</v>
      </c>
      <c r="BC42" s="1618">
        <f t="shared" si="21"/>
        <v>-8.4102237904452704E-2</v>
      </c>
      <c r="BD42" s="1618">
        <f t="shared" si="21"/>
        <v>-4.8673339545356464E-2</v>
      </c>
      <c r="BE42" s="1618">
        <f t="shared" si="21"/>
        <v>-4.1489376453797133E-2</v>
      </c>
      <c r="BF42" s="1618">
        <f t="shared" si="21"/>
        <v>-1.6744909700943889E-2</v>
      </c>
      <c r="BG42" s="744"/>
      <c r="BH42" s="143"/>
      <c r="BI42" s="143"/>
      <c r="BJ42" s="143"/>
      <c r="BK42" s="143"/>
      <c r="BL42" s="143"/>
      <c r="BM42" s="143"/>
      <c r="BN42" s="143"/>
      <c r="BO42" s="143"/>
      <c r="BP42" s="143"/>
      <c r="BQ42" s="143"/>
      <c r="BR42" s="143"/>
      <c r="BS42" s="143"/>
      <c r="BT42" s="143"/>
      <c r="BU42" s="143"/>
      <c r="BV42" s="143"/>
      <c r="BW42" s="143"/>
      <c r="BX42" s="143"/>
      <c r="BY42" s="143"/>
    </row>
    <row r="43" spans="19:77">
      <c r="V43" s="1600" t="s">
        <v>1054</v>
      </c>
      <c r="X43" s="459" t="s">
        <v>1059</v>
      </c>
      <c r="Y43" s="1578"/>
      <c r="Z43" s="1685"/>
      <c r="AA43" s="172"/>
      <c r="AB43" s="1618">
        <f>AB$14/AA$14-1</f>
        <v>-3.7604330087778193E-2</v>
      </c>
      <c r="AC43" s="1618">
        <f t="shared" ref="AC43:BF43" si="22">AC$14/AB$14-1</f>
        <v>-5.7774936723812842E-2</v>
      </c>
      <c r="AD43" s="1618">
        <f t="shared" si="22"/>
        <v>-4.9945441082617115E-2</v>
      </c>
      <c r="AE43" s="1618">
        <f t="shared" si="22"/>
        <v>6.9271906371466407E-2</v>
      </c>
      <c r="AF43" s="1618">
        <f t="shared" si="22"/>
        <v>4.7877043927034402E-2</v>
      </c>
      <c r="AG43" s="1618">
        <f t="shared" si="22"/>
        <v>-4.9615031809656873E-2</v>
      </c>
      <c r="AH43" s="1618">
        <f t="shared" si="22"/>
        <v>-9.289151286575037E-3</v>
      </c>
      <c r="AI43" s="1618">
        <f t="shared" si="22"/>
        <v>-4.3689655950773676E-2</v>
      </c>
      <c r="AJ43" s="1618">
        <f t="shared" si="22"/>
        <v>-1.203188940683908E-2</v>
      </c>
      <c r="AK43" s="1618">
        <f t="shared" si="22"/>
        <v>4.2489157308030157E-2</v>
      </c>
      <c r="AL43" s="1618">
        <f t="shared" si="22"/>
        <v>-4.4272690088061339E-2</v>
      </c>
      <c r="AM43" s="1618">
        <f t="shared" si="22"/>
        <v>2.0915387343400704E-2</v>
      </c>
      <c r="AN43" s="1618">
        <f t="shared" si="22"/>
        <v>-5.0864781128818093E-2</v>
      </c>
      <c r="AO43" s="1618">
        <f t="shared" si="22"/>
        <v>6.9560765972903615E-2</v>
      </c>
      <c r="AP43" s="1618">
        <f t="shared" si="22"/>
        <v>2.1865695651686057E-3</v>
      </c>
      <c r="AQ43" s="1618">
        <f t="shared" si="22"/>
        <v>1.4737184943223625E-2</v>
      </c>
      <c r="AR43" s="1618">
        <f t="shared" si="22"/>
        <v>-6.7638039344581791E-2</v>
      </c>
      <c r="AS43" s="1618">
        <f t="shared" si="22"/>
        <v>-2.4902057655178056E-2</v>
      </c>
      <c r="AT43" s="1618">
        <f t="shared" si="22"/>
        <v>3.2903070393698108E-2</v>
      </c>
      <c r="AU43" s="1618">
        <f t="shared" si="22"/>
        <v>5.2038716129204188E-2</v>
      </c>
      <c r="AV43" s="1618">
        <f t="shared" si="22"/>
        <v>-4.7045943123567024E-3</v>
      </c>
      <c r="AW43" s="1618">
        <f t="shared" si="22"/>
        <v>-0.14034897896596399</v>
      </c>
      <c r="AX43" s="1618">
        <f t="shared" si="22"/>
        <v>4.7431221364420129E-3</v>
      </c>
      <c r="AY43" s="1618">
        <f t="shared" si="22"/>
        <v>-7.4459646442167404E-2</v>
      </c>
      <c r="AZ43" s="1618">
        <f t="shared" si="22"/>
        <v>0.12977238349502374</v>
      </c>
      <c r="BA43" s="1618">
        <f t="shared" si="22"/>
        <v>-0.10759035014867013</v>
      </c>
      <c r="BB43" s="1618">
        <f t="shared" si="22"/>
        <v>-1.3242073316094394E-2</v>
      </c>
      <c r="BC43" s="1618">
        <f t="shared" si="22"/>
        <v>-5.1219704980726699E-2</v>
      </c>
      <c r="BD43" s="1618">
        <f t="shared" si="22"/>
        <v>1.5448691829512473E-2</v>
      </c>
      <c r="BE43" s="1618">
        <f t="shared" si="22"/>
        <v>-7.3537168232771344E-2</v>
      </c>
      <c r="BF43" s="1618">
        <f t="shared" si="22"/>
        <v>0.14459839102072269</v>
      </c>
      <c r="BG43" s="744"/>
      <c r="BH43" s="143"/>
      <c r="BI43" s="143"/>
      <c r="BJ43" s="143"/>
      <c r="BK43" s="143"/>
      <c r="BL43" s="143"/>
      <c r="BM43" s="143"/>
      <c r="BN43" s="143"/>
      <c r="BO43" s="143"/>
      <c r="BP43" s="143"/>
      <c r="BQ43" s="143"/>
      <c r="BR43" s="143"/>
      <c r="BS43" s="143"/>
      <c r="BT43" s="143"/>
      <c r="BU43" s="143"/>
      <c r="BV43" s="143"/>
      <c r="BW43" s="143"/>
      <c r="BX43" s="143"/>
      <c r="BY43" s="143"/>
    </row>
    <row r="44" spans="19:77">
      <c r="V44" s="1601" t="s">
        <v>1051</v>
      </c>
      <c r="X44" s="457" t="s">
        <v>1055</v>
      </c>
      <c r="Y44" s="1606"/>
      <c r="Z44" s="1685"/>
      <c r="AA44" s="176"/>
      <c r="AB44" s="1619">
        <f>AB$17/AA$17-1</f>
        <v>-6.3494390627315545E-3</v>
      </c>
      <c r="AC44" s="1619">
        <f t="shared" ref="AC44:BF44" si="23">AC$17/AB$17-1</f>
        <v>3.5722237404219648E-2</v>
      </c>
      <c r="AD44" s="1619">
        <f t="shared" si="23"/>
        <v>-2.820434797098037E-3</v>
      </c>
      <c r="AE44" s="1619">
        <f t="shared" si="23"/>
        <v>2.0689031825037896E-2</v>
      </c>
      <c r="AF44" s="1619">
        <f t="shared" si="23"/>
        <v>-1.972163779131153E-2</v>
      </c>
      <c r="AG44" s="1619">
        <f t="shared" si="23"/>
        <v>-2.2742578656279044E-2</v>
      </c>
      <c r="AH44" s="1619">
        <f t="shared" si="23"/>
        <v>5.77490898132349E-3</v>
      </c>
      <c r="AI44" s="1619">
        <f t="shared" si="23"/>
        <v>-4.0240960653378566E-2</v>
      </c>
      <c r="AJ44" s="1619">
        <f t="shared" si="23"/>
        <v>4.0294411942838337E-3</v>
      </c>
      <c r="AK44" s="1619">
        <f t="shared" si="23"/>
        <v>-5.2967170233447769E-3</v>
      </c>
      <c r="AL44" s="1619">
        <f t="shared" si="23"/>
        <v>-1.8249251393015697E-2</v>
      </c>
      <c r="AM44" s="1619">
        <f t="shared" si="23"/>
        <v>5.9556264337661258E-3</v>
      </c>
      <c r="AN44" s="1619">
        <f t="shared" si="23"/>
        <v>-1.9044217051238044E-2</v>
      </c>
      <c r="AO44" s="1619">
        <f t="shared" si="23"/>
        <v>-1.2766796479657394E-5</v>
      </c>
      <c r="AP44" s="1619">
        <f t="shared" si="23"/>
        <v>1.3079362383925153E-2</v>
      </c>
      <c r="AQ44" s="1619">
        <f t="shared" si="23"/>
        <v>-7.5261953381080549E-3</v>
      </c>
      <c r="AR44" s="1619">
        <f t="shared" si="23"/>
        <v>-8.9523607128071392E-3</v>
      </c>
      <c r="AS44" s="1619">
        <f t="shared" si="23"/>
        <v>-1.2800233414458684E-2</v>
      </c>
      <c r="AT44" s="1619">
        <f t="shared" si="23"/>
        <v>1.299277289564138E-3</v>
      </c>
      <c r="AU44" s="1619">
        <f t="shared" si="23"/>
        <v>-4.2846339656166244E-3</v>
      </c>
      <c r="AV44" s="1619">
        <f t="shared" si="23"/>
        <v>-2.6130741305519511E-2</v>
      </c>
      <c r="AW44" s="1619">
        <f t="shared" si="23"/>
        <v>-1.6474839316096057E-2</v>
      </c>
      <c r="AX44" s="1619">
        <f t="shared" si="23"/>
        <v>1.3112542372007763E-2</v>
      </c>
      <c r="AY44" s="1619">
        <f t="shared" si="23"/>
        <v>-9.6248760049468807E-3</v>
      </c>
      <c r="AZ44" s="1619">
        <f t="shared" si="23"/>
        <v>-7.9657821715232169E-3</v>
      </c>
      <c r="BA44" s="1619">
        <f t="shared" si="23"/>
        <v>4.3562106925087996E-3</v>
      </c>
      <c r="BB44" s="1619">
        <f t="shared" si="23"/>
        <v>-1.3602291323324689E-3</v>
      </c>
      <c r="BC44" s="1619">
        <f t="shared" si="23"/>
        <v>-4.6504064662241662E-3</v>
      </c>
      <c r="BD44" s="1619">
        <f t="shared" si="23"/>
        <v>2.1633217789109871E-3</v>
      </c>
      <c r="BE44" s="1619">
        <f t="shared" si="23"/>
        <v>4.7077613434738375E-3</v>
      </c>
      <c r="BF44" s="1619">
        <f t="shared" si="23"/>
        <v>4.7984537584369047E-3</v>
      </c>
      <c r="BG44" s="744"/>
    </row>
    <row r="45" spans="19:77">
      <c r="V45" s="1593" t="s">
        <v>1088</v>
      </c>
      <c r="X45" s="1544" t="s">
        <v>1100</v>
      </c>
      <c r="Y45" s="1603"/>
      <c r="Z45" s="1685"/>
      <c r="AA45" s="1611"/>
      <c r="AB45" s="1612">
        <f>AB$18/AA$18-1</f>
        <v>1.9863925412001437E-2</v>
      </c>
      <c r="AC45" s="1612">
        <f t="shared" ref="AC45:BF45" si="24">AC$18/AB$18-1</f>
        <v>6.7050358649001218E-3</v>
      </c>
      <c r="AD45" s="1612">
        <f t="shared" si="24"/>
        <v>-1.0641060037703376E-2</v>
      </c>
      <c r="AE45" s="1612">
        <f t="shared" si="24"/>
        <v>-1.5383872000533594E-2</v>
      </c>
      <c r="AF45" s="1612">
        <f t="shared" si="24"/>
        <v>-1.123370592043349E-2</v>
      </c>
      <c r="AG45" s="1612">
        <f t="shared" si="24"/>
        <v>-1.0790653398434324E-2</v>
      </c>
      <c r="AH45" s="1612">
        <f t="shared" si="24"/>
        <v>-4.4427265975445218E-3</v>
      </c>
      <c r="AI45" s="1612">
        <f t="shared" si="24"/>
        <v>-6.491599079917143E-3</v>
      </c>
      <c r="AJ45" s="1612">
        <f t="shared" si="24"/>
        <v>-4.846928434260156E-3</v>
      </c>
      <c r="AK45" s="1612">
        <f t="shared" si="24"/>
        <v>-1.1775550856730876E-2</v>
      </c>
      <c r="AL45" s="1612">
        <f t="shared" si="24"/>
        <v>5.2724774078207748E-3</v>
      </c>
      <c r="AM45" s="1612">
        <f t="shared" si="24"/>
        <v>-7.0678851459721193E-3</v>
      </c>
      <c r="AN45" s="1612">
        <f t="shared" si="24"/>
        <v>-1.1038307153679927E-2</v>
      </c>
      <c r="AO45" s="1612">
        <f t="shared" si="24"/>
        <v>-2.0593679626301542E-2</v>
      </c>
      <c r="AP45" s="1612">
        <f t="shared" si="24"/>
        <v>-2.0912582891279285E-3</v>
      </c>
      <c r="AQ45" s="1612">
        <f t="shared" si="24"/>
        <v>-2.8187496125167133E-3</v>
      </c>
      <c r="AR45" s="1612">
        <f t="shared" si="24"/>
        <v>5.4433368463040477E-3</v>
      </c>
      <c r="AS45" s="1612">
        <f t="shared" si="24"/>
        <v>-9.9652956186681019E-3</v>
      </c>
      <c r="AT45" s="1612">
        <f t="shared" si="24"/>
        <v>-1.2471267862530611E-2</v>
      </c>
      <c r="AU45" s="1612">
        <f t="shared" si="24"/>
        <v>-3.2742723034086096E-2</v>
      </c>
      <c r="AV45" s="1612">
        <f t="shared" si="24"/>
        <v>-5.8332473567923593E-3</v>
      </c>
      <c r="AW45" s="1612">
        <f t="shared" si="24"/>
        <v>-2.4666262062959854E-2</v>
      </c>
      <c r="AX45" s="1612">
        <f t="shared" si="24"/>
        <v>-2.7194663705480626E-2</v>
      </c>
      <c r="AY45" s="1612">
        <f t="shared" si="24"/>
        <v>-2.4995456369681257E-2</v>
      </c>
      <c r="AZ45" s="1612">
        <f t="shared" si="24"/>
        <v>-1.2634250501764033E-3</v>
      </c>
      <c r="BA45" s="1612">
        <f t="shared" si="24"/>
        <v>-7.0579269996003946E-3</v>
      </c>
      <c r="BB45" s="1612">
        <f t="shared" si="24"/>
        <v>1.7870306080285392E-3</v>
      </c>
      <c r="BC45" s="1612">
        <f t="shared" si="24"/>
        <v>-3.8871164593403673E-3</v>
      </c>
      <c r="BD45" s="1612">
        <f t="shared" si="24"/>
        <v>1.3169356306521163E-2</v>
      </c>
      <c r="BE45" s="1612">
        <f t="shared" si="24"/>
        <v>8.9892568044931398E-3</v>
      </c>
      <c r="BF45" s="1612">
        <f t="shared" si="24"/>
        <v>1.1323019027906778E-2</v>
      </c>
      <c r="BG45" s="744"/>
    </row>
    <row r="46" spans="19:77">
      <c r="V46" s="1594" t="s">
        <v>1089</v>
      </c>
      <c r="X46" s="924" t="s">
        <v>1101</v>
      </c>
      <c r="Y46" s="1610"/>
      <c r="Z46" s="1685"/>
      <c r="AA46" s="1615"/>
      <c r="AB46" s="1617">
        <f>AB$20/AA$20-1</f>
        <v>-2.916334044184099E-2</v>
      </c>
      <c r="AC46" s="1617">
        <f t="shared" ref="AC46:BF46" si="25">AC$20/AB$20-1</f>
        <v>6.9992141645478068E-2</v>
      </c>
      <c r="AD46" s="1617">
        <f t="shared" si="25"/>
        <v>8.9593249638890704E-3</v>
      </c>
      <c r="AE46" s="1617">
        <f t="shared" si="25"/>
        <v>6.0165493129793912E-2</v>
      </c>
      <c r="AF46" s="1617">
        <f t="shared" si="25"/>
        <v>-2.8593055900601683E-2</v>
      </c>
      <c r="AG46" s="1617">
        <f t="shared" si="25"/>
        <v>-3.4989498989562384E-2</v>
      </c>
      <c r="AH46" s="1617">
        <f t="shared" si="25"/>
        <v>1.7595722567598227E-2</v>
      </c>
      <c r="AI46" s="1617">
        <f t="shared" si="25"/>
        <v>-7.0315749706738151E-2</v>
      </c>
      <c r="AJ46" s="1617">
        <f t="shared" si="25"/>
        <v>1.4365645356409829E-2</v>
      </c>
      <c r="AK46" s="1617">
        <f t="shared" si="25"/>
        <v>4.2409681140944677E-3</v>
      </c>
      <c r="AL46" s="1617">
        <f t="shared" si="25"/>
        <v>-3.8465601489637513E-2</v>
      </c>
      <c r="AM46" s="1617">
        <f t="shared" si="25"/>
        <v>1.8796931102805559E-2</v>
      </c>
      <c r="AN46" s="1617">
        <f t="shared" si="25"/>
        <v>-2.5755173744209436E-2</v>
      </c>
      <c r="AO46" s="1617">
        <f t="shared" si="25"/>
        <v>2.2149255090335052E-2</v>
      </c>
      <c r="AP46" s="1617">
        <f t="shared" si="25"/>
        <v>2.8522878865267831E-2</v>
      </c>
      <c r="AQ46" s="1617">
        <f t="shared" si="25"/>
        <v>-7.0231586737002916E-3</v>
      </c>
      <c r="AR46" s="1617">
        <f t="shared" si="25"/>
        <v>-1.6730451426821724E-2</v>
      </c>
      <c r="AS46" s="1617">
        <f t="shared" si="25"/>
        <v>-1.3514240494540086E-2</v>
      </c>
      <c r="AT46" s="1617">
        <f t="shared" si="25"/>
        <v>1.5225885937952377E-2</v>
      </c>
      <c r="AU46" s="1617">
        <f t="shared" si="25"/>
        <v>2.0048335480969959E-2</v>
      </c>
      <c r="AV46" s="1617">
        <f t="shared" si="25"/>
        <v>-4.5087841721779598E-2</v>
      </c>
      <c r="AW46" s="1617">
        <f t="shared" si="25"/>
        <v>-1.0704521727403882E-2</v>
      </c>
      <c r="AX46" s="1617">
        <f t="shared" si="25"/>
        <v>4.9247901282066797E-2</v>
      </c>
      <c r="AY46" s="1617">
        <f t="shared" si="25"/>
        <v>1.9567061803509311E-3</v>
      </c>
      <c r="AZ46" s="1617">
        <f t="shared" si="25"/>
        <v>-1.3254374343781961E-2</v>
      </c>
      <c r="BA46" s="1617">
        <f t="shared" si="25"/>
        <v>1.5681280391476093E-2</v>
      </c>
      <c r="BB46" s="1617">
        <f t="shared" si="25"/>
        <v>-4.4290606656425258E-3</v>
      </c>
      <c r="BC46" s="1617">
        <f t="shared" si="25"/>
        <v>-6.1808823155007353E-3</v>
      </c>
      <c r="BD46" s="1617">
        <f t="shared" si="25"/>
        <v>-5.7249329984742081E-3</v>
      </c>
      <c r="BE46" s="1617">
        <f t="shared" si="25"/>
        <v>2.2118293197070926E-3</v>
      </c>
      <c r="BF46" s="1617">
        <f t="shared" si="25"/>
        <v>-1.2700734380114431E-3</v>
      </c>
      <c r="BG46" s="744"/>
    </row>
    <row r="47" spans="19:77">
      <c r="V47" s="1595" t="s">
        <v>1090</v>
      </c>
      <c r="X47" s="1604" t="s">
        <v>1102</v>
      </c>
      <c r="Y47" s="1605"/>
      <c r="Z47" s="1685"/>
      <c r="AA47" s="1613"/>
      <c r="AB47" s="1614">
        <f>SUM(AB$19,AB$21)/SUM(AA$19,AA$21)-1</f>
        <v>2.115094300124909E-3</v>
      </c>
      <c r="AC47" s="1614">
        <f t="shared" ref="AC47:BF47" si="26">SUM(AC$19,AC$21)/SUM(AB$19,AB$21)-1</f>
        <v>2.7232953219846756E-4</v>
      </c>
      <c r="AD47" s="1614">
        <f t="shared" si="26"/>
        <v>-2.350129500640763E-2</v>
      </c>
      <c r="AE47" s="1614">
        <f t="shared" si="26"/>
        <v>-2.4885208566607475E-2</v>
      </c>
      <c r="AF47" s="1614">
        <f t="shared" si="26"/>
        <v>-7.9096606764792465E-3</v>
      </c>
      <c r="AG47" s="1614">
        <f t="shared" si="26"/>
        <v>-8.0101875685539836E-3</v>
      </c>
      <c r="AH47" s="1614">
        <f t="shared" si="26"/>
        <v>-1.095535472266751E-2</v>
      </c>
      <c r="AI47" s="1614">
        <f t="shared" si="26"/>
        <v>-1.6647423699817421E-2</v>
      </c>
      <c r="AJ47" s="1614">
        <f t="shared" si="26"/>
        <v>-9.2596680171552759E-3</v>
      </c>
      <c r="AK47" s="1614">
        <f t="shared" si="26"/>
        <v>-2.3192114189291124E-2</v>
      </c>
      <c r="AL47" s="1614">
        <f t="shared" si="26"/>
        <v>-6.8935086097637877E-3</v>
      </c>
      <c r="AM47" s="1614">
        <f t="shared" si="26"/>
        <v>-4.7347169712458337E-3</v>
      </c>
      <c r="AN47" s="1614">
        <f t="shared" si="26"/>
        <v>-1.6308671163263289E-2</v>
      </c>
      <c r="AO47" s="1614">
        <f t="shared" si="26"/>
        <v>-2.4988999358868336E-2</v>
      </c>
      <c r="AP47" s="1614">
        <f t="shared" si="26"/>
        <v>-4.5684867805594331E-3</v>
      </c>
      <c r="AQ47" s="1614">
        <f t="shared" si="26"/>
        <v>-2.353104865213107E-2</v>
      </c>
      <c r="AR47" s="1614">
        <f t="shared" si="26"/>
        <v>-1.9384854274675956E-2</v>
      </c>
      <c r="AS47" s="1614">
        <f t="shared" si="26"/>
        <v>-1.8531999415583478E-2</v>
      </c>
      <c r="AT47" s="1614">
        <f t="shared" si="26"/>
        <v>-1.5276544733911823E-2</v>
      </c>
      <c r="AU47" s="1614">
        <f t="shared" si="26"/>
        <v>-2.2494105740715753E-2</v>
      </c>
      <c r="AV47" s="1614">
        <f t="shared" si="26"/>
        <v>-1.7798817030373337E-3</v>
      </c>
      <c r="AW47" s="1614">
        <f t="shared" si="26"/>
        <v>-1.6605364054018468E-2</v>
      </c>
      <c r="AX47" s="1614">
        <f t="shared" si="26"/>
        <v>-2.3566663416148215E-2</v>
      </c>
      <c r="AY47" s="1614">
        <f t="shared" si="26"/>
        <v>-1.7879591517755866E-2</v>
      </c>
      <c r="AZ47" s="1614">
        <f t="shared" si="26"/>
        <v>-2.5761223864854133E-3</v>
      </c>
      <c r="BA47" s="1614">
        <f t="shared" si="26"/>
        <v>-1.543996987224483E-2</v>
      </c>
      <c r="BB47" s="1614">
        <f t="shared" si="26"/>
        <v>4.2241602391095423E-3</v>
      </c>
      <c r="BC47" s="1614">
        <f t="shared" si="26"/>
        <v>5.3798297932350359E-4</v>
      </c>
      <c r="BD47" s="1614">
        <f t="shared" si="26"/>
        <v>7.2427598737672128E-3</v>
      </c>
      <c r="BE47" s="1614">
        <f t="shared" si="26"/>
        <v>3.6575910513660936E-3</v>
      </c>
      <c r="BF47" s="1614">
        <f t="shared" si="26"/>
        <v>1.3954010645676806E-2</v>
      </c>
      <c r="BG47" s="744"/>
    </row>
    <row r="48" spans="19:77">
      <c r="V48" s="1602" t="s">
        <v>1050</v>
      </c>
      <c r="X48" s="455" t="s">
        <v>1056</v>
      </c>
      <c r="Y48" s="1579"/>
      <c r="Z48" s="1685"/>
      <c r="AA48" s="172"/>
      <c r="AB48" s="1618">
        <f>AB$22/AA$22-1</f>
        <v>-1.1468206643719503E-2</v>
      </c>
      <c r="AC48" s="1618">
        <f t="shared" ref="AC48:BF48" si="27">AC$22/AB$22-1</f>
        <v>-8.2179804161451875E-3</v>
      </c>
      <c r="AD48" s="1618">
        <f t="shared" si="27"/>
        <v>-2.1601567302123592E-2</v>
      </c>
      <c r="AE48" s="1618">
        <f t="shared" si="27"/>
        <v>-2.0601189694932187E-2</v>
      </c>
      <c r="AF48" s="1618">
        <f t="shared" si="27"/>
        <v>-2.9729779968945547E-2</v>
      </c>
      <c r="AG48" s="1618">
        <f t="shared" si="27"/>
        <v>-2.9632483376128227E-2</v>
      </c>
      <c r="AH48" s="1618">
        <f t="shared" si="27"/>
        <v>-3.3883153897575791E-2</v>
      </c>
      <c r="AI48" s="1618">
        <f t="shared" si="27"/>
        <v>-4.1516015419200691E-2</v>
      </c>
      <c r="AJ48" s="1618">
        <f t="shared" si="27"/>
        <v>-3.9028414393418531E-2</v>
      </c>
      <c r="AK48" s="1618">
        <f t="shared" si="27"/>
        <v>-3.7470984794918172E-2</v>
      </c>
      <c r="AL48" s="1618">
        <f t="shared" si="27"/>
        <v>-4.4910226208600412E-2</v>
      </c>
      <c r="AM48" s="1618">
        <f t="shared" si="27"/>
        <v>-4.3852752107283011E-2</v>
      </c>
      <c r="AN48" s="1618">
        <f t="shared" si="27"/>
        <v>-4.2190736367941239E-2</v>
      </c>
      <c r="AO48" s="1618">
        <f t="shared" si="27"/>
        <v>-4.7366237481925588E-2</v>
      </c>
      <c r="AP48" s="1618">
        <f t="shared" si="27"/>
        <v>-4.7799764053453542E-2</v>
      </c>
      <c r="AQ48" s="1618">
        <f t="shared" si="27"/>
        <v>-5.609772437241467E-2</v>
      </c>
      <c r="AR48" s="1618">
        <f t="shared" si="27"/>
        <v>-5.5328403981062868E-2</v>
      </c>
      <c r="AS48" s="1618">
        <f t="shared" si="27"/>
        <v>-5.861411543695183E-2</v>
      </c>
      <c r="AT48" s="1618">
        <f t="shared" si="27"/>
        <v>-6.6838259678963396E-2</v>
      </c>
      <c r="AU48" s="1618">
        <f t="shared" si="27"/>
        <v>-6.3679474237260392E-2</v>
      </c>
      <c r="AV48" s="1618">
        <f t="shared" si="27"/>
        <v>-5.1917038129229098E-2</v>
      </c>
      <c r="AW48" s="1618">
        <f t="shared" si="27"/>
        <v>-5.0798644926974612E-2</v>
      </c>
      <c r="AX48" s="1618">
        <f t="shared" si="27"/>
        <v>-4.8846242103869786E-2</v>
      </c>
      <c r="AY48" s="1618">
        <f t="shared" si="27"/>
        <v>-4.9617770337168188E-2</v>
      </c>
      <c r="AZ48" s="1618">
        <f t="shared" si="27"/>
        <v>-4.9952927490484522E-2</v>
      </c>
      <c r="BA48" s="1618">
        <f t="shared" si="27"/>
        <v>-5.1444233581412702E-2</v>
      </c>
      <c r="BB48" s="1618">
        <f t="shared" si="27"/>
        <v>-5.3891428619498249E-2</v>
      </c>
      <c r="BC48" s="1618">
        <f t="shared" si="27"/>
        <v>-4.4245462194473006E-2</v>
      </c>
      <c r="BD48" s="1618">
        <f t="shared" si="27"/>
        <v>-4.1047292867514296E-2</v>
      </c>
      <c r="BE48" s="1618">
        <f t="shared" si="27"/>
        <v>-4.7241225990338198E-2</v>
      </c>
      <c r="BF48" s="1618">
        <f t="shared" si="27"/>
        <v>-3.7279443692124214E-2</v>
      </c>
      <c r="BG48" s="1620"/>
    </row>
    <row r="49" spans="1:77" s="1" customFormat="1" ht="15" customHeight="1">
      <c r="A49" s="141"/>
      <c r="B49" s="141"/>
      <c r="C49" s="141"/>
      <c r="D49" s="141"/>
      <c r="E49" s="141"/>
      <c r="F49" s="141"/>
      <c r="G49" s="141"/>
      <c r="H49" s="141"/>
      <c r="I49" s="141"/>
      <c r="J49" s="141"/>
      <c r="K49" s="141"/>
      <c r="L49" s="141"/>
      <c r="M49" s="141"/>
      <c r="N49" s="141"/>
      <c r="O49" s="141"/>
      <c r="P49" s="141"/>
      <c r="Q49" s="141"/>
      <c r="R49" s="141"/>
      <c r="S49" s="141"/>
      <c r="T49" s="143"/>
      <c r="U49" s="141"/>
      <c r="V49" s="1593" t="s">
        <v>1091</v>
      </c>
      <c r="W49" s="141"/>
      <c r="X49" s="1544" t="s">
        <v>1096</v>
      </c>
      <c r="Y49" s="1609"/>
      <c r="Z49" s="1685"/>
      <c r="AA49" s="1611"/>
      <c r="AB49" s="1612">
        <f>AB$23/AA$23-1</f>
        <v>-1.2524221903446153E-2</v>
      </c>
      <c r="AC49" s="1612">
        <f t="shared" ref="AC49:BF49" si="28">AC$23/AB$23-1</f>
        <v>-8.4240662616619222E-3</v>
      </c>
      <c r="AD49" s="1612">
        <f t="shared" si="28"/>
        <v>-2.3068953938112702E-2</v>
      </c>
      <c r="AE49" s="1612">
        <f t="shared" si="28"/>
        <v>-2.0923323602585531E-2</v>
      </c>
      <c r="AF49" s="1612">
        <f t="shared" si="28"/>
        <v>-3.5689066485195098E-2</v>
      </c>
      <c r="AG49" s="1612">
        <f t="shared" si="28"/>
        <v>-3.4935483088951114E-2</v>
      </c>
      <c r="AH49" s="1612">
        <f t="shared" si="28"/>
        <v>-4.0524549544552757E-2</v>
      </c>
      <c r="AI49" s="1612">
        <f t="shared" si="28"/>
        <v>-4.876073550878901E-2</v>
      </c>
      <c r="AJ49" s="1612">
        <f t="shared" si="28"/>
        <v>-4.8956682437972687E-2</v>
      </c>
      <c r="AK49" s="1612">
        <f t="shared" si="28"/>
        <v>-4.7804917078227094E-2</v>
      </c>
      <c r="AL49" s="1612">
        <f t="shared" si="28"/>
        <v>-4.9991173201914263E-2</v>
      </c>
      <c r="AM49" s="1612">
        <f t="shared" si="28"/>
        <v>-5.2416500650369624E-2</v>
      </c>
      <c r="AN49" s="1612">
        <f t="shared" si="28"/>
        <v>-5.5552889618293966E-2</v>
      </c>
      <c r="AO49" s="1612">
        <f t="shared" si="28"/>
        <v>-6.0441769075677332E-2</v>
      </c>
      <c r="AP49" s="1612">
        <f t="shared" si="28"/>
        <v>-6.4051463662681662E-2</v>
      </c>
      <c r="AQ49" s="1612">
        <f t="shared" si="28"/>
        <v>-7.0329355538963023E-2</v>
      </c>
      <c r="AR49" s="1612">
        <f t="shared" si="28"/>
        <v>-7.0097452215832412E-2</v>
      </c>
      <c r="AS49" s="1612">
        <f t="shared" si="28"/>
        <v>-8.4045551964130216E-2</v>
      </c>
      <c r="AT49" s="1612">
        <f t="shared" si="28"/>
        <v>-8.0025931480196988E-2</v>
      </c>
      <c r="AU49" s="1612">
        <f t="shared" si="28"/>
        <v>-8.4950881739764839E-2</v>
      </c>
      <c r="AV49" s="1612">
        <f t="shared" si="28"/>
        <v>-7.4693924247212551E-2</v>
      </c>
      <c r="AW49" s="1612">
        <f t="shared" si="28"/>
        <v>-6.8371906383390857E-2</v>
      </c>
      <c r="AX49" s="1612">
        <f t="shared" si="28"/>
        <v>-6.9854078253789309E-2</v>
      </c>
      <c r="AY49" s="1612">
        <f t="shared" si="28"/>
        <v>-7.7846337673606825E-2</v>
      </c>
      <c r="AZ49" s="1612">
        <f t="shared" si="28"/>
        <v>-7.5126655174282631E-2</v>
      </c>
      <c r="BA49" s="1612">
        <f t="shared" si="28"/>
        <v>-7.8734596735154705E-2</v>
      </c>
      <c r="BB49" s="1612">
        <f t="shared" si="28"/>
        <v>-6.9407668551353829E-2</v>
      </c>
      <c r="BC49" s="1612">
        <f t="shared" si="28"/>
        <v>-7.2963839240532069E-2</v>
      </c>
      <c r="BD49" s="1612">
        <f t="shared" si="28"/>
        <v>-6.8415986265245698E-2</v>
      </c>
      <c r="BE49" s="1612">
        <f t="shared" si="28"/>
        <v>-6.8859934049844362E-2</v>
      </c>
      <c r="BF49" s="1612">
        <f t="shared" si="28"/>
        <v>-6.7150248159199011E-2</v>
      </c>
      <c r="BG49" s="1621"/>
      <c r="BH49" s="52"/>
    </row>
    <row r="50" spans="1:77" s="1" customFormat="1" ht="15" customHeight="1">
      <c r="A50" s="141"/>
      <c r="B50" s="141"/>
      <c r="C50" s="141"/>
      <c r="D50" s="141"/>
      <c r="E50" s="141"/>
      <c r="F50" s="141"/>
      <c r="G50" s="141"/>
      <c r="H50" s="141"/>
      <c r="I50" s="141"/>
      <c r="J50" s="141"/>
      <c r="K50" s="141"/>
      <c r="L50" s="141"/>
      <c r="M50" s="141"/>
      <c r="N50" s="141"/>
      <c r="O50" s="141"/>
      <c r="P50" s="141"/>
      <c r="Q50" s="141"/>
      <c r="R50" s="141"/>
      <c r="S50" s="141"/>
      <c r="T50" s="141"/>
      <c r="U50" s="141"/>
      <c r="V50" s="1596" t="s">
        <v>1092</v>
      </c>
      <c r="W50" s="141"/>
      <c r="X50" s="924" t="s">
        <v>1097</v>
      </c>
      <c r="Y50" s="1607"/>
      <c r="Z50" s="1685"/>
      <c r="AA50" s="1615"/>
      <c r="AB50" s="1617">
        <f>AB$24/AA$24-1</f>
        <v>-1.1303458798341048E-2</v>
      </c>
      <c r="AC50" s="1617">
        <f t="shared" ref="AC50:BF50" si="29">AC$24/AB$24-1</f>
        <v>2.1653213317482933E-3</v>
      </c>
      <c r="AD50" s="1617">
        <f t="shared" si="29"/>
        <v>2.4277414569526812E-3</v>
      </c>
      <c r="AE50" s="1617">
        <f t="shared" si="29"/>
        <v>-5.1101753406264105E-3</v>
      </c>
      <c r="AF50" s="1617">
        <f t="shared" si="29"/>
        <v>2.2767046755793885E-3</v>
      </c>
      <c r="AG50" s="1617">
        <f t="shared" si="29"/>
        <v>2.5077985531998248E-3</v>
      </c>
      <c r="AH50" s="1617">
        <f t="shared" si="29"/>
        <v>4.7373963591348378E-3</v>
      </c>
      <c r="AI50" s="1617">
        <f t="shared" si="29"/>
        <v>-5.1169322857175237E-3</v>
      </c>
      <c r="AJ50" s="1617">
        <f t="shared" si="29"/>
        <v>3.9356846715801197E-3</v>
      </c>
      <c r="AK50" s="1617">
        <f t="shared" si="29"/>
        <v>5.1591444790752838E-3</v>
      </c>
      <c r="AL50" s="1617">
        <f t="shared" si="29"/>
        <v>9.1343561548187235E-3</v>
      </c>
      <c r="AM50" s="1617">
        <f t="shared" si="29"/>
        <v>0.26853619706058285</v>
      </c>
      <c r="AN50" s="1617">
        <f t="shared" si="29"/>
        <v>0.17562847999706954</v>
      </c>
      <c r="AO50" s="1617">
        <f t="shared" si="29"/>
        <v>3.2421401678013773E-2</v>
      </c>
      <c r="AP50" s="1617">
        <f t="shared" si="29"/>
        <v>0.13581951644846502</v>
      </c>
      <c r="AQ50" s="1617">
        <f t="shared" si="29"/>
        <v>3.2330687768097111E-2</v>
      </c>
      <c r="AR50" s="1617">
        <f t="shared" si="29"/>
        <v>-3.4070169112375481E-2</v>
      </c>
      <c r="AS50" s="1617">
        <f t="shared" si="29"/>
        <v>0.12389921384929092</v>
      </c>
      <c r="AT50" s="1617">
        <f t="shared" si="29"/>
        <v>-8.3291004214722797E-3</v>
      </c>
      <c r="AU50" s="1617">
        <f t="shared" si="29"/>
        <v>-0.12660665880655309</v>
      </c>
      <c r="AV50" s="1617">
        <f t="shared" si="29"/>
        <v>0.10504741555799879</v>
      </c>
      <c r="AW50" s="1617">
        <f t="shared" si="29"/>
        <v>-1.039176346189441E-2</v>
      </c>
      <c r="AX50" s="1617">
        <f t="shared" si="29"/>
        <v>-1.0739424976895839E-2</v>
      </c>
      <c r="AY50" s="1617">
        <f t="shared" si="29"/>
        <v>-3.1988627544438097E-3</v>
      </c>
      <c r="AZ50" s="1617">
        <f t="shared" si="29"/>
        <v>1.9062911012062367E-2</v>
      </c>
      <c r="BA50" s="1617">
        <f t="shared" si="29"/>
        <v>1.3042703997313776E-2</v>
      </c>
      <c r="BB50" s="1617">
        <f t="shared" si="29"/>
        <v>-0.13053368632293161</v>
      </c>
      <c r="BC50" s="1617">
        <f t="shared" si="29"/>
        <v>-8.5565099590118043E-3</v>
      </c>
      <c r="BD50" s="1617">
        <f t="shared" si="29"/>
        <v>-7.3910090944727669E-2</v>
      </c>
      <c r="BE50" s="1617">
        <f t="shared" si="29"/>
        <v>-9.7439903147569784E-2</v>
      </c>
      <c r="BF50" s="1617">
        <f t="shared" si="29"/>
        <v>-7.0014807640051968E-3</v>
      </c>
      <c r="BG50" s="1247"/>
      <c r="BH50" s="52"/>
    </row>
    <row r="51" spans="1:77" s="1" customFormat="1" ht="27.75">
      <c r="A51" s="141"/>
      <c r="B51" s="141"/>
      <c r="C51" s="141"/>
      <c r="D51" s="141"/>
      <c r="E51" s="141"/>
      <c r="F51" s="141"/>
      <c r="G51" s="141"/>
      <c r="H51" s="141"/>
      <c r="I51" s="141"/>
      <c r="J51" s="141"/>
      <c r="K51" s="141"/>
      <c r="L51" s="141"/>
      <c r="M51" s="141"/>
      <c r="N51" s="141"/>
      <c r="O51" s="141"/>
      <c r="P51" s="141"/>
      <c r="Q51" s="141"/>
      <c r="R51" s="141"/>
      <c r="S51" s="141"/>
      <c r="T51" s="141"/>
      <c r="U51" s="141"/>
      <c r="V51" s="1574" t="s">
        <v>1093</v>
      </c>
      <c r="W51" s="141"/>
      <c r="X51" s="1917" t="s">
        <v>1121</v>
      </c>
      <c r="Y51" s="1918"/>
      <c r="Z51" s="1685"/>
      <c r="AA51" s="1615"/>
      <c r="AB51" s="1617">
        <f>AB$25/AA$25-1</f>
        <v>-1.7104252020045618E-2</v>
      </c>
      <c r="AC51" s="1617">
        <f t="shared" ref="AC51:BF51" si="30">AC$25/AB$25-1</f>
        <v>1.5283462449446672E-2</v>
      </c>
      <c r="AD51" s="1617">
        <f t="shared" si="30"/>
        <v>-3.2286329111442802E-3</v>
      </c>
      <c r="AE51" s="1617">
        <f t="shared" si="30"/>
        <v>4.8770325740065346E-2</v>
      </c>
      <c r="AF51" s="1617">
        <f t="shared" si="30"/>
        <v>1.5553518913699937E-2</v>
      </c>
      <c r="AG51" s="1617">
        <f t="shared" si="30"/>
        <v>1.4996641210385242E-2</v>
      </c>
      <c r="AH51" s="1617">
        <f t="shared" si="30"/>
        <v>-0.16455255378157541</v>
      </c>
      <c r="AI51" s="1617">
        <f t="shared" si="30"/>
        <v>-4.6657560959159183E-2</v>
      </c>
      <c r="AJ51" s="1617">
        <f t="shared" si="30"/>
        <v>-7.3935405842753266E-3</v>
      </c>
      <c r="AK51" s="1617">
        <f t="shared" si="30"/>
        <v>-0.12928284209757179</v>
      </c>
      <c r="AL51" s="1617">
        <f t="shared" si="30"/>
        <v>-0.19135204601471845</v>
      </c>
      <c r="AM51" s="1617">
        <f t="shared" si="30"/>
        <v>0.45242559220596945</v>
      </c>
      <c r="AN51" s="1617">
        <f t="shared" si="30"/>
        <v>-0.13839452888446535</v>
      </c>
      <c r="AO51" s="1617">
        <f t="shared" si="30"/>
        <v>-9.3611669047981794E-2</v>
      </c>
      <c r="AP51" s="1617">
        <f t="shared" si="30"/>
        <v>-6.9774757261551468E-2</v>
      </c>
      <c r="AQ51" s="1617">
        <f t="shared" si="30"/>
        <v>-7.5014941733649976E-2</v>
      </c>
      <c r="AR51" s="1617">
        <f t="shared" si="30"/>
        <v>-7.4210590305520796E-2</v>
      </c>
      <c r="AS51" s="1617">
        <f t="shared" si="30"/>
        <v>-5.3254930088284858E-2</v>
      </c>
      <c r="AT51" s="1617">
        <f t="shared" si="30"/>
        <v>-0.11041355245886431</v>
      </c>
      <c r="AU51" s="1617">
        <f t="shared" si="30"/>
        <v>-8.7441596140347633E-2</v>
      </c>
      <c r="AV51" s="1617">
        <f t="shared" si="30"/>
        <v>-7.4608361863358619E-2</v>
      </c>
      <c r="AW51" s="1617">
        <f t="shared" si="30"/>
        <v>5.3404595995492521E-2</v>
      </c>
      <c r="AX51" s="1617">
        <f t="shared" si="30"/>
        <v>5.5477717333743959E-2</v>
      </c>
      <c r="AY51" s="1617">
        <f t="shared" si="30"/>
        <v>-0.13607904066328524</v>
      </c>
      <c r="AZ51" s="1617">
        <f t="shared" si="30"/>
        <v>-5.5512982754928331E-3</v>
      </c>
      <c r="BA51" s="1617">
        <f t="shared" si="30"/>
        <v>-8.9347685709608937E-2</v>
      </c>
      <c r="BB51" s="1617">
        <f t="shared" si="30"/>
        <v>0.10185662051108846</v>
      </c>
      <c r="BC51" s="1617">
        <f t="shared" si="30"/>
        <v>3.5297145219000958E-2</v>
      </c>
      <c r="BD51" s="1617">
        <f t="shared" si="30"/>
        <v>-6.5905719626763171E-2</v>
      </c>
      <c r="BE51" s="1617">
        <f t="shared" si="30"/>
        <v>-9.8840888270445681E-2</v>
      </c>
      <c r="BF51" s="1617">
        <f t="shared" si="30"/>
        <v>-2.8226282005236469E-2</v>
      </c>
      <c r="BG51" s="1621"/>
      <c r="BH51" s="1622"/>
    </row>
    <row r="52" spans="1:77" s="1" customFormat="1" ht="15" customHeight="1">
      <c r="A52" s="141"/>
      <c r="B52" s="141"/>
      <c r="C52" s="141"/>
      <c r="D52" s="141"/>
      <c r="E52" s="141"/>
      <c r="F52" s="141"/>
      <c r="G52" s="141"/>
      <c r="H52" s="141"/>
      <c r="I52" s="141"/>
      <c r="J52" s="141"/>
      <c r="K52" s="141"/>
      <c r="L52" s="141"/>
      <c r="M52" s="141"/>
      <c r="N52" s="141"/>
      <c r="O52" s="141"/>
      <c r="P52" s="141"/>
      <c r="Q52" s="141"/>
      <c r="R52" s="141"/>
      <c r="S52" s="141"/>
      <c r="T52" s="141"/>
      <c r="U52" s="141"/>
      <c r="V52" s="1596" t="s">
        <v>1094</v>
      </c>
      <c r="W52" s="141"/>
      <c r="X52" s="924" t="s">
        <v>1098</v>
      </c>
      <c r="Y52" s="1607"/>
      <c r="Z52" s="1685"/>
      <c r="AA52" s="1615"/>
      <c r="AB52" s="1617">
        <f>AB$26/AA$26-1</f>
        <v>-8.2603360696764661E-3</v>
      </c>
      <c r="AC52" s="1617">
        <f t="shared" ref="AC52:BF52" si="31">AC$26/AB$26-1</f>
        <v>-8.0989977371616062E-3</v>
      </c>
      <c r="AD52" s="1617">
        <f t="shared" si="31"/>
        <v>-1.7763726989934558E-2</v>
      </c>
      <c r="AE52" s="1617">
        <f t="shared" si="31"/>
        <v>-2.0975773769792094E-2</v>
      </c>
      <c r="AF52" s="1617">
        <f t="shared" si="31"/>
        <v>-1.170631747835349E-2</v>
      </c>
      <c r="AG52" s="1617">
        <f t="shared" si="31"/>
        <v>-1.4094405218931572E-2</v>
      </c>
      <c r="AH52" s="1617">
        <f t="shared" si="31"/>
        <v>-1.283317311238541E-2</v>
      </c>
      <c r="AI52" s="1617">
        <f t="shared" si="31"/>
        <v>-1.9378256417800999E-2</v>
      </c>
      <c r="AJ52" s="1617">
        <f t="shared" si="31"/>
        <v>-1.2610490037993416E-2</v>
      </c>
      <c r="AK52" s="1617">
        <f t="shared" si="31"/>
        <v>-1.3647925432624719E-2</v>
      </c>
      <c r="AL52" s="1617">
        <f t="shared" si="31"/>
        <v>-2.5713665314937906E-2</v>
      </c>
      <c r="AM52" s="1617">
        <f t="shared" si="31"/>
        <v>-2.845015789080596E-2</v>
      </c>
      <c r="AN52" s="1617">
        <f t="shared" si="31"/>
        <v>-2.187907741483508E-2</v>
      </c>
      <c r="AO52" s="1617">
        <f t="shared" si="31"/>
        <v>-1.9287980462489918E-2</v>
      </c>
      <c r="AP52" s="1617">
        <f t="shared" si="31"/>
        <v>-1.7834930131009674E-2</v>
      </c>
      <c r="AQ52" s="1617">
        <f t="shared" si="31"/>
        <v>-3.029818850938093E-2</v>
      </c>
      <c r="AR52" s="1617">
        <f t="shared" si="31"/>
        <v>-2.7669423272102089E-2</v>
      </c>
      <c r="AS52" s="1617">
        <f t="shared" si="31"/>
        <v>-2.3085610817759505E-2</v>
      </c>
      <c r="AT52" s="1617">
        <f t="shared" si="31"/>
        <v>-4.8717108333654946E-2</v>
      </c>
      <c r="AU52" s="1617">
        <f t="shared" si="31"/>
        <v>-2.1926466732588912E-2</v>
      </c>
      <c r="AV52" s="1617">
        <f t="shared" si="31"/>
        <v>-2.3315145447279861E-2</v>
      </c>
      <c r="AW52" s="1617">
        <f t="shared" si="31"/>
        <v>-2.7566266929842986E-2</v>
      </c>
      <c r="AX52" s="1617">
        <f t="shared" si="31"/>
        <v>-2.3827960735325338E-2</v>
      </c>
      <c r="AY52" s="1617">
        <f t="shared" si="31"/>
        <v>-1.7618013468053029E-2</v>
      </c>
      <c r="AZ52" s="1617">
        <f t="shared" si="31"/>
        <v>-1.6803894193139435E-2</v>
      </c>
      <c r="BA52" s="1617">
        <f t="shared" si="31"/>
        <v>-2.0168188381006202E-2</v>
      </c>
      <c r="BB52" s="1617">
        <f t="shared" si="31"/>
        <v>-3.8502037406586642E-2</v>
      </c>
      <c r="BC52" s="1617">
        <f t="shared" si="31"/>
        <v>-1.192909791798813E-2</v>
      </c>
      <c r="BD52" s="1617">
        <f t="shared" si="31"/>
        <v>-1.6931043395907674E-2</v>
      </c>
      <c r="BE52" s="1617">
        <f t="shared" si="31"/>
        <v>-2.2614376914621204E-2</v>
      </c>
      <c r="BF52" s="1617">
        <f t="shared" si="31"/>
        <v>-5.9646228840602999E-3</v>
      </c>
      <c r="BG52" s="1247"/>
      <c r="BH52" s="52"/>
      <c r="BI52" s="21"/>
    </row>
    <row r="53" spans="1:77" s="1" customFormat="1" ht="15" customHeight="1" thickBot="1">
      <c r="A53" s="141"/>
      <c r="B53" s="141"/>
      <c r="C53" s="141"/>
      <c r="D53" s="141"/>
      <c r="E53" s="141"/>
      <c r="F53" s="141"/>
      <c r="G53" s="141"/>
      <c r="H53" s="141"/>
      <c r="I53" s="141"/>
      <c r="J53" s="141"/>
      <c r="K53" s="141"/>
      <c r="L53" s="141"/>
      <c r="M53" s="141"/>
      <c r="N53" s="141"/>
      <c r="O53" s="141"/>
      <c r="P53" s="141"/>
      <c r="Q53" s="141"/>
      <c r="R53" s="141"/>
      <c r="S53" s="141"/>
      <c r="T53" s="141"/>
      <c r="U53" s="141"/>
      <c r="V53" s="1597" t="s">
        <v>1095</v>
      </c>
      <c r="W53" s="141"/>
      <c r="X53" s="1608" t="s">
        <v>1099</v>
      </c>
      <c r="Y53" s="1608"/>
      <c r="Z53" s="1685"/>
      <c r="AA53" s="1616"/>
      <c r="AB53" s="1650">
        <f>AB$27/AA$27-1</f>
        <v>9.1356338434374074E-3</v>
      </c>
      <c r="AC53" s="1650">
        <f t="shared" ref="AC53:BF53" si="32">AC$27/AB$27-1</f>
        <v>-1.1231551783019711E-4</v>
      </c>
      <c r="AD53" s="1650">
        <f t="shared" si="32"/>
        <v>1.7435879502774032E-3</v>
      </c>
      <c r="AE53" s="1650">
        <f t="shared" si="32"/>
        <v>2.6774052713958163E-3</v>
      </c>
      <c r="AF53" s="1650">
        <f t="shared" si="32"/>
        <v>9.0190386249870969E-3</v>
      </c>
      <c r="AG53" s="1650">
        <f t="shared" si="32"/>
        <v>1.0744935916318088E-3</v>
      </c>
      <c r="AH53" s="1650">
        <f t="shared" si="32"/>
        <v>4.3839343143814435E-3</v>
      </c>
      <c r="AI53" s="1650">
        <f t="shared" si="32"/>
        <v>-5.5863890149809636E-2</v>
      </c>
      <c r="AJ53" s="1650">
        <f t="shared" si="32"/>
        <v>6.8300000066033206E-2</v>
      </c>
      <c r="AK53" s="1650">
        <f t="shared" si="32"/>
        <v>0.22313641715906907</v>
      </c>
      <c r="AL53" s="1650">
        <f t="shared" si="32"/>
        <v>-0.21432932534252713</v>
      </c>
      <c r="AM53" s="1650">
        <f t="shared" si="32"/>
        <v>-0.13639322178324076</v>
      </c>
      <c r="AN53" s="1650">
        <f t="shared" si="32"/>
        <v>0.43796976330033255</v>
      </c>
      <c r="AO53" s="1650">
        <f t="shared" si="32"/>
        <v>5.7614907059000631E-2</v>
      </c>
      <c r="AP53" s="1650">
        <f t="shared" si="32"/>
        <v>6.1576130756410219E-2</v>
      </c>
      <c r="AQ53" s="1650">
        <f t="shared" si="32"/>
        <v>5.7660667575810232E-2</v>
      </c>
      <c r="AR53" s="1650">
        <f t="shared" si="32"/>
        <v>6.7399100037906612E-2</v>
      </c>
      <c r="AS53" s="1650">
        <f t="shared" si="32"/>
        <v>0.20107828419569262</v>
      </c>
      <c r="AT53" s="1650">
        <f t="shared" si="32"/>
        <v>4.3744878824392153E-2</v>
      </c>
      <c r="AU53" s="1650">
        <f t="shared" si="32"/>
        <v>-7.0488735883899034E-3</v>
      </c>
      <c r="AV53" s="1650">
        <f t="shared" si="32"/>
        <v>4.5243106943734457E-2</v>
      </c>
      <c r="AW53" s="1650">
        <f t="shared" si="32"/>
        <v>1.9786825206151493E-2</v>
      </c>
      <c r="AX53" s="1650">
        <f t="shared" si="32"/>
        <v>5.9060723510312663E-2</v>
      </c>
      <c r="AY53" s="1650">
        <f t="shared" si="32"/>
        <v>9.8833966581208799E-2</v>
      </c>
      <c r="AZ53" s="1650">
        <f t="shared" si="32"/>
        <v>-4.9334230787432931E-2</v>
      </c>
      <c r="BA53" s="1650">
        <f t="shared" si="32"/>
        <v>-9.1980738867061262E-3</v>
      </c>
      <c r="BB53" s="1650">
        <f t="shared" si="32"/>
        <v>5.7939751755564428E-2</v>
      </c>
      <c r="BC53" s="1650">
        <f t="shared" si="32"/>
        <v>-2.4424749234275733E-2</v>
      </c>
      <c r="BD53" s="1650">
        <f t="shared" si="32"/>
        <v>8.203738411707584E-2</v>
      </c>
      <c r="BE53" s="1650">
        <f t="shared" si="32"/>
        <v>-1.8602745850758384E-2</v>
      </c>
      <c r="BF53" s="1650">
        <f t="shared" si="32"/>
        <v>-4.4620084838368879E-2</v>
      </c>
      <c r="BG53" s="1247"/>
      <c r="BH53" s="52"/>
      <c r="BI53" s="21"/>
    </row>
    <row r="54" spans="1:77" ht="15" thickTop="1">
      <c r="T54" s="141"/>
      <c r="V54" s="457" t="s">
        <v>436</v>
      </c>
      <c r="X54" s="457" t="s">
        <v>419</v>
      </c>
      <c r="Y54" s="1606"/>
      <c r="Z54" s="1685"/>
      <c r="AA54" s="176"/>
      <c r="AB54" s="1619">
        <f>AB$28/AA$28-1</f>
        <v>-1.4847030487066704E-2</v>
      </c>
      <c r="AC54" s="1619">
        <f t="shared" ref="AC54:BF54" si="33">AC$28/AB$28-1</f>
        <v>-1.5624278686802162E-3</v>
      </c>
      <c r="AD54" s="1619">
        <f t="shared" si="33"/>
        <v>-2.0552089763623993E-2</v>
      </c>
      <c r="AE54" s="1619">
        <f t="shared" si="33"/>
        <v>7.6815165806420893E-4</v>
      </c>
      <c r="AF54" s="1619">
        <f t="shared" si="33"/>
        <v>-2.7680954185617557E-2</v>
      </c>
      <c r="AG54" s="1619">
        <f t="shared" si="33"/>
        <v>-3.0310412592057578E-2</v>
      </c>
      <c r="AH54" s="1619">
        <f t="shared" si="33"/>
        <v>-1.1749600395148385E-2</v>
      </c>
      <c r="AI54" s="1619">
        <f t="shared" si="33"/>
        <v>-4.2308900301533003E-2</v>
      </c>
      <c r="AJ54" s="1619">
        <f t="shared" si="33"/>
        <v>-1.0034641289193069E-2</v>
      </c>
      <c r="AK54" s="1619">
        <f t="shared" si="33"/>
        <v>-1.7169372651978154E-2</v>
      </c>
      <c r="AL54" s="1619">
        <f t="shared" si="33"/>
        <v>-3.1385524886433203E-2</v>
      </c>
      <c r="AM54" s="1619">
        <f t="shared" si="33"/>
        <v>-2.2900636727105184E-2</v>
      </c>
      <c r="AN54" s="1619">
        <f t="shared" si="33"/>
        <v>-2.5698612595977499E-2</v>
      </c>
      <c r="AO54" s="1619">
        <f t="shared" si="33"/>
        <v>-9.1100601415448068E-3</v>
      </c>
      <c r="AP54" s="1619">
        <f t="shared" si="33"/>
        <v>-4.2701738559736135E-4</v>
      </c>
      <c r="AQ54" s="1619">
        <f t="shared" si="33"/>
        <v>-1.6796037096392213E-2</v>
      </c>
      <c r="AR54" s="1619">
        <f t="shared" si="33"/>
        <v>-1.8740350660542027E-2</v>
      </c>
      <c r="AS54" s="1619">
        <f t="shared" si="33"/>
        <v>-2.4289499622830557E-2</v>
      </c>
      <c r="AT54" s="1619">
        <f t="shared" si="33"/>
        <v>-1.6742077444876879E-2</v>
      </c>
      <c r="AU54" s="1619">
        <f t="shared" si="33"/>
        <v>-1.4170025342190029E-2</v>
      </c>
      <c r="AV54" s="1619">
        <f t="shared" si="33"/>
        <v>-3.912587636069087E-2</v>
      </c>
      <c r="AW54" s="1619">
        <f t="shared" si="33"/>
        <v>-2.1943238215983984E-2</v>
      </c>
      <c r="AX54" s="1619">
        <f t="shared" si="33"/>
        <v>-2.013739572785056E-3</v>
      </c>
      <c r="AY54" s="1619">
        <f t="shared" si="33"/>
        <v>-1.710819168818889E-2</v>
      </c>
      <c r="AZ54" s="1619">
        <f t="shared" si="33"/>
        <v>-1.2973809675867365E-2</v>
      </c>
      <c r="BA54" s="1619">
        <f t="shared" si="33"/>
        <v>-1.3838688706531155E-3</v>
      </c>
      <c r="BB54" s="1619">
        <f t="shared" si="33"/>
        <v>-6.7320834261548335E-3</v>
      </c>
      <c r="BC54" s="1619">
        <f t="shared" si="33"/>
        <v>-1.367487240451648E-2</v>
      </c>
      <c r="BD54" s="1619">
        <f t="shared" si="33"/>
        <v>-6.3795801883064218E-3</v>
      </c>
      <c r="BE54" s="1619">
        <f t="shared" si="33"/>
        <v>-3.7837617925494671E-3</v>
      </c>
      <c r="BF54" s="1619">
        <f t="shared" si="33"/>
        <v>-6.7664380622323161E-4</v>
      </c>
      <c r="BG54" s="1620"/>
      <c r="BH54" s="143"/>
      <c r="BI54" s="143"/>
      <c r="BJ54" s="143"/>
      <c r="BK54" s="143"/>
      <c r="BL54" s="143"/>
      <c r="BM54" s="143"/>
      <c r="BN54" s="143"/>
      <c r="BO54" s="143"/>
      <c r="BP54" s="143"/>
      <c r="BQ54" s="143"/>
      <c r="BR54" s="143"/>
      <c r="BS54" s="143"/>
      <c r="BT54" s="143"/>
      <c r="BU54" s="143"/>
      <c r="BV54" s="143"/>
      <c r="BW54" s="143"/>
      <c r="BX54" s="143"/>
      <c r="BY54" s="143"/>
    </row>
    <row r="55" spans="1:77">
      <c r="T55" s="141"/>
      <c r="V55" s="8"/>
      <c r="X55" s="141"/>
      <c r="Z55" s="1680"/>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BB55" s="17"/>
    </row>
    <row r="56" spans="1:77">
      <c r="T56" s="141"/>
      <c r="V56" s="143" t="s">
        <v>439</v>
      </c>
      <c r="X56" s="1" t="s">
        <v>440</v>
      </c>
    </row>
    <row r="57" spans="1:77">
      <c r="T57" s="141"/>
      <c r="V57" s="9"/>
      <c r="X57" s="697"/>
      <c r="Y57" s="33"/>
      <c r="Z57" s="1681"/>
      <c r="AA57" s="9">
        <v>1990</v>
      </c>
      <c r="AB57" s="9">
        <f t="shared" ref="AB57:AZ57" si="34">AA57+1</f>
        <v>1991</v>
      </c>
      <c r="AC57" s="9">
        <f t="shared" si="34"/>
        <v>1992</v>
      </c>
      <c r="AD57" s="9">
        <f t="shared" si="34"/>
        <v>1993</v>
      </c>
      <c r="AE57" s="9">
        <f t="shared" si="34"/>
        <v>1994</v>
      </c>
      <c r="AF57" s="9">
        <f t="shared" si="34"/>
        <v>1995</v>
      </c>
      <c r="AG57" s="9">
        <f t="shared" si="34"/>
        <v>1996</v>
      </c>
      <c r="AH57" s="9">
        <f t="shared" si="34"/>
        <v>1997</v>
      </c>
      <c r="AI57" s="9">
        <f t="shared" si="34"/>
        <v>1998</v>
      </c>
      <c r="AJ57" s="9">
        <f t="shared" si="34"/>
        <v>1999</v>
      </c>
      <c r="AK57" s="9">
        <f t="shared" si="34"/>
        <v>2000</v>
      </c>
      <c r="AL57" s="9">
        <f t="shared" si="34"/>
        <v>2001</v>
      </c>
      <c r="AM57" s="9">
        <f t="shared" si="34"/>
        <v>2002</v>
      </c>
      <c r="AN57" s="9">
        <f t="shared" si="34"/>
        <v>2003</v>
      </c>
      <c r="AO57" s="9">
        <f t="shared" si="34"/>
        <v>2004</v>
      </c>
      <c r="AP57" s="9">
        <f t="shared" si="34"/>
        <v>2005</v>
      </c>
      <c r="AQ57" s="9">
        <f t="shared" si="34"/>
        <v>2006</v>
      </c>
      <c r="AR57" s="9">
        <f t="shared" si="34"/>
        <v>2007</v>
      </c>
      <c r="AS57" s="9">
        <f t="shared" si="34"/>
        <v>2008</v>
      </c>
      <c r="AT57" s="9">
        <f t="shared" si="34"/>
        <v>2009</v>
      </c>
      <c r="AU57" s="9">
        <f t="shared" si="34"/>
        <v>2010</v>
      </c>
      <c r="AV57" s="9">
        <f t="shared" si="34"/>
        <v>2011</v>
      </c>
      <c r="AW57" s="9">
        <f t="shared" si="34"/>
        <v>2012</v>
      </c>
      <c r="AX57" s="9">
        <f t="shared" si="34"/>
        <v>2013</v>
      </c>
      <c r="AY57" s="9">
        <f t="shared" si="34"/>
        <v>2014</v>
      </c>
      <c r="AZ57" s="9">
        <f t="shared" si="34"/>
        <v>2015</v>
      </c>
      <c r="BA57" s="9">
        <f t="shared" ref="BA57:BF57" si="35">AZ57+1</f>
        <v>2016</v>
      </c>
      <c r="BB57" s="9">
        <f t="shared" si="35"/>
        <v>2017</v>
      </c>
      <c r="BC57" s="9">
        <f t="shared" si="35"/>
        <v>2018</v>
      </c>
      <c r="BD57" s="9">
        <f t="shared" si="35"/>
        <v>2019</v>
      </c>
      <c r="BE57" s="9">
        <f t="shared" si="35"/>
        <v>2020</v>
      </c>
      <c r="BF57" s="9">
        <f t="shared" si="35"/>
        <v>2021</v>
      </c>
      <c r="BG57" s="1027"/>
    </row>
    <row r="58" spans="1:77">
      <c r="T58" s="141"/>
      <c r="V58" s="1598" t="s">
        <v>1052</v>
      </c>
      <c r="X58" s="459" t="s">
        <v>1057</v>
      </c>
      <c r="Y58" s="1578"/>
      <c r="Z58" s="1686"/>
      <c r="AA58" s="172"/>
      <c r="AB58" s="172"/>
      <c r="AC58" s="172"/>
      <c r="AD58" s="172"/>
      <c r="AE58" s="172"/>
      <c r="AF58" s="172"/>
      <c r="AG58" s="172"/>
      <c r="AH58" s="172"/>
      <c r="AI58" s="172"/>
      <c r="AJ58" s="172"/>
      <c r="AK58" s="172"/>
      <c r="AL58" s="172"/>
      <c r="AM58" s="172"/>
      <c r="AN58" s="172"/>
      <c r="AO58" s="172"/>
      <c r="AP58" s="172"/>
      <c r="AQ58" s="172"/>
      <c r="AR58" s="172"/>
      <c r="AS58" s="172"/>
      <c r="AT58" s="172"/>
      <c r="AU58" s="172"/>
      <c r="AV58" s="172"/>
      <c r="AW58" s="172"/>
      <c r="AX58" s="172"/>
      <c r="AY58" s="1618">
        <f>AY$5/$AX$5-1</f>
        <v>-2.6477636524228521E-2</v>
      </c>
      <c r="AZ58" s="1618">
        <f>AZ$5/$AX$5-1</f>
        <v>2.9170158954069381E-2</v>
      </c>
      <c r="BA58" s="1618">
        <f t="shared" ref="BA58:BF58" si="36">BA$5/$AX$5-1</f>
        <v>0.12071905274519423</v>
      </c>
      <c r="BB58" s="1618">
        <f t="shared" si="36"/>
        <v>0.1794338776034865</v>
      </c>
      <c r="BC58" s="1618">
        <f t="shared" si="36"/>
        <v>0.14626318539545191</v>
      </c>
      <c r="BD58" s="1618">
        <f t="shared" si="36"/>
        <v>0.11454229919486325</v>
      </c>
      <c r="BE58" s="1618">
        <f t="shared" si="36"/>
        <v>0.11264673899997435</v>
      </c>
      <c r="BF58" s="1618">
        <f t="shared" si="36"/>
        <v>0.12417672121026802</v>
      </c>
      <c r="BG58" s="744"/>
    </row>
    <row r="59" spans="1:77">
      <c r="T59" s="141"/>
      <c r="V59" s="1599" t="s">
        <v>1053</v>
      </c>
      <c r="X59" s="459" t="s">
        <v>1058</v>
      </c>
      <c r="Y59" s="1578"/>
      <c r="Z59" s="1686"/>
      <c r="AA59" s="172"/>
      <c r="AB59" s="172"/>
      <c r="AC59" s="172"/>
      <c r="AD59" s="172"/>
      <c r="AE59" s="172"/>
      <c r="AF59" s="172"/>
      <c r="AG59" s="172"/>
      <c r="AH59" s="172"/>
      <c r="AI59" s="172"/>
      <c r="AJ59" s="172"/>
      <c r="AK59" s="172"/>
      <c r="AL59" s="172"/>
      <c r="AM59" s="172"/>
      <c r="AN59" s="172"/>
      <c r="AO59" s="172"/>
      <c r="AP59" s="172"/>
      <c r="AQ59" s="172"/>
      <c r="AR59" s="172"/>
      <c r="AS59" s="172"/>
      <c r="AT59" s="172"/>
      <c r="AU59" s="172"/>
      <c r="AV59" s="172"/>
      <c r="AW59" s="172"/>
      <c r="AX59" s="172"/>
      <c r="AY59" s="1618">
        <f>AY$11/$AX$11-1</f>
        <v>-1.2010866695458366E-2</v>
      </c>
      <c r="AZ59" s="1618">
        <f>AZ$11/$AX$11-1</f>
        <v>-3.8161390885485869E-2</v>
      </c>
      <c r="BA59" s="1618">
        <f t="shared" ref="BA59:BF59" si="37">BA$11/$AX$11-1</f>
        <v>-2.775494954377844E-2</v>
      </c>
      <c r="BB59" s="1618">
        <f t="shared" si="37"/>
        <v>-1.632779622528524E-2</v>
      </c>
      <c r="BC59" s="1618">
        <f t="shared" si="37"/>
        <v>-9.9056829927143597E-2</v>
      </c>
      <c r="BD59" s="1618">
        <f t="shared" si="37"/>
        <v>-0.14290874275516952</v>
      </c>
      <c r="BE59" s="1618">
        <f t="shared" si="37"/>
        <v>-0.1784689245822586</v>
      </c>
      <c r="BF59" s="1618">
        <f t="shared" si="37"/>
        <v>-0.19222538825664803</v>
      </c>
      <c r="BG59" s="744"/>
    </row>
    <row r="60" spans="1:77">
      <c r="T60" s="141"/>
      <c r="V60" s="1600" t="s">
        <v>1054</v>
      </c>
      <c r="X60" s="459" t="s">
        <v>1059</v>
      </c>
      <c r="Y60" s="1578"/>
      <c r="Z60" s="1686"/>
      <c r="AA60" s="172"/>
      <c r="AB60" s="172"/>
      <c r="AC60" s="172"/>
      <c r="AD60" s="172"/>
      <c r="AE60" s="172"/>
      <c r="AF60" s="172"/>
      <c r="AG60" s="172"/>
      <c r="AH60" s="172"/>
      <c r="AI60" s="172"/>
      <c r="AJ60" s="172"/>
      <c r="AK60" s="172"/>
      <c r="AL60" s="172"/>
      <c r="AM60" s="172"/>
      <c r="AN60" s="172"/>
      <c r="AO60" s="172"/>
      <c r="AP60" s="172"/>
      <c r="AQ60" s="172"/>
      <c r="AR60" s="172"/>
      <c r="AS60" s="172"/>
      <c r="AT60" s="172"/>
      <c r="AU60" s="172"/>
      <c r="AV60" s="172"/>
      <c r="AW60" s="172"/>
      <c r="AX60" s="172"/>
      <c r="AY60" s="1618">
        <f>AY$14/$AX$14-1</f>
        <v>-7.4459646442167404E-2</v>
      </c>
      <c r="AZ60" s="1618">
        <f>AZ$14/$AX$14-1</f>
        <v>4.56499312598595E-2</v>
      </c>
      <c r="BA60" s="1618">
        <f t="shared" ref="BA60:BF60" si="38">BA$14/$AX$14-1</f>
        <v>-6.6851910977321682E-2</v>
      </c>
      <c r="BB60" s="1618">
        <f t="shared" si="38"/>
        <v>-7.9208726386933326E-2</v>
      </c>
      <c r="BC60" s="1618">
        <f t="shared" si="38"/>
        <v>-0.12637138377022217</v>
      </c>
      <c r="BD60" s="1618">
        <f t="shared" si="38"/>
        <v>-0.11287496450464485</v>
      </c>
      <c r="BE60" s="1618">
        <f t="shared" si="38"/>
        <v>-0.17811162748337006</v>
      </c>
      <c r="BF60" s="1618">
        <f t="shared" si="38"/>
        <v>-5.9267891218825031E-2</v>
      </c>
      <c r="BG60" s="744"/>
    </row>
    <row r="61" spans="1:77">
      <c r="T61" s="141"/>
      <c r="V61" s="1601" t="s">
        <v>1051</v>
      </c>
      <c r="X61" s="457" t="s">
        <v>1055</v>
      </c>
      <c r="Y61" s="1606"/>
      <c r="Z61" s="1686"/>
      <c r="AA61" s="176"/>
      <c r="AB61" s="176"/>
      <c r="AC61" s="176"/>
      <c r="AD61" s="176"/>
      <c r="AE61" s="176"/>
      <c r="AF61" s="176"/>
      <c r="AG61" s="176"/>
      <c r="AH61" s="176"/>
      <c r="AI61" s="176"/>
      <c r="AJ61" s="176"/>
      <c r="AK61" s="176"/>
      <c r="AL61" s="176"/>
      <c r="AM61" s="176"/>
      <c r="AN61" s="176"/>
      <c r="AO61" s="176"/>
      <c r="AP61" s="176"/>
      <c r="AQ61" s="176"/>
      <c r="AR61" s="176"/>
      <c r="AS61" s="176"/>
      <c r="AT61" s="176"/>
      <c r="AU61" s="176"/>
      <c r="AV61" s="176"/>
      <c r="AW61" s="176"/>
      <c r="AX61" s="176"/>
      <c r="AY61" s="1619">
        <f>AY$17/$AX$17-1</f>
        <v>-9.6248760049468807E-3</v>
      </c>
      <c r="AZ61" s="1619">
        <f>AZ$17/$AX$17-1</f>
        <v>-1.7513988510786782E-2</v>
      </c>
      <c r="BA61" s="1619">
        <f t="shared" ref="BA61:BF61" si="39">BA$17/$AX$17-1</f>
        <v>-1.3234072442297018E-2</v>
      </c>
      <c r="BB61" s="1619">
        <f t="shared" si="39"/>
        <v>-1.4576300203754111E-2</v>
      </c>
      <c r="BC61" s="1619">
        <f t="shared" si="39"/>
        <v>-1.9158920949257197E-2</v>
      </c>
      <c r="BD61" s="1619">
        <f t="shared" si="39"/>
        <v>-1.7037046081296192E-2</v>
      </c>
      <c r="BE61" s="1619">
        <f t="shared" si="39"/>
        <v>-1.2409491084770852E-2</v>
      </c>
      <c r="BF61" s="1619">
        <f t="shared" si="39"/>
        <v>-7.6705836954700235E-3</v>
      </c>
      <c r="BG61" s="744"/>
    </row>
    <row r="62" spans="1:77">
      <c r="T62" s="141"/>
      <c r="V62" s="1593" t="s">
        <v>1088</v>
      </c>
      <c r="X62" s="1544" t="s">
        <v>1100</v>
      </c>
      <c r="Y62" s="1603"/>
      <c r="Z62" s="1686"/>
      <c r="AA62" s="1611"/>
      <c r="AB62" s="1611"/>
      <c r="AC62" s="1611"/>
      <c r="AD62" s="1611"/>
      <c r="AE62" s="1611"/>
      <c r="AF62" s="1611"/>
      <c r="AG62" s="1611"/>
      <c r="AH62" s="1611"/>
      <c r="AI62" s="1611"/>
      <c r="AJ62" s="1611"/>
      <c r="AK62" s="1611"/>
      <c r="AL62" s="1611"/>
      <c r="AM62" s="1611"/>
      <c r="AN62" s="1611"/>
      <c r="AO62" s="1611"/>
      <c r="AP62" s="1611"/>
      <c r="AQ62" s="1611"/>
      <c r="AR62" s="1611"/>
      <c r="AS62" s="1611"/>
      <c r="AT62" s="1611"/>
      <c r="AU62" s="1611"/>
      <c r="AV62" s="1611"/>
      <c r="AW62" s="1611"/>
      <c r="AX62" s="1611"/>
      <c r="AY62" s="1612">
        <f>AY$18/$AX$18-1</f>
        <v>-2.4995456369681257E-2</v>
      </c>
      <c r="AZ62" s="1612">
        <f>AZ$18/$AX$18-1</f>
        <v>-2.6227301534139547E-2</v>
      </c>
      <c r="BA62" s="1612">
        <f t="shared" ref="BA62:BF62" si="40">BA$18/$AX$18-1</f>
        <v>-3.310011815411551E-2</v>
      </c>
      <c r="BB62" s="1612">
        <f t="shared" si="40"/>
        <v>-3.1372238470357638E-2</v>
      </c>
      <c r="BC62" s="1612">
        <f t="shared" si="40"/>
        <v>-3.5137407385173458E-2</v>
      </c>
      <c r="BD62" s="1612">
        <f t="shared" si="40"/>
        <v>-2.2430788116195144E-2</v>
      </c>
      <c r="BE62" s="1612">
        <f t="shared" si="40"/>
        <v>-1.3643167426405589E-2</v>
      </c>
      <c r="BF62" s="1612">
        <f t="shared" si="40"/>
        <v>-2.4746302428689804E-3</v>
      </c>
      <c r="BG62" s="744"/>
    </row>
    <row r="63" spans="1:77">
      <c r="T63" s="141"/>
      <c r="V63" s="1594" t="s">
        <v>1089</v>
      </c>
      <c r="X63" s="924" t="s">
        <v>1101</v>
      </c>
      <c r="Y63" s="1610"/>
      <c r="Z63" s="1686"/>
      <c r="AA63" s="1615"/>
      <c r="AB63" s="1615"/>
      <c r="AC63" s="1615"/>
      <c r="AD63" s="1615"/>
      <c r="AE63" s="1615"/>
      <c r="AF63" s="1615"/>
      <c r="AG63" s="1615"/>
      <c r="AH63" s="1615"/>
      <c r="AI63" s="1615"/>
      <c r="AJ63" s="1615"/>
      <c r="AK63" s="1615"/>
      <c r="AL63" s="1615"/>
      <c r="AM63" s="1615"/>
      <c r="AN63" s="1615"/>
      <c r="AO63" s="1615"/>
      <c r="AP63" s="1615"/>
      <c r="AQ63" s="1615"/>
      <c r="AR63" s="1615"/>
      <c r="AS63" s="1615"/>
      <c r="AT63" s="1615"/>
      <c r="AU63" s="1615"/>
      <c r="AV63" s="1615"/>
      <c r="AW63" s="1615"/>
      <c r="AX63" s="1615"/>
      <c r="AY63" s="1617">
        <f>AY$20/$AX$20-1</f>
        <v>1.9567061803509311E-3</v>
      </c>
      <c r="AZ63" s="1617">
        <f>AZ$20/$AX$20-1</f>
        <v>-1.1323603079626321E-2</v>
      </c>
      <c r="BA63" s="1617">
        <f t="shared" ref="BA63:BF63" si="41">BA$20/$AX$20-1</f>
        <v>4.1801087169164308E-3</v>
      </c>
      <c r="BB63" s="1617">
        <f t="shared" si="41"/>
        <v>-2.6746590382231705E-4</v>
      </c>
      <c r="BC63" s="1617">
        <f t="shared" si="41"/>
        <v>-6.4466950440481563E-3</v>
      </c>
      <c r="BD63" s="1617">
        <f t="shared" si="41"/>
        <v>-1.2134721145333538E-2</v>
      </c>
      <c r="BE63" s="1617">
        <f t="shared" si="41"/>
        <v>-9.9497317576420219E-3</v>
      </c>
      <c r="BF63" s="1617">
        <f t="shared" si="41"/>
        <v>-1.1207168305632731E-2</v>
      </c>
      <c r="BG63" s="744"/>
    </row>
    <row r="64" spans="1:77">
      <c r="T64" s="141"/>
      <c r="V64" s="1595" t="s">
        <v>1090</v>
      </c>
      <c r="X64" s="1604" t="s">
        <v>1102</v>
      </c>
      <c r="Y64" s="1605"/>
      <c r="Z64" s="1686"/>
      <c r="AA64" s="1613"/>
      <c r="AB64" s="1613"/>
      <c r="AC64" s="1613"/>
      <c r="AD64" s="1613"/>
      <c r="AE64" s="1613"/>
      <c r="AF64" s="1613"/>
      <c r="AG64" s="1613"/>
      <c r="AH64" s="1613"/>
      <c r="AI64" s="1613"/>
      <c r="AJ64" s="1613"/>
      <c r="AK64" s="1613"/>
      <c r="AL64" s="1613"/>
      <c r="AM64" s="1613"/>
      <c r="AN64" s="1613"/>
      <c r="AO64" s="1613"/>
      <c r="AP64" s="1613"/>
      <c r="AQ64" s="1613"/>
      <c r="AR64" s="1613"/>
      <c r="AS64" s="1613"/>
      <c r="AT64" s="1613"/>
      <c r="AU64" s="1613"/>
      <c r="AV64" s="1613"/>
      <c r="AW64" s="1613"/>
      <c r="AX64" s="1613"/>
      <c r="AY64" s="1614">
        <f>SUM(AY$19,AY$21)/SUM($AX$19,$AX$21)-1</f>
        <v>-1.7879591517755866E-2</v>
      </c>
      <c r="AZ64" s="1614">
        <f>SUM(AZ$19,AZ$21)/SUM($AX$19,$AX$21)-1</f>
        <v>-2.0409653888271095E-2</v>
      </c>
      <c r="BA64" s="1614">
        <f t="shared" ref="BA64:BF64" si="42">SUM(BA$19,BA$21)/SUM($AX$19,$AX$21)-1</f>
        <v>-3.5534499319378132E-2</v>
      </c>
      <c r="BB64" s="1614">
        <f t="shared" si="42"/>
        <v>-3.1460442499410268E-2</v>
      </c>
      <c r="BC64" s="1614">
        <f t="shared" si="42"/>
        <v>-3.0939384702673434E-2</v>
      </c>
      <c r="BD64" s="1614">
        <f t="shared" si="42"/>
        <v>-2.3920711362949709E-2</v>
      </c>
      <c r="BE64" s="1614">
        <f t="shared" si="42"/>
        <v>-2.0350612491407016E-2</v>
      </c>
      <c r="BF64" s="1614">
        <f t="shared" si="42"/>
        <v>-6.6805745090813273E-3</v>
      </c>
      <c r="BG64" s="744"/>
    </row>
    <row r="65" spans="20:77">
      <c r="T65" s="141"/>
      <c r="V65" s="1602" t="s">
        <v>1050</v>
      </c>
      <c r="X65" s="455" t="s">
        <v>1056</v>
      </c>
      <c r="Y65" s="1579"/>
      <c r="Z65" s="1686"/>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618">
        <f>AY$22/$AX$22-1</f>
        <v>-4.9617770337168188E-2</v>
      </c>
      <c r="AZ65" s="1618">
        <f>AZ$22/$AX$22-1</f>
        <v>-9.7092144943760617E-2</v>
      </c>
      <c r="BA65" s="1618">
        <f t="shared" ref="BA65:BF65" si="43">BA$22/$AX$22-1</f>
        <v>-0.14354154754176618</v>
      </c>
      <c r="BB65" s="1618">
        <f t="shared" si="43"/>
        <v>-0.18969731709798499</v>
      </c>
      <c r="BC65" s="1618">
        <f t="shared" si="43"/>
        <v>-0.22554953382040621</v>
      </c>
      <c r="BD65" s="1618">
        <f t="shared" si="43"/>
        <v>-0.25733862891706294</v>
      </c>
      <c r="BE65" s="1618">
        <f t="shared" si="43"/>
        <v>-0.29242286258268635</v>
      </c>
      <c r="BF65" s="1618">
        <f t="shared" si="43"/>
        <v>-0.31880094463486963</v>
      </c>
      <c r="BG65" s="744"/>
    </row>
    <row r="66" spans="20:77">
      <c r="T66" s="141"/>
      <c r="V66" s="1593" t="s">
        <v>1091</v>
      </c>
      <c r="X66" s="1544" t="s">
        <v>1096</v>
      </c>
      <c r="Y66" s="1609"/>
      <c r="Z66" s="1686"/>
      <c r="AA66" s="1611"/>
      <c r="AB66" s="1611"/>
      <c r="AC66" s="1611"/>
      <c r="AD66" s="1611"/>
      <c r="AE66" s="1611"/>
      <c r="AF66" s="1611"/>
      <c r="AG66" s="1611"/>
      <c r="AH66" s="1611"/>
      <c r="AI66" s="1611"/>
      <c r="AJ66" s="1611"/>
      <c r="AK66" s="1611"/>
      <c r="AL66" s="1611"/>
      <c r="AM66" s="1611"/>
      <c r="AN66" s="1611"/>
      <c r="AO66" s="1611"/>
      <c r="AP66" s="1611"/>
      <c r="AQ66" s="1611"/>
      <c r="AR66" s="1611"/>
      <c r="AS66" s="1611"/>
      <c r="AT66" s="1611"/>
      <c r="AU66" s="1611"/>
      <c r="AV66" s="1611"/>
      <c r="AW66" s="1611"/>
      <c r="AX66" s="1611"/>
      <c r="AY66" s="1612">
        <f>AY$23/$AX$23-1</f>
        <v>-7.7846337673606825E-2</v>
      </c>
      <c r="AZ66" s="1612">
        <f>AZ$23/$AX$23-1</f>
        <v>-0.14712465788090368</v>
      </c>
      <c r="BA66" s="1612">
        <f t="shared" ref="BA66:BF66" si="44">BA$23/$AX$23-1</f>
        <v>-0.21427545400800774</v>
      </c>
      <c r="BB66" s="1612">
        <f t="shared" si="44"/>
        <v>-0.26881076286888295</v>
      </c>
      <c r="BC66" s="1612">
        <f t="shared" si="44"/>
        <v>-0.32216113682132508</v>
      </c>
      <c r="BD66" s="1612">
        <f t="shared" si="44"/>
        <v>-0.36853615117460703</v>
      </c>
      <c r="BE66" s="1612">
        <f t="shared" si="44"/>
        <v>-0.41201871015958458</v>
      </c>
      <c r="BF66" s="1612">
        <f t="shared" si="44"/>
        <v>-0.45150179968533433</v>
      </c>
      <c r="BG66" s="744"/>
    </row>
    <row r="67" spans="20:77">
      <c r="T67" s="141"/>
      <c r="V67" s="1596" t="s">
        <v>1092</v>
      </c>
      <c r="X67" s="924" t="s">
        <v>1097</v>
      </c>
      <c r="Y67" s="1607"/>
      <c r="Z67" s="1686"/>
      <c r="AA67" s="1615"/>
      <c r="AB67" s="1615"/>
      <c r="AC67" s="1615"/>
      <c r="AD67" s="1615"/>
      <c r="AE67" s="1615"/>
      <c r="AF67" s="1615"/>
      <c r="AG67" s="1615"/>
      <c r="AH67" s="1615"/>
      <c r="AI67" s="1615"/>
      <c r="AJ67" s="1615"/>
      <c r="AK67" s="1615"/>
      <c r="AL67" s="1615"/>
      <c r="AM67" s="1615"/>
      <c r="AN67" s="1615"/>
      <c r="AO67" s="1615"/>
      <c r="AP67" s="1615"/>
      <c r="AQ67" s="1615"/>
      <c r="AR67" s="1615"/>
      <c r="AS67" s="1615"/>
      <c r="AT67" s="1615"/>
      <c r="AU67" s="1615"/>
      <c r="AV67" s="1615"/>
      <c r="AW67" s="1615"/>
      <c r="AX67" s="1615"/>
      <c r="AY67" s="1617">
        <f>AY$24/$AX$24-1</f>
        <v>-3.1988627544438097E-3</v>
      </c>
      <c r="AZ67" s="1617">
        <f>AZ$24/$AX$24-1</f>
        <v>1.5803068621590866E-2</v>
      </c>
      <c r="BA67" s="1617">
        <f t="shared" ref="BA67:BF67" si="45">BA$24/$AX$24-1</f>
        <v>2.9051887365185269E-2</v>
      </c>
      <c r="BB67" s="1617">
        <f t="shared" si="45"/>
        <v>-0.10527404891016257</v>
      </c>
      <c r="BC67" s="1617">
        <f t="shared" si="45"/>
        <v>-0.11292978042124902</v>
      </c>
      <c r="BD67" s="1617">
        <f t="shared" si="45"/>
        <v>-0.17849322102467402</v>
      </c>
      <c r="BE67" s="1617">
        <f t="shared" si="45"/>
        <v>-0.25854076200310183</v>
      </c>
      <c r="BF67" s="1617">
        <f t="shared" si="45"/>
        <v>-0.26373207459523107</v>
      </c>
      <c r="BG67" s="744"/>
    </row>
    <row r="68" spans="20:77" ht="27.75">
      <c r="T68" s="141"/>
      <c r="V68" s="1574" t="s">
        <v>1093</v>
      </c>
      <c r="X68" s="1917" t="s">
        <v>1121</v>
      </c>
      <c r="Y68" s="1918"/>
      <c r="Z68" s="1686"/>
      <c r="AA68" s="1615"/>
      <c r="AB68" s="1615"/>
      <c r="AC68" s="1615"/>
      <c r="AD68" s="1615"/>
      <c r="AE68" s="1615"/>
      <c r="AF68" s="1615"/>
      <c r="AG68" s="1615"/>
      <c r="AH68" s="1615"/>
      <c r="AI68" s="1615"/>
      <c r="AJ68" s="1615"/>
      <c r="AK68" s="1615"/>
      <c r="AL68" s="1615"/>
      <c r="AM68" s="1615"/>
      <c r="AN68" s="1615"/>
      <c r="AO68" s="1615"/>
      <c r="AP68" s="1615"/>
      <c r="AQ68" s="1615"/>
      <c r="AR68" s="1615"/>
      <c r="AS68" s="1615"/>
      <c r="AT68" s="1615"/>
      <c r="AU68" s="1615"/>
      <c r="AV68" s="1615"/>
      <c r="AW68" s="1615"/>
      <c r="AX68" s="1615"/>
      <c r="AY68" s="1617">
        <f>AY$25/$AX$25-1</f>
        <v>-0.13607904066328524</v>
      </c>
      <c r="AZ68" s="1617">
        <f>AZ$25/$AX$25-1</f>
        <v>-0.1408749235950133</v>
      </c>
      <c r="BA68" s="1617">
        <f t="shared" ref="BA68:BF68" si="46">BA$25/$AX$25-1</f>
        <v>-0.21763576090688974</v>
      </c>
      <c r="BB68" s="1617">
        <f t="shared" si="46"/>
        <v>-0.13794678350413625</v>
      </c>
      <c r="BC68" s="1617">
        <f t="shared" si="46"/>
        <v>-0.107518765934975</v>
      </c>
      <c r="BD68" s="1617">
        <f t="shared" si="46"/>
        <v>-0.16633838391941214</v>
      </c>
      <c r="BE68" s="1617">
        <f t="shared" si="46"/>
        <v>-0.24873823856979271</v>
      </c>
      <c r="BF68" s="1617">
        <f t="shared" si="46"/>
        <v>-0.26994356490767235</v>
      </c>
      <c r="BG68" s="744"/>
    </row>
    <row r="69" spans="20:77">
      <c r="T69" s="141"/>
      <c r="V69" s="1596" t="s">
        <v>1094</v>
      </c>
      <c r="X69" s="924" t="s">
        <v>1098</v>
      </c>
      <c r="Y69" s="1607"/>
      <c r="Z69" s="1686"/>
      <c r="AA69" s="1615"/>
      <c r="AB69" s="1615"/>
      <c r="AC69" s="1615"/>
      <c r="AD69" s="1615"/>
      <c r="AE69" s="1615"/>
      <c r="AF69" s="1615"/>
      <c r="AG69" s="1615"/>
      <c r="AH69" s="1615"/>
      <c r="AI69" s="1615"/>
      <c r="AJ69" s="1615"/>
      <c r="AK69" s="1615"/>
      <c r="AL69" s="1615"/>
      <c r="AM69" s="1615"/>
      <c r="AN69" s="1615"/>
      <c r="AO69" s="1615"/>
      <c r="AP69" s="1615"/>
      <c r="AQ69" s="1615"/>
      <c r="AR69" s="1615"/>
      <c r="AS69" s="1615"/>
      <c r="AT69" s="1615"/>
      <c r="AU69" s="1615"/>
      <c r="AV69" s="1615"/>
      <c r="AW69" s="1615"/>
      <c r="AX69" s="1615"/>
      <c r="AY69" s="1617">
        <f>AY$26/$AX$26-1</f>
        <v>-1.7618013468053029E-2</v>
      </c>
      <c r="AZ69" s="1617">
        <f>AZ$26/$AX$26-1</f>
        <v>-3.412585642698196E-2</v>
      </c>
      <c r="BA69" s="1617">
        <f t="shared" ref="BA69:BF69" si="47">BA$26/$AX$26-1</f>
        <v>-5.3605788106905639E-2</v>
      </c>
      <c r="BB69" s="1617">
        <f t="shared" si="47"/>
        <v>-9.0043893454590629E-2</v>
      </c>
      <c r="BC69" s="1617">
        <f t="shared" si="47"/>
        <v>-0.10089884895064205</v>
      </c>
      <c r="BD69" s="1617">
        <f t="shared" si="47"/>
        <v>-0.11612156955636921</v>
      </c>
      <c r="BE69" s="1617">
        <f t="shared" si="47"/>
        <v>-0.13610992952912526</v>
      </c>
      <c r="BF69" s="1617">
        <f t="shared" si="47"/>
        <v>-0.1412627080127683</v>
      </c>
      <c r="BG69" s="744"/>
    </row>
    <row r="70" spans="20:77" ht="15" thickBot="1">
      <c r="T70" s="141"/>
      <c r="V70" s="1597" t="s">
        <v>1095</v>
      </c>
      <c r="X70" s="1608" t="s">
        <v>1099</v>
      </c>
      <c r="Y70" s="1608"/>
      <c r="Z70" s="1686"/>
      <c r="AA70" s="1616"/>
      <c r="AB70" s="1616"/>
      <c r="AC70" s="1616"/>
      <c r="AD70" s="1616"/>
      <c r="AE70" s="1616"/>
      <c r="AF70" s="1616"/>
      <c r="AG70" s="1616"/>
      <c r="AH70" s="1616"/>
      <c r="AI70" s="1616"/>
      <c r="AJ70" s="1616"/>
      <c r="AK70" s="1616"/>
      <c r="AL70" s="1616"/>
      <c r="AM70" s="1616"/>
      <c r="AN70" s="1616"/>
      <c r="AO70" s="1616"/>
      <c r="AP70" s="1616"/>
      <c r="AQ70" s="1616"/>
      <c r="AR70" s="1616"/>
      <c r="AS70" s="1616"/>
      <c r="AT70" s="1616"/>
      <c r="AU70" s="1616"/>
      <c r="AV70" s="1616"/>
      <c r="AW70" s="1616"/>
      <c r="AX70" s="1616"/>
      <c r="AY70" s="1650">
        <f>AY$27/$AX$27-1</f>
        <v>9.8833966581208799E-2</v>
      </c>
      <c r="AZ70" s="1650">
        <f>AZ$27/$AX$27-1</f>
        <v>4.462383807682091E-2</v>
      </c>
      <c r="BA70" s="1650">
        <f t="shared" ref="BA70:BF70" si="48">BA$27/$AX$27-1</f>
        <v>3.5015310830375679E-2</v>
      </c>
      <c r="BB70" s="1650">
        <f t="shared" si="48"/>
        <v>9.4983841003096092E-2</v>
      </c>
      <c r="BC70" s="1650">
        <f t="shared" si="48"/>
        <v>6.8239135271011442E-2</v>
      </c>
      <c r="BD70" s="1650">
        <f t="shared" si="48"/>
        <v>0.15587467954013223</v>
      </c>
      <c r="BE70" s="1650">
        <f t="shared" si="48"/>
        <v>0.13437223664132025</v>
      </c>
      <c r="BF70" s="1650">
        <f t="shared" si="48"/>
        <v>8.3756451204094251E-2</v>
      </c>
      <c r="BG70" s="744"/>
    </row>
    <row r="71" spans="20:77" ht="15" thickTop="1">
      <c r="T71" s="141"/>
      <c r="V71" s="457" t="s">
        <v>436</v>
      </c>
      <c r="X71" s="457" t="s">
        <v>419</v>
      </c>
      <c r="Y71" s="1606"/>
      <c r="Z71" s="168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6"/>
      <c r="AW71" s="176"/>
      <c r="AX71" s="176"/>
      <c r="AY71" s="1619">
        <f>AY$28/$AX$28-1</f>
        <v>-1.710819168818889E-2</v>
      </c>
      <c r="AZ71" s="1619">
        <f>AZ$28/$AX$28-1</f>
        <v>-2.9860042941195375E-2</v>
      </c>
      <c r="BA71" s="1619">
        <f t="shared" ref="BA71:BF71" si="49">BA$28/$AX$28-1</f>
        <v>-3.1202589427945848E-2</v>
      </c>
      <c r="BB71" s="1619">
        <f t="shared" si="49"/>
        <v>-3.772461441895969E-2</v>
      </c>
      <c r="BC71" s="1619">
        <f t="shared" si="49"/>
        <v>-5.0883607534787267E-2</v>
      </c>
      <c r="BD71" s="1619">
        <f t="shared" si="49"/>
        <v>-5.6938571668555094E-2</v>
      </c>
      <c r="BE71" s="1619">
        <f t="shared" si="49"/>
        <v>-6.0506891469102819E-2</v>
      </c>
      <c r="BF71" s="1619">
        <f t="shared" si="49"/>
        <v>-6.1142593661979605E-2</v>
      </c>
      <c r="BG71" s="744"/>
    </row>
    <row r="72" spans="20:77">
      <c r="T72" s="141"/>
      <c r="Z72" s="1680"/>
      <c r="AA72" s="17"/>
      <c r="AB72" s="17"/>
      <c r="AC72" s="17"/>
      <c r="AD72" s="17"/>
      <c r="AE72" s="17"/>
      <c r="AF72" s="17"/>
      <c r="AG72" s="17"/>
      <c r="AH72" s="17"/>
      <c r="AI72" s="17"/>
      <c r="AJ72" s="17"/>
      <c r="AK72" s="17"/>
      <c r="AL72" s="17"/>
      <c r="AM72" s="17"/>
      <c r="AN72" s="17"/>
      <c r="AO72" s="17"/>
      <c r="AP72" s="17"/>
    </row>
    <row r="73" spans="20:77">
      <c r="T73" s="141"/>
      <c r="BH73" s="143"/>
      <c r="BI73" s="143"/>
      <c r="BJ73" s="143"/>
      <c r="BK73" s="143"/>
      <c r="BL73" s="143"/>
      <c r="BM73" s="143"/>
      <c r="BN73" s="143"/>
      <c r="BO73" s="143"/>
      <c r="BP73" s="143"/>
      <c r="BQ73" s="143"/>
      <c r="BR73" s="143"/>
      <c r="BS73" s="143"/>
      <c r="BT73" s="143"/>
      <c r="BU73" s="143"/>
      <c r="BV73" s="143"/>
      <c r="BW73" s="143"/>
      <c r="BX73" s="143"/>
      <c r="BY73" s="143"/>
    </row>
    <row r="74" spans="20:77">
      <c r="T74" s="141"/>
      <c r="BH74" s="143"/>
      <c r="BI74" s="143"/>
      <c r="BJ74" s="143"/>
      <c r="BK74" s="143"/>
      <c r="BL74" s="143"/>
      <c r="BM74" s="143"/>
      <c r="BN74" s="143"/>
      <c r="BO74" s="143"/>
      <c r="BP74" s="143"/>
      <c r="BQ74" s="143"/>
      <c r="BR74" s="143"/>
      <c r="BS74" s="143"/>
      <c r="BT74" s="143"/>
      <c r="BU74" s="143"/>
      <c r="BV74" s="143"/>
      <c r="BW74" s="143"/>
      <c r="BX74" s="143"/>
      <c r="BY74" s="143"/>
    </row>
    <row r="75" spans="20:77">
      <c r="BH75" s="143"/>
      <c r="BI75" s="143"/>
      <c r="BJ75" s="143"/>
      <c r="BK75" s="143"/>
      <c r="BL75" s="143"/>
      <c r="BM75" s="143"/>
      <c r="BN75" s="143"/>
      <c r="BO75" s="143"/>
      <c r="BP75" s="143"/>
      <c r="BQ75" s="143"/>
      <c r="BR75" s="143"/>
      <c r="BS75" s="143"/>
      <c r="BT75" s="143"/>
      <c r="BU75" s="143"/>
      <c r="BV75" s="143"/>
      <c r="BW75" s="143"/>
      <c r="BX75" s="143"/>
      <c r="BY75" s="143"/>
    </row>
    <row r="76" spans="20:77">
      <c r="BH76" s="143"/>
      <c r="BI76" s="143"/>
      <c r="BJ76" s="143"/>
      <c r="BK76" s="143"/>
      <c r="BL76" s="143"/>
      <c r="BM76" s="143"/>
      <c r="BN76" s="143"/>
      <c r="BO76" s="143"/>
      <c r="BP76" s="143"/>
      <c r="BQ76" s="143"/>
      <c r="BR76" s="143"/>
      <c r="BS76" s="143"/>
      <c r="BT76" s="143"/>
      <c r="BU76" s="143"/>
      <c r="BV76" s="143"/>
      <c r="BW76" s="143"/>
      <c r="BX76" s="143"/>
      <c r="BY76" s="143"/>
    </row>
    <row r="77" spans="20:77">
      <c r="BH77" s="143"/>
      <c r="BI77" s="143"/>
      <c r="BJ77" s="143"/>
      <c r="BK77" s="143"/>
      <c r="BL77" s="143"/>
      <c r="BM77" s="143"/>
      <c r="BN77" s="143"/>
      <c r="BO77" s="143"/>
      <c r="BP77" s="143"/>
      <c r="BQ77" s="143"/>
      <c r="BR77" s="143"/>
      <c r="BS77" s="143"/>
      <c r="BT77" s="143"/>
      <c r="BU77" s="143"/>
      <c r="BV77" s="143"/>
      <c r="BW77" s="143"/>
      <c r="BX77" s="143"/>
      <c r="BY77" s="143"/>
    </row>
    <row r="78" spans="20:77">
      <c r="BH78" s="143"/>
      <c r="BI78" s="143"/>
      <c r="BJ78" s="143"/>
      <c r="BK78" s="143"/>
      <c r="BL78" s="143"/>
      <c r="BM78" s="143"/>
      <c r="BN78" s="143"/>
      <c r="BO78" s="143"/>
      <c r="BP78" s="143"/>
      <c r="BQ78" s="143"/>
      <c r="BR78" s="143"/>
      <c r="BS78" s="143"/>
      <c r="BT78" s="143"/>
      <c r="BU78" s="143"/>
      <c r="BV78" s="143"/>
      <c r="BW78" s="143"/>
      <c r="BX78" s="143"/>
      <c r="BY78" s="143"/>
    </row>
    <row r="79" spans="20:77">
      <c r="BH79" s="143"/>
      <c r="BI79" s="143"/>
      <c r="BJ79" s="143"/>
      <c r="BK79" s="143"/>
      <c r="BL79" s="143"/>
      <c r="BM79" s="143"/>
      <c r="BN79" s="143"/>
      <c r="BO79" s="143"/>
      <c r="BP79" s="143"/>
      <c r="BQ79" s="143"/>
      <c r="BR79" s="143"/>
      <c r="BS79" s="143"/>
      <c r="BT79" s="143"/>
      <c r="BU79" s="143"/>
      <c r="BV79" s="143"/>
      <c r="BW79" s="143"/>
      <c r="BX79" s="143"/>
      <c r="BY79" s="143"/>
    </row>
    <row r="80" spans="20:77">
      <c r="BH80" s="143"/>
      <c r="BI80" s="143"/>
      <c r="BJ80" s="143"/>
      <c r="BK80" s="143"/>
      <c r="BL80" s="143"/>
      <c r="BM80" s="143"/>
      <c r="BN80" s="143"/>
      <c r="BO80" s="143"/>
      <c r="BP80" s="143"/>
      <c r="BQ80" s="143"/>
      <c r="BR80" s="143"/>
      <c r="BS80" s="143"/>
      <c r="BT80" s="143"/>
      <c r="BU80" s="143"/>
      <c r="BV80" s="143"/>
      <c r="BW80" s="143"/>
      <c r="BX80" s="143"/>
      <c r="BY80" s="143"/>
    </row>
    <row r="81" spans="60:77">
      <c r="BH81" s="143"/>
      <c r="BI81" s="143"/>
      <c r="BJ81" s="143"/>
      <c r="BK81" s="143"/>
      <c r="BL81" s="143"/>
      <c r="BM81" s="143"/>
      <c r="BN81" s="143"/>
      <c r="BO81" s="143"/>
      <c r="BP81" s="143"/>
      <c r="BQ81" s="143"/>
      <c r="BR81" s="143"/>
      <c r="BS81" s="143"/>
      <c r="BT81" s="143"/>
      <c r="BU81" s="143"/>
      <c r="BV81" s="143"/>
      <c r="BW81" s="143"/>
      <c r="BX81" s="143"/>
      <c r="BY81" s="143"/>
    </row>
    <row r="82" spans="60:77">
      <c r="BH82" s="143"/>
      <c r="BI82" s="143"/>
      <c r="BJ82" s="143"/>
      <c r="BK82" s="143"/>
      <c r="BL82" s="143"/>
      <c r="BM82" s="143"/>
      <c r="BN82" s="143"/>
      <c r="BO82" s="143"/>
      <c r="BP82" s="143"/>
      <c r="BQ82" s="143"/>
      <c r="BR82" s="143"/>
      <c r="BS82" s="143"/>
      <c r="BT82" s="143"/>
      <c r="BU82" s="143"/>
      <c r="BV82" s="143"/>
      <c r="BW82" s="143"/>
      <c r="BX82" s="143"/>
      <c r="BY82" s="143"/>
    </row>
    <row r="83" spans="60:77">
      <c r="BH83" s="143"/>
      <c r="BI83" s="143"/>
      <c r="BJ83" s="143"/>
      <c r="BK83" s="143"/>
      <c r="BL83" s="143"/>
      <c r="BM83" s="143"/>
      <c r="BN83" s="143"/>
      <c r="BO83" s="143"/>
      <c r="BP83" s="143"/>
      <c r="BQ83" s="143"/>
      <c r="BR83" s="143"/>
      <c r="BS83" s="143"/>
      <c r="BT83" s="143"/>
      <c r="BU83" s="143"/>
      <c r="BV83" s="143"/>
      <c r="BW83" s="143"/>
      <c r="BX83" s="143"/>
      <c r="BY83" s="143"/>
    </row>
    <row r="84" spans="60:77">
      <c r="BH84" s="143"/>
      <c r="BI84" s="143"/>
      <c r="BJ84" s="143"/>
      <c r="BK84" s="143"/>
      <c r="BL84" s="143"/>
      <c r="BM84" s="143"/>
      <c r="BN84" s="143"/>
      <c r="BO84" s="143"/>
      <c r="BP84" s="143"/>
      <c r="BQ84" s="143"/>
      <c r="BR84" s="143"/>
      <c r="BS84" s="143"/>
      <c r="BT84" s="143"/>
      <c r="BU84" s="143"/>
      <c r="BV84" s="143"/>
      <c r="BW84" s="143"/>
      <c r="BX84" s="143"/>
      <c r="BY84" s="143"/>
    </row>
    <row r="85" spans="60:77">
      <c r="BH85" s="143"/>
      <c r="BI85" s="143"/>
      <c r="BJ85" s="143"/>
      <c r="BK85" s="143"/>
      <c r="BL85" s="143"/>
      <c r="BM85" s="143"/>
      <c r="BN85" s="143"/>
      <c r="BO85" s="143"/>
      <c r="BP85" s="143"/>
      <c r="BQ85" s="143"/>
      <c r="BR85" s="143"/>
      <c r="BS85" s="143"/>
      <c r="BT85" s="143"/>
      <c r="BU85" s="143"/>
      <c r="BV85" s="143"/>
      <c r="BW85" s="143"/>
      <c r="BX85" s="143"/>
      <c r="BY85" s="143"/>
    </row>
    <row r="86" spans="60:77">
      <c r="BH86" s="143"/>
      <c r="BI86" s="143"/>
      <c r="BJ86" s="143"/>
      <c r="BK86" s="143"/>
      <c r="BL86" s="143"/>
      <c r="BM86" s="143"/>
      <c r="BN86" s="143"/>
      <c r="BO86" s="143"/>
      <c r="BP86" s="143"/>
      <c r="BQ86" s="143"/>
      <c r="BR86" s="143"/>
      <c r="BS86" s="143"/>
      <c r="BT86" s="143"/>
      <c r="BU86" s="143"/>
      <c r="BV86" s="143"/>
      <c r="BW86" s="143"/>
      <c r="BX86" s="143"/>
      <c r="BY86" s="143"/>
    </row>
    <row r="87" spans="60:77">
      <c r="BH87" s="143"/>
      <c r="BI87" s="143"/>
      <c r="BJ87" s="143"/>
      <c r="BK87" s="143"/>
      <c r="BL87" s="143"/>
      <c r="BM87" s="143"/>
      <c r="BN87" s="143"/>
      <c r="BO87" s="143"/>
      <c r="BP87" s="143"/>
      <c r="BQ87" s="143"/>
      <c r="BR87" s="143"/>
      <c r="BS87" s="143"/>
      <c r="BT87" s="143"/>
      <c r="BU87" s="143"/>
      <c r="BV87" s="143"/>
      <c r="BW87" s="143"/>
      <c r="BX87" s="143"/>
      <c r="BY87" s="143"/>
    </row>
    <row r="88" spans="60:77">
      <c r="BH88" s="143"/>
      <c r="BI88" s="143"/>
      <c r="BJ88" s="143"/>
      <c r="BK88" s="143"/>
      <c r="BL88" s="143"/>
      <c r="BM88" s="143"/>
      <c r="BN88" s="143"/>
      <c r="BO88" s="143"/>
      <c r="BP88" s="143"/>
      <c r="BQ88" s="143"/>
      <c r="BR88" s="143"/>
      <c r="BS88" s="143"/>
      <c r="BT88" s="143"/>
      <c r="BU88" s="143"/>
      <c r="BV88" s="143"/>
      <c r="BW88" s="143"/>
      <c r="BX88" s="143"/>
      <c r="BY88" s="143"/>
    </row>
    <row r="89" spans="60:77">
      <c r="BH89" s="143"/>
      <c r="BI89" s="143"/>
      <c r="BJ89" s="143"/>
      <c r="BK89" s="143"/>
      <c r="BL89" s="143"/>
      <c r="BM89" s="143"/>
      <c r="BN89" s="143"/>
      <c r="BO89" s="143"/>
      <c r="BP89" s="143"/>
      <c r="BQ89" s="143"/>
      <c r="BR89" s="143"/>
      <c r="BS89" s="143"/>
      <c r="BT89" s="143"/>
      <c r="BU89" s="143"/>
      <c r="BV89" s="143"/>
      <c r="BW89" s="143"/>
      <c r="BX89" s="143"/>
      <c r="BY89" s="143"/>
    </row>
    <row r="90" spans="60:77">
      <c r="BH90" s="143"/>
      <c r="BI90" s="143"/>
      <c r="BJ90" s="143"/>
      <c r="BK90" s="143"/>
      <c r="BL90" s="143"/>
      <c r="BM90" s="143"/>
      <c r="BN90" s="143"/>
      <c r="BO90" s="143"/>
      <c r="BP90" s="143"/>
      <c r="BQ90" s="143"/>
      <c r="BR90" s="143"/>
      <c r="BS90" s="143"/>
      <c r="BT90" s="143"/>
      <c r="BU90" s="143"/>
      <c r="BV90" s="143"/>
      <c r="BW90" s="143"/>
      <c r="BX90" s="143"/>
      <c r="BY90" s="143"/>
    </row>
    <row r="91" spans="60:77">
      <c r="BH91" s="143"/>
      <c r="BI91" s="143"/>
      <c r="BJ91" s="143"/>
      <c r="BK91" s="143"/>
      <c r="BL91" s="143"/>
      <c r="BM91" s="143"/>
      <c r="BN91" s="143"/>
      <c r="BO91" s="143"/>
      <c r="BP91" s="143"/>
      <c r="BQ91" s="143"/>
      <c r="BR91" s="143"/>
      <c r="BS91" s="143"/>
      <c r="BT91" s="143"/>
      <c r="BU91" s="143"/>
      <c r="BV91" s="143"/>
      <c r="BW91" s="143"/>
      <c r="BX91" s="143"/>
      <c r="BY91" s="143"/>
    </row>
    <row r="92" spans="60:77">
      <c r="BH92" s="143"/>
      <c r="BI92" s="143"/>
      <c r="BJ92" s="143"/>
      <c r="BK92" s="143"/>
      <c r="BL92" s="143"/>
      <c r="BM92" s="143"/>
      <c r="BN92" s="143"/>
      <c r="BO92" s="143"/>
      <c r="BP92" s="143"/>
      <c r="BQ92" s="143"/>
      <c r="BR92" s="143"/>
      <c r="BS92" s="143"/>
      <c r="BT92" s="143"/>
      <c r="BU92" s="143"/>
      <c r="BV92" s="143"/>
      <c r="BW92" s="143"/>
      <c r="BX92" s="143"/>
      <c r="BY92" s="143"/>
    </row>
    <row r="93" spans="60:77">
      <c r="BH93" s="143"/>
      <c r="BI93" s="143"/>
      <c r="BJ93" s="143"/>
      <c r="BK93" s="143"/>
      <c r="BL93" s="143"/>
      <c r="BM93" s="143"/>
      <c r="BN93" s="143"/>
      <c r="BO93" s="143"/>
      <c r="BP93" s="143"/>
      <c r="BQ93" s="143"/>
      <c r="BR93" s="143"/>
      <c r="BS93" s="143"/>
      <c r="BT93" s="143"/>
      <c r="BU93" s="143"/>
      <c r="BV93" s="143"/>
      <c r="BW93" s="143"/>
      <c r="BX93" s="143"/>
      <c r="BY93" s="143"/>
    </row>
  </sheetData>
  <mergeCells count="3">
    <mergeCell ref="U1:W1"/>
    <mergeCell ref="X51:Y51"/>
    <mergeCell ref="X68:Y68"/>
  </mergeCells>
  <phoneticPr fontId="9"/>
  <pageMargins left="0.43307086614173229" right="0.51181102362204722" top="0.55118110236220474" bottom="0.59055118110236227" header="0.51181102362204722" footer="0.51181102362204722"/>
  <pageSetup paperSize="9" scale="34" orientation="landscape" r:id="rId1"/>
  <headerFooter alignWithMargins="0"/>
  <colBreaks count="2" manualBreakCount="2">
    <brk id="44" max="72" man="1"/>
    <brk id="78"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pageSetUpPr fitToPage="1"/>
  </sheetPr>
  <dimension ref="A1:BH90"/>
  <sheetViews>
    <sheetView zoomScaleNormal="100" workbookViewId="0">
      <pane xSplit="26" ySplit="4" topLeftCell="AA5" activePane="bottomRight" state="frozen"/>
      <selection pane="topRight" activeCell="AA1" sqref="AA1"/>
      <selection pane="bottomLeft" activeCell="A5" sqref="A5"/>
      <selection pane="bottomRight"/>
    </sheetView>
  </sheetViews>
  <sheetFormatPr defaultColWidth="9.625" defaultRowHeight="14.25"/>
  <cols>
    <col min="1" max="1" width="1.5" style="143" customWidth="1"/>
    <col min="2" max="19" width="1.625" style="8" hidden="1" customWidth="1"/>
    <col min="20" max="21" width="1.625" style="8" customWidth="1"/>
    <col min="22" max="22" width="57" style="8" bestFit="1" customWidth="1"/>
    <col min="23" max="23" width="1.625" style="8" customWidth="1"/>
    <col min="24" max="24" width="1" style="143" customWidth="1"/>
    <col min="25" max="25" width="49.125" style="8" customWidth="1"/>
    <col min="26" max="26" width="10.625" style="143" hidden="1" customWidth="1"/>
    <col min="27" max="27" width="9.625" style="8" bestFit="1" customWidth="1"/>
    <col min="28" max="34" width="9.5" style="8" bestFit="1" customWidth="1"/>
    <col min="35" max="35" width="9" style="8" bestFit="1" customWidth="1"/>
    <col min="36" max="50" width="9.5" style="8" bestFit="1" customWidth="1"/>
    <col min="51" max="53" width="8.625" style="8" customWidth="1"/>
    <col min="54" max="54" width="8.5" style="8" customWidth="1"/>
    <col min="55" max="58" width="8.625" style="8" customWidth="1"/>
    <col min="59" max="59" width="8.625" style="143" customWidth="1"/>
    <col min="60" max="60" width="4.375" style="8" customWidth="1"/>
    <col min="61" max="62" width="9" style="8" customWidth="1"/>
    <col min="63" max="16384" width="9.625" style="8"/>
  </cols>
  <sheetData>
    <row r="1" spans="1:60" ht="53.25" customHeight="1">
      <c r="U1" s="1920" t="s">
        <v>1060</v>
      </c>
      <c r="V1" s="1920"/>
      <c r="X1" s="1860" t="s">
        <v>1061</v>
      </c>
      <c r="Y1" s="1860"/>
      <c r="AC1" s="49"/>
      <c r="AD1" s="48"/>
    </row>
    <row r="2" spans="1:60" ht="14.25" customHeight="1">
      <c r="U2" s="1919" t="str">
        <f>'0.Contents'!$C2</f>
        <v>＜確報値＞</v>
      </c>
      <c r="V2" s="1919"/>
      <c r="X2" s="1046" t="str">
        <f>'0.Contents'!$E$2</f>
        <v>&lt;Final Figures&gt;</v>
      </c>
      <c r="AA2" s="1692"/>
      <c r="AB2" s="1692"/>
      <c r="AC2" s="1692"/>
      <c r="AD2" s="1692"/>
      <c r="AE2" s="1692"/>
      <c r="AF2" s="1692"/>
      <c r="AG2" s="1692"/>
      <c r="AH2" s="1692"/>
      <c r="AI2" s="1692"/>
      <c r="AJ2" s="1692"/>
      <c r="AK2" s="1692"/>
      <c r="AL2" s="1692"/>
      <c r="AM2" s="1692"/>
      <c r="AN2" s="1692"/>
      <c r="AO2" s="1692"/>
      <c r="AP2" s="1692"/>
      <c r="AQ2" s="1692"/>
      <c r="AR2" s="1692"/>
      <c r="AS2" s="1692"/>
      <c r="AT2" s="1692"/>
      <c r="AU2" s="1692"/>
      <c r="AV2" s="1692"/>
      <c r="AW2" s="1692"/>
      <c r="AX2" s="1692"/>
      <c r="AY2" s="1692"/>
      <c r="AZ2" s="1692"/>
      <c r="BA2" s="1692"/>
      <c r="BB2" s="1692"/>
      <c r="BC2" s="1692"/>
      <c r="BD2" s="1692"/>
      <c r="BE2" s="1692"/>
      <c r="BF2" s="1692"/>
    </row>
    <row r="3" spans="1:60" ht="19.5" thickBot="1">
      <c r="U3" s="143" t="s">
        <v>821</v>
      </c>
      <c r="V3" s="143"/>
      <c r="X3" s="8" t="s">
        <v>578</v>
      </c>
      <c r="AA3" s="1694"/>
      <c r="AB3" s="1694"/>
      <c r="AC3" s="1694"/>
      <c r="AD3" s="1694"/>
      <c r="AE3" s="1694"/>
      <c r="AF3" s="1694"/>
      <c r="AG3" s="1694"/>
      <c r="AH3" s="1694"/>
      <c r="AI3" s="1694"/>
      <c r="AJ3" s="1694"/>
      <c r="AK3" s="1694"/>
      <c r="AL3" s="1694"/>
      <c r="AM3" s="1694"/>
      <c r="AN3" s="1694"/>
      <c r="AO3" s="1694"/>
      <c r="AP3" s="1694"/>
      <c r="AQ3" s="1694"/>
      <c r="AR3" s="1694"/>
      <c r="AS3" s="1694"/>
      <c r="AT3" s="1694"/>
      <c r="AU3" s="1694"/>
      <c r="AV3" s="1694"/>
      <c r="AW3" s="1694"/>
      <c r="AX3" s="1694"/>
      <c r="AY3" s="1694"/>
      <c r="AZ3" s="1694"/>
      <c r="BA3" s="1694"/>
      <c r="BB3" s="1694"/>
      <c r="BC3" s="1694"/>
      <c r="BD3" s="1694"/>
      <c r="BE3" s="1694"/>
      <c r="BF3" s="1694"/>
    </row>
    <row r="4" spans="1:60">
      <c r="U4" s="1581"/>
      <c r="V4" s="1582"/>
      <c r="W4" s="1027"/>
      <c r="X4" s="1581"/>
      <c r="Y4" s="1582"/>
      <c r="Z4" s="1687"/>
      <c r="AA4" s="1545">
        <v>1990</v>
      </c>
      <c r="AB4" s="1545">
        <f>AA4+1</f>
        <v>1991</v>
      </c>
      <c r="AC4" s="1545">
        <f t="shared" ref="AC4:BF4" si="0">AB4+1</f>
        <v>1992</v>
      </c>
      <c r="AD4" s="1545">
        <f t="shared" si="0"/>
        <v>1993</v>
      </c>
      <c r="AE4" s="1545">
        <f t="shared" si="0"/>
        <v>1994</v>
      </c>
      <c r="AF4" s="1545">
        <f t="shared" si="0"/>
        <v>1995</v>
      </c>
      <c r="AG4" s="1545">
        <f t="shared" si="0"/>
        <v>1996</v>
      </c>
      <c r="AH4" s="1545">
        <f t="shared" si="0"/>
        <v>1997</v>
      </c>
      <c r="AI4" s="1545">
        <f t="shared" si="0"/>
        <v>1998</v>
      </c>
      <c r="AJ4" s="1545">
        <f t="shared" si="0"/>
        <v>1999</v>
      </c>
      <c r="AK4" s="1545">
        <f t="shared" si="0"/>
        <v>2000</v>
      </c>
      <c r="AL4" s="1545">
        <f t="shared" si="0"/>
        <v>2001</v>
      </c>
      <c r="AM4" s="1545">
        <f t="shared" si="0"/>
        <v>2002</v>
      </c>
      <c r="AN4" s="1545">
        <f t="shared" si="0"/>
        <v>2003</v>
      </c>
      <c r="AO4" s="1545">
        <f t="shared" si="0"/>
        <v>2004</v>
      </c>
      <c r="AP4" s="1545">
        <f t="shared" si="0"/>
        <v>2005</v>
      </c>
      <c r="AQ4" s="1545">
        <f t="shared" si="0"/>
        <v>2006</v>
      </c>
      <c r="AR4" s="1545">
        <f t="shared" si="0"/>
        <v>2007</v>
      </c>
      <c r="AS4" s="1545">
        <f t="shared" si="0"/>
        <v>2008</v>
      </c>
      <c r="AT4" s="1545">
        <f t="shared" si="0"/>
        <v>2009</v>
      </c>
      <c r="AU4" s="1545">
        <f t="shared" si="0"/>
        <v>2010</v>
      </c>
      <c r="AV4" s="1545">
        <f t="shared" si="0"/>
        <v>2011</v>
      </c>
      <c r="AW4" s="1545">
        <f t="shared" si="0"/>
        <v>2012</v>
      </c>
      <c r="AX4" s="1545">
        <f t="shared" si="0"/>
        <v>2013</v>
      </c>
      <c r="AY4" s="1545">
        <f t="shared" si="0"/>
        <v>2014</v>
      </c>
      <c r="AZ4" s="1545">
        <f t="shared" si="0"/>
        <v>2015</v>
      </c>
      <c r="BA4" s="1545">
        <f t="shared" si="0"/>
        <v>2016</v>
      </c>
      <c r="BB4" s="1545">
        <f t="shared" si="0"/>
        <v>2017</v>
      </c>
      <c r="BC4" s="1545">
        <f t="shared" si="0"/>
        <v>2018</v>
      </c>
      <c r="BD4" s="1545">
        <f t="shared" si="0"/>
        <v>2019</v>
      </c>
      <c r="BE4" s="1545">
        <f t="shared" si="0"/>
        <v>2020</v>
      </c>
      <c r="BF4" s="1545">
        <f t="shared" si="0"/>
        <v>2021</v>
      </c>
      <c r="BG4" s="1387"/>
    </row>
    <row r="5" spans="1:60">
      <c r="U5" s="1583" t="s">
        <v>1072</v>
      </c>
      <c r="V5" s="1578"/>
      <c r="X5" s="1583" t="s">
        <v>1075</v>
      </c>
      <c r="Y5" s="1558"/>
      <c r="Z5" s="1682"/>
      <c r="AA5" s="1548">
        <v>6201.1692141683588</v>
      </c>
      <c r="AB5" s="1548">
        <v>6448.2640665402314</v>
      </c>
      <c r="AC5" s="1548">
        <v>6568.5701653827937</v>
      </c>
      <c r="AD5" s="1548">
        <v>6690.7339991851986</v>
      </c>
      <c r="AE5" s="1548">
        <v>6937.8052607549116</v>
      </c>
      <c r="AF5" s="1548">
        <v>7511.847626179986</v>
      </c>
      <c r="AG5" s="1548">
        <v>7692.1346875358322</v>
      </c>
      <c r="AH5" s="1548">
        <v>7882.3261652994515</v>
      </c>
      <c r="AI5" s="1548">
        <v>7716.2044955026904</v>
      </c>
      <c r="AJ5" s="1548">
        <v>7838.6302162223328</v>
      </c>
      <c r="AK5" s="1548">
        <v>7842.1555854318667</v>
      </c>
      <c r="AL5" s="1548">
        <v>7843.1049207333663</v>
      </c>
      <c r="AM5" s="1548">
        <v>7658.4864719090374</v>
      </c>
      <c r="AN5" s="1548">
        <v>7407.6014507971031</v>
      </c>
      <c r="AO5" s="1548">
        <v>7182.2629826259263</v>
      </c>
      <c r="AP5" s="1548">
        <v>7173.753305118159</v>
      </c>
      <c r="AQ5" s="1548">
        <v>6945.7047805132488</v>
      </c>
      <c r="AR5" s="1548">
        <v>6926.086888404805</v>
      </c>
      <c r="AS5" s="1548">
        <v>6641.2497438322634</v>
      </c>
      <c r="AT5" s="1548">
        <v>6351.6705113960452</v>
      </c>
      <c r="AU5" s="1548">
        <v>6170.0561499938667</v>
      </c>
      <c r="AV5" s="1548">
        <v>6180.6180518242863</v>
      </c>
      <c r="AW5" s="1548">
        <v>6132.5513327444032</v>
      </c>
      <c r="AX5" s="1548">
        <v>6163.4952953295005</v>
      </c>
      <c r="AY5" s="1548">
        <v>6048.6348624738976</v>
      </c>
      <c r="AZ5" s="1548">
        <v>6084.3002235514623</v>
      </c>
      <c r="BA5" s="1548">
        <v>5870.8841114275774</v>
      </c>
      <c r="BB5" s="1548">
        <v>6069.3859827978877</v>
      </c>
      <c r="BC5" s="1548">
        <v>5829.3760521742561</v>
      </c>
      <c r="BD5" s="1548">
        <v>5376.8505586675337</v>
      </c>
      <c r="BE5" s="1548">
        <v>5054.9360117150563</v>
      </c>
      <c r="BF5" s="1548">
        <v>5075.1060989629805</v>
      </c>
      <c r="BG5" s="1584"/>
    </row>
    <row r="6" spans="1:60" s="1" customFormat="1" ht="15" customHeight="1">
      <c r="A6" s="141"/>
      <c r="U6" s="1553"/>
      <c r="V6" s="459" t="s">
        <v>957</v>
      </c>
      <c r="W6" s="141"/>
      <c r="X6" s="1555"/>
      <c r="Y6" s="459" t="s">
        <v>958</v>
      </c>
      <c r="Z6" s="1682"/>
      <c r="AA6" s="1549">
        <f>SUM(AA7:AA11)</f>
        <v>6199.076540761127</v>
      </c>
      <c r="AB6" s="1549">
        <f t="shared" ref="AB6:BE6" si="1">SUM(AB7:AB11)</f>
        <v>6446.1625379718116</v>
      </c>
      <c r="AC6" s="1549">
        <f t="shared" si="1"/>
        <v>6566.3697163044153</v>
      </c>
      <c r="AD6" s="1549">
        <f t="shared" si="1"/>
        <v>6688.6151026284597</v>
      </c>
      <c r="AE6" s="1549">
        <f t="shared" si="1"/>
        <v>6935.6109521006319</v>
      </c>
      <c r="AF6" s="1549">
        <f t="shared" si="1"/>
        <v>7509.7366006060583</v>
      </c>
      <c r="AG6" s="1549">
        <f t="shared" si="1"/>
        <v>7690.1340995484479</v>
      </c>
      <c r="AH6" s="1549">
        <f t="shared" si="1"/>
        <v>7880.4741614840596</v>
      </c>
      <c r="AI6" s="1549">
        <f t="shared" si="1"/>
        <v>7714.4430705156983</v>
      </c>
      <c r="AJ6" s="1549">
        <f t="shared" si="1"/>
        <v>7836.7250055559007</v>
      </c>
      <c r="AK6" s="1549">
        <f t="shared" si="1"/>
        <v>7840.4401998279272</v>
      </c>
      <c r="AL6" s="1549">
        <f t="shared" si="1"/>
        <v>7841.5016430715305</v>
      </c>
      <c r="AM6" s="1549">
        <f t="shared" si="1"/>
        <v>7657.0788878725662</v>
      </c>
      <c r="AN6" s="1549">
        <f t="shared" si="1"/>
        <v>7406.2816929928313</v>
      </c>
      <c r="AO6" s="1549">
        <f t="shared" si="1"/>
        <v>7181.0291533236996</v>
      </c>
      <c r="AP6" s="1549">
        <f t="shared" si="1"/>
        <v>7172.5685953955217</v>
      </c>
      <c r="AQ6" s="1549">
        <f t="shared" si="1"/>
        <v>6944.5856765777171</v>
      </c>
      <c r="AR6" s="1549">
        <f t="shared" si="1"/>
        <v>6925.0415859370096</v>
      </c>
      <c r="AS6" s="1549">
        <f t="shared" si="1"/>
        <v>6640.2445003178318</v>
      </c>
      <c r="AT6" s="1549">
        <f t="shared" si="1"/>
        <v>6350.741428046168</v>
      </c>
      <c r="AU6" s="1549">
        <f t="shared" si="1"/>
        <v>6169.1416861312255</v>
      </c>
      <c r="AV6" s="1549">
        <f t="shared" si="1"/>
        <v>6179.7737309656304</v>
      </c>
      <c r="AW6" s="1549">
        <f t="shared" si="1"/>
        <v>6131.7326260245754</v>
      </c>
      <c r="AX6" s="1549">
        <f t="shared" si="1"/>
        <v>6162.6990306469725</v>
      </c>
      <c r="AY6" s="1549">
        <f t="shared" si="1"/>
        <v>6047.8857740867379</v>
      </c>
      <c r="AZ6" s="1549">
        <f t="shared" si="1"/>
        <v>6083.6006324511454</v>
      </c>
      <c r="BA6" s="1549">
        <f t="shared" si="1"/>
        <v>5870.2382365234771</v>
      </c>
      <c r="BB6" s="1549">
        <f t="shared" si="1"/>
        <v>6068.755137041624</v>
      </c>
      <c r="BC6" s="1549">
        <f t="shared" si="1"/>
        <v>5828.7848968883964</v>
      </c>
      <c r="BD6" s="1549">
        <f t="shared" si="1"/>
        <v>5376.261403251925</v>
      </c>
      <c r="BE6" s="1549">
        <f t="shared" si="1"/>
        <v>5054.3850518671561</v>
      </c>
      <c r="BF6" s="1549">
        <f t="shared" ref="BF6" si="2">SUM(BF7:BF11)</f>
        <v>5074.6174447107205</v>
      </c>
      <c r="BG6" s="1585"/>
      <c r="BH6" s="50"/>
    </row>
    <row r="7" spans="1:60" s="1" customFormat="1" ht="15" customHeight="1">
      <c r="A7" s="141"/>
      <c r="U7" s="1555"/>
      <c r="V7" s="1573" t="s">
        <v>1062</v>
      </c>
      <c r="W7" s="141"/>
      <c r="X7" s="1555"/>
      <c r="Y7" s="1573" t="s">
        <v>1067</v>
      </c>
      <c r="Z7" s="1682"/>
      <c r="AA7" s="41">
        <v>889.47512696508704</v>
      </c>
      <c r="AB7" s="41">
        <v>908.12011824274703</v>
      </c>
      <c r="AC7" s="41">
        <v>900.63595550845753</v>
      </c>
      <c r="AD7" s="41">
        <v>936.35227535838874</v>
      </c>
      <c r="AE7" s="41">
        <v>989.9663943047691</v>
      </c>
      <c r="AF7" s="41">
        <v>1353.304993443073</v>
      </c>
      <c r="AG7" s="41">
        <v>1397.9929869864595</v>
      </c>
      <c r="AH7" s="41">
        <v>1448.0075899904853</v>
      </c>
      <c r="AI7" s="41">
        <v>1453.202974083641</v>
      </c>
      <c r="AJ7" s="41">
        <v>1557.9259060130219</v>
      </c>
      <c r="AK7" s="41">
        <v>1613.3514766279495</v>
      </c>
      <c r="AL7" s="41">
        <v>1788.2991872073087</v>
      </c>
      <c r="AM7" s="41">
        <v>1835.0190709343265</v>
      </c>
      <c r="AN7" s="41">
        <v>1876.3822776918389</v>
      </c>
      <c r="AO7" s="41">
        <v>1889.3741085323577</v>
      </c>
      <c r="AP7" s="41">
        <v>2116.9386166391255</v>
      </c>
      <c r="AQ7" s="41">
        <v>2114.014696338023</v>
      </c>
      <c r="AR7" s="41">
        <v>2166.099304889764</v>
      </c>
      <c r="AS7" s="41">
        <v>2128.6829609721462</v>
      </c>
      <c r="AT7" s="41">
        <v>2084.0115382517179</v>
      </c>
      <c r="AU7" s="41">
        <v>2072.2900810085557</v>
      </c>
      <c r="AV7" s="41">
        <v>2266.801171551444</v>
      </c>
      <c r="AW7" s="41">
        <v>2289.8502464773023</v>
      </c>
      <c r="AX7" s="41">
        <v>2358.077767631426</v>
      </c>
      <c r="AY7" s="41">
        <v>2346.9123678797387</v>
      </c>
      <c r="AZ7" s="41">
        <v>2388.077081432511</v>
      </c>
      <c r="BA7" s="41">
        <v>2254.3219296505781</v>
      </c>
      <c r="BB7" s="41">
        <v>2442.0423727023008</v>
      </c>
      <c r="BC7" s="41">
        <v>2262.6145823080506</v>
      </c>
      <c r="BD7" s="41">
        <v>1879.1304066639086</v>
      </c>
      <c r="BE7" s="41">
        <v>1862.5917178550278</v>
      </c>
      <c r="BF7" s="41">
        <v>1903.5321446019611</v>
      </c>
      <c r="BG7" s="1585"/>
      <c r="BH7" s="51"/>
    </row>
    <row r="8" spans="1:60" s="1" customFormat="1" ht="15" customHeight="1">
      <c r="A8" s="141"/>
      <c r="U8" s="1555"/>
      <c r="V8" s="1574" t="s">
        <v>1063</v>
      </c>
      <c r="W8" s="141"/>
      <c r="X8" s="1555"/>
      <c r="Y8" s="1575" t="s">
        <v>1068</v>
      </c>
      <c r="Z8" s="1682"/>
      <c r="AA8" s="42">
        <v>1239.0469780135916</v>
      </c>
      <c r="AB8" s="42">
        <v>1313.3800093577311</v>
      </c>
      <c r="AC8" s="42">
        <v>1357.5468608946599</v>
      </c>
      <c r="AD8" s="42">
        <v>1462.9520073367435</v>
      </c>
      <c r="AE8" s="42">
        <v>1595.1897559812592</v>
      </c>
      <c r="AF8" s="42">
        <v>1686.8388123965558</v>
      </c>
      <c r="AG8" s="42">
        <v>1746.9232270605344</v>
      </c>
      <c r="AH8" s="42">
        <v>1844.0428474046603</v>
      </c>
      <c r="AI8" s="42">
        <v>1764.1532413276477</v>
      </c>
      <c r="AJ8" s="42">
        <v>1805.8567451260244</v>
      </c>
      <c r="AK8" s="42">
        <v>1854.7797372184</v>
      </c>
      <c r="AL8" s="42">
        <v>1848.0581095092236</v>
      </c>
      <c r="AM8" s="42">
        <v>1864.1908198548526</v>
      </c>
      <c r="AN8" s="42">
        <v>1840.5321785382789</v>
      </c>
      <c r="AO8" s="42">
        <v>1854.9772328920812</v>
      </c>
      <c r="AP8" s="42">
        <v>1836.3815488595235</v>
      </c>
      <c r="AQ8" s="42">
        <v>1792.9310363807122</v>
      </c>
      <c r="AR8" s="42">
        <v>1858.1534960108124</v>
      </c>
      <c r="AS8" s="42">
        <v>1794.217528289046</v>
      </c>
      <c r="AT8" s="42">
        <v>1718.5123753140867</v>
      </c>
      <c r="AU8" s="42">
        <v>1679.0471007382621</v>
      </c>
      <c r="AV8" s="42">
        <v>1674.7391995786502</v>
      </c>
      <c r="AW8" s="42">
        <v>1692.142446922878</v>
      </c>
      <c r="AX8" s="42">
        <v>1715.5174334387452</v>
      </c>
      <c r="AY8" s="42">
        <v>1672.1491422067477</v>
      </c>
      <c r="AZ8" s="42">
        <v>1686.5845286744407</v>
      </c>
      <c r="BA8" s="42">
        <v>1622.3853402875893</v>
      </c>
      <c r="BB8" s="42">
        <v>1618.6803204751532</v>
      </c>
      <c r="BC8" s="42">
        <v>1590.6701925423527</v>
      </c>
      <c r="BD8" s="42">
        <v>1549.41141512746</v>
      </c>
      <c r="BE8" s="42">
        <v>1429.725686957451</v>
      </c>
      <c r="BF8" s="42">
        <v>1420.5903971725747</v>
      </c>
      <c r="BG8" s="1585"/>
      <c r="BH8" s="52"/>
    </row>
    <row r="9" spans="1:60" s="1" customFormat="1" ht="15" customHeight="1">
      <c r="A9" s="141"/>
      <c r="U9" s="1555"/>
      <c r="V9" s="1574" t="s">
        <v>1064</v>
      </c>
      <c r="W9" s="141"/>
      <c r="X9" s="1555"/>
      <c r="Y9" s="1574" t="s">
        <v>1069</v>
      </c>
      <c r="Z9" s="1682"/>
      <c r="AA9" s="1589">
        <v>3739.2705786553356</v>
      </c>
      <c r="AB9" s="1589">
        <v>3881.1434841885607</v>
      </c>
      <c r="AC9" s="1589">
        <v>3953.7877327761103</v>
      </c>
      <c r="AD9" s="1589">
        <v>3922.2628660381292</v>
      </c>
      <c r="AE9" s="1589">
        <v>3992.1628704281434</v>
      </c>
      <c r="AF9" s="1589">
        <v>4104.2756931483264</v>
      </c>
      <c r="AG9" s="1589">
        <v>4178.0838017674087</v>
      </c>
      <c r="AH9" s="1589">
        <v>4219.7651304667925</v>
      </c>
      <c r="AI9" s="1589">
        <v>4120.8129549287614</v>
      </c>
      <c r="AJ9" s="1589">
        <v>4099.6571035173774</v>
      </c>
      <c r="AK9" s="1589">
        <v>3997.2376870298194</v>
      </c>
      <c r="AL9" s="1589">
        <v>3832.4602836035979</v>
      </c>
      <c r="AM9" s="1589">
        <v>3585.2609048779382</v>
      </c>
      <c r="AN9" s="1589">
        <v>3325.1873666426191</v>
      </c>
      <c r="AO9" s="1589">
        <v>3047.955081728905</v>
      </c>
      <c r="AP9" s="1589">
        <v>2817.6045868692622</v>
      </c>
      <c r="AQ9" s="1589">
        <v>2638.2260270274755</v>
      </c>
      <c r="AR9" s="1589">
        <v>2505.6696396108468</v>
      </c>
      <c r="AS9" s="1589">
        <v>2350.6672604910668</v>
      </c>
      <c r="AT9" s="1589">
        <v>2189.0979902742461</v>
      </c>
      <c r="AU9" s="1589">
        <v>2054.0161753312432</v>
      </c>
      <c r="AV9" s="1589">
        <v>1944.5900505898971</v>
      </c>
      <c r="AW9" s="1589">
        <v>1859.3843753461592</v>
      </c>
      <c r="AX9" s="1589">
        <v>1775.3874949778242</v>
      </c>
      <c r="AY9" s="1589">
        <v>1708.4460593798069</v>
      </c>
      <c r="AZ9" s="1589">
        <v>1666.5336143934067</v>
      </c>
      <c r="BA9" s="1589">
        <v>1629.6792217808841</v>
      </c>
      <c r="BB9" s="1589">
        <v>1607.5623383879624</v>
      </c>
      <c r="BC9" s="1589">
        <v>1583.2335861873507</v>
      </c>
      <c r="BD9" s="1589">
        <v>1551.9784002913227</v>
      </c>
      <c r="BE9" s="1589">
        <v>1379.4403006471475</v>
      </c>
      <c r="BF9" s="1589">
        <v>1397.5905995905164</v>
      </c>
      <c r="BG9" s="1585"/>
      <c r="BH9" s="52"/>
    </row>
    <row r="10" spans="1:60" s="1" customFormat="1" ht="15" customHeight="1">
      <c r="A10" s="141"/>
      <c r="U10" s="1555"/>
      <c r="V10" s="1574" t="s">
        <v>1065</v>
      </c>
      <c r="W10" s="141"/>
      <c r="X10" s="1555"/>
      <c r="Y10" s="1576" t="s">
        <v>1070</v>
      </c>
      <c r="Z10" s="1682"/>
      <c r="AA10" s="60">
        <v>331.28385712711332</v>
      </c>
      <c r="AB10" s="60">
        <v>343.51892618277253</v>
      </c>
      <c r="AC10" s="60">
        <v>354.39916712518681</v>
      </c>
      <c r="AD10" s="60">
        <v>367.04795389519785</v>
      </c>
      <c r="AE10" s="60">
        <v>358.29193138646076</v>
      </c>
      <c r="AF10" s="60">
        <v>365.31710161810349</v>
      </c>
      <c r="AG10" s="60">
        <v>367.13408373404491</v>
      </c>
      <c r="AH10" s="60">
        <v>368.65859362212166</v>
      </c>
      <c r="AI10" s="60">
        <v>376.27390017564812</v>
      </c>
      <c r="AJ10" s="60">
        <v>373.28525089947743</v>
      </c>
      <c r="AK10" s="60">
        <v>375.07129895175848</v>
      </c>
      <c r="AL10" s="60">
        <v>372.68406275140012</v>
      </c>
      <c r="AM10" s="60">
        <v>372.60809220544922</v>
      </c>
      <c r="AN10" s="60">
        <v>364.17987012009377</v>
      </c>
      <c r="AO10" s="60">
        <v>388.72273017035542</v>
      </c>
      <c r="AP10" s="60">
        <v>401.64384302761067</v>
      </c>
      <c r="AQ10" s="60">
        <v>399.41391683150721</v>
      </c>
      <c r="AR10" s="60">
        <v>395.11914542558634</v>
      </c>
      <c r="AS10" s="60">
        <v>366.67675056557249</v>
      </c>
      <c r="AT10" s="60">
        <v>359.11952420611777</v>
      </c>
      <c r="AU10" s="60">
        <v>363.78832905316489</v>
      </c>
      <c r="AV10" s="60">
        <v>293.64330924563916</v>
      </c>
      <c r="AW10" s="60">
        <v>290.35555727823504</v>
      </c>
      <c r="AX10" s="60">
        <v>313.71633459897708</v>
      </c>
      <c r="AY10" s="60">
        <v>320.37820462044544</v>
      </c>
      <c r="AZ10" s="60">
        <v>342.40540795078704</v>
      </c>
      <c r="BA10" s="60">
        <v>363.85174480442555</v>
      </c>
      <c r="BB10" s="60">
        <v>400.47010547620789</v>
      </c>
      <c r="BC10" s="60">
        <v>392.26653585064309</v>
      </c>
      <c r="BD10" s="60">
        <v>395.74118116923404</v>
      </c>
      <c r="BE10" s="60">
        <v>382.62734640753018</v>
      </c>
      <c r="BF10" s="60">
        <v>352.90430334566832</v>
      </c>
      <c r="BG10" s="1585"/>
      <c r="BH10" s="52"/>
    </row>
    <row r="11" spans="1:60" s="1" customFormat="1" ht="15" customHeight="1">
      <c r="A11" s="141"/>
      <c r="U11" s="1555"/>
      <c r="V11" s="1637" t="s">
        <v>1066</v>
      </c>
      <c r="W11" s="141"/>
      <c r="X11" s="1555"/>
      <c r="Y11" s="1637" t="s">
        <v>1071</v>
      </c>
      <c r="Z11" s="1682"/>
      <c r="AA11" s="1638" t="s">
        <v>1314</v>
      </c>
      <c r="AB11" s="1638" t="s">
        <v>1314</v>
      </c>
      <c r="AC11" s="1638" t="s">
        <v>1314</v>
      </c>
      <c r="AD11" s="1638" t="s">
        <v>1314</v>
      </c>
      <c r="AE11" s="1638" t="s">
        <v>1314</v>
      </c>
      <c r="AF11" s="1638" t="s">
        <v>1314</v>
      </c>
      <c r="AG11" s="1638" t="s">
        <v>1314</v>
      </c>
      <c r="AH11" s="1638" t="s">
        <v>1314</v>
      </c>
      <c r="AI11" s="1638" t="s">
        <v>1314</v>
      </c>
      <c r="AJ11" s="1638" t="s">
        <v>1314</v>
      </c>
      <c r="AK11" s="1638" t="s">
        <v>1314</v>
      </c>
      <c r="AL11" s="1638" t="s">
        <v>1314</v>
      </c>
      <c r="AM11" s="1638" t="s">
        <v>1314</v>
      </c>
      <c r="AN11" s="1638" t="s">
        <v>1314</v>
      </c>
      <c r="AO11" s="1638" t="s">
        <v>1314</v>
      </c>
      <c r="AP11" s="1638" t="s">
        <v>1314</v>
      </c>
      <c r="AQ11" s="1638" t="s">
        <v>1314</v>
      </c>
      <c r="AR11" s="1638" t="s">
        <v>1314</v>
      </c>
      <c r="AS11" s="1638" t="s">
        <v>1314</v>
      </c>
      <c r="AT11" s="1638" t="s">
        <v>1314</v>
      </c>
      <c r="AU11" s="1638" t="s">
        <v>1314</v>
      </c>
      <c r="AV11" s="1638" t="s">
        <v>1314</v>
      </c>
      <c r="AW11" s="1638" t="s">
        <v>1314</v>
      </c>
      <c r="AX11" s="1638" t="s">
        <v>1314</v>
      </c>
      <c r="AY11" s="1638" t="s">
        <v>1314</v>
      </c>
      <c r="AZ11" s="1638" t="s">
        <v>1314</v>
      </c>
      <c r="BA11" s="1638" t="s">
        <v>1314</v>
      </c>
      <c r="BB11" s="1638" t="s">
        <v>1314</v>
      </c>
      <c r="BC11" s="1638" t="s">
        <v>1314</v>
      </c>
      <c r="BD11" s="1638" t="s">
        <v>1314</v>
      </c>
      <c r="BE11" s="1638" t="s">
        <v>1314</v>
      </c>
      <c r="BF11" s="1714" t="s">
        <v>1314</v>
      </c>
      <c r="BG11" s="1585"/>
      <c r="BH11" s="52"/>
    </row>
    <row r="12" spans="1:60" s="1" customFormat="1" ht="15" customHeight="1">
      <c r="A12" s="141"/>
      <c r="U12" s="1646"/>
      <c r="V12" s="459" t="s">
        <v>1035</v>
      </c>
      <c r="W12" s="141"/>
      <c r="X12" s="1553"/>
      <c r="Y12" s="459" t="s">
        <v>1036</v>
      </c>
      <c r="Z12" s="1688"/>
      <c r="AA12" s="1639">
        <v>2.0926734072319997</v>
      </c>
      <c r="AB12" s="1639">
        <v>2.10152856842</v>
      </c>
      <c r="AC12" s="1639">
        <v>2.2004490783800001</v>
      </c>
      <c r="AD12" s="1639">
        <v>2.1188965567400002</v>
      </c>
      <c r="AE12" s="1639">
        <v>2.1943086542799999</v>
      </c>
      <c r="AF12" s="1639">
        <v>2.1110255739279999</v>
      </c>
      <c r="AG12" s="1639">
        <v>2.0005879873840002</v>
      </c>
      <c r="AH12" s="1639">
        <v>1.852003815392</v>
      </c>
      <c r="AI12" s="1639">
        <v>1.7614249869920002</v>
      </c>
      <c r="AJ12" s="1639">
        <v>1.9052106664319999</v>
      </c>
      <c r="AK12" s="1639">
        <v>1.7153856039399999</v>
      </c>
      <c r="AL12" s="1639">
        <v>1.6032776618360003</v>
      </c>
      <c r="AM12" s="1639">
        <v>1.407584036472</v>
      </c>
      <c r="AN12" s="1639">
        <v>1.3197578042720002</v>
      </c>
      <c r="AO12" s="1639">
        <v>1.233829302228</v>
      </c>
      <c r="AP12" s="1639">
        <v>1.1847097226359999</v>
      </c>
      <c r="AQ12" s="1639">
        <v>1.1191039355319998</v>
      </c>
      <c r="AR12" s="1639">
        <v>1.0453024677960001</v>
      </c>
      <c r="AS12" s="1639">
        <v>1.005243514432</v>
      </c>
      <c r="AT12" s="1639">
        <v>0.92908334987599994</v>
      </c>
      <c r="AU12" s="1639">
        <v>0.9144638626399999</v>
      </c>
      <c r="AV12" s="1639">
        <v>0.84432085865599993</v>
      </c>
      <c r="AW12" s="1639">
        <v>0.81870671982799992</v>
      </c>
      <c r="AX12" s="1639">
        <v>0.79626468252800009</v>
      </c>
      <c r="AY12" s="1639">
        <v>0.74908838716000004</v>
      </c>
      <c r="AZ12" s="1639">
        <v>0.69959110031599991</v>
      </c>
      <c r="BA12" s="1639">
        <v>0.64587490410000004</v>
      </c>
      <c r="BB12" s="1639">
        <v>0.63084575626399997</v>
      </c>
      <c r="BC12" s="1639">
        <v>0.59115528585999999</v>
      </c>
      <c r="BD12" s="1639">
        <v>0.589155415608</v>
      </c>
      <c r="BE12" s="1639">
        <v>0.55095984789999997</v>
      </c>
      <c r="BF12" s="1639">
        <v>0.48865425225999998</v>
      </c>
      <c r="BG12" s="865"/>
      <c r="BH12" s="52"/>
    </row>
    <row r="13" spans="1:60" ht="13.5" customHeight="1">
      <c r="U13" s="1645" t="s">
        <v>1077</v>
      </c>
      <c r="V13" s="1558"/>
      <c r="X13" s="1583" t="s">
        <v>1076</v>
      </c>
      <c r="Y13" s="1558"/>
      <c r="Z13" s="1682"/>
      <c r="AA13" s="1549">
        <v>9910.6586158148075</v>
      </c>
      <c r="AB13" s="1549">
        <v>9433.1295624956929</v>
      </c>
      <c r="AC13" s="1549">
        <v>9398.8544222426717</v>
      </c>
      <c r="AD13" s="1549">
        <v>9131.1318698893083</v>
      </c>
      <c r="AE13" s="1549">
        <v>10208.630427212322</v>
      </c>
      <c r="AF13" s="1549">
        <v>10114.044334040294</v>
      </c>
      <c r="AG13" s="1549">
        <v>11117.329105593026</v>
      </c>
      <c r="AH13" s="1549">
        <v>11721.06177592275</v>
      </c>
      <c r="AI13" s="1549">
        <v>10428.204222230408</v>
      </c>
      <c r="AJ13" s="1549">
        <v>4218.5895017867424</v>
      </c>
      <c r="AK13" s="1549">
        <v>6719.7584773469416</v>
      </c>
      <c r="AL13" s="1549">
        <v>3358.1568536531995</v>
      </c>
      <c r="AM13" s="1549">
        <v>3222.2053164553804</v>
      </c>
      <c r="AN13" s="1549">
        <v>3267.600592395062</v>
      </c>
      <c r="AO13" s="1549">
        <v>3423.3922951847712</v>
      </c>
      <c r="AP13" s="1549">
        <v>2926.0395015680419</v>
      </c>
      <c r="AQ13" s="1549">
        <v>3142.8002818294981</v>
      </c>
      <c r="AR13" s="1549">
        <v>2342.3071168743591</v>
      </c>
      <c r="AS13" s="1549">
        <v>2541.343930866442</v>
      </c>
      <c r="AT13" s="1549">
        <v>2618.690873776256</v>
      </c>
      <c r="AU13" s="1549">
        <v>2088.0104847180719</v>
      </c>
      <c r="AV13" s="1549">
        <v>1777.151565658281</v>
      </c>
      <c r="AW13" s="1549">
        <v>1600.334984627242</v>
      </c>
      <c r="AX13" s="1549">
        <v>1617.7588718757988</v>
      </c>
      <c r="AY13" s="1549">
        <v>1605.6848886001922</v>
      </c>
      <c r="AZ13" s="1549">
        <v>1199.3696117404465</v>
      </c>
      <c r="BA13" s="1549">
        <v>1104.6021747670275</v>
      </c>
      <c r="BB13" s="1549">
        <v>1019.6588200937098</v>
      </c>
      <c r="BC13" s="1549">
        <v>875.75574343863479</v>
      </c>
      <c r="BD13" s="1549">
        <v>940.62594518084506</v>
      </c>
      <c r="BE13" s="1549">
        <v>1086.5335671973646</v>
      </c>
      <c r="BF13" s="1715">
        <v>1028.8010248548624</v>
      </c>
      <c r="BG13" s="1584"/>
    </row>
    <row r="14" spans="1:60" s="1" customFormat="1" ht="15" customHeight="1">
      <c r="A14" s="141"/>
      <c r="U14" s="1555"/>
      <c r="V14" s="542" t="s">
        <v>950</v>
      </c>
      <c r="W14" s="141"/>
      <c r="X14" s="1555"/>
      <c r="Y14" s="542" t="s">
        <v>959</v>
      </c>
      <c r="Z14" s="1682"/>
      <c r="AA14" s="177">
        <v>9619.801675814806</v>
      </c>
      <c r="AB14" s="177">
        <v>9072.2158024956916</v>
      </c>
      <c r="AC14" s="177">
        <v>8983.0565122426724</v>
      </c>
      <c r="AD14" s="177">
        <v>8713.9467698893077</v>
      </c>
      <c r="AE14" s="177">
        <v>9763.7292412123224</v>
      </c>
      <c r="AF14" s="177">
        <v>9665.0972020402951</v>
      </c>
      <c r="AG14" s="177">
        <v>10681.396229593025</v>
      </c>
      <c r="AH14" s="177">
        <v>11297.257201922752</v>
      </c>
      <c r="AI14" s="177">
        <v>10030.881716230408</v>
      </c>
      <c r="AJ14" s="177">
        <v>3832.8404217867424</v>
      </c>
      <c r="AK14" s="177">
        <v>6348.456735346942</v>
      </c>
      <c r="AL14" s="177">
        <v>2984.6436536531996</v>
      </c>
      <c r="AM14" s="177">
        <v>2845.9561784553798</v>
      </c>
      <c r="AN14" s="177">
        <v>2887.6663863950621</v>
      </c>
      <c r="AO14" s="177">
        <v>3059.8871271847715</v>
      </c>
      <c r="AP14" s="177">
        <v>2558.191579568042</v>
      </c>
      <c r="AQ14" s="177">
        <v>2747.4330044894978</v>
      </c>
      <c r="AR14" s="177">
        <v>2006.7683414643589</v>
      </c>
      <c r="AS14" s="177">
        <v>2244.3972252764424</v>
      </c>
      <c r="AT14" s="177">
        <v>2359.6096588762562</v>
      </c>
      <c r="AU14" s="177">
        <v>1813.076902048072</v>
      </c>
      <c r="AV14" s="177">
        <v>1506.9323832182808</v>
      </c>
      <c r="AW14" s="177">
        <v>1292.7925925272418</v>
      </c>
      <c r="AX14" s="177">
        <v>1258.9643358957987</v>
      </c>
      <c r="AY14" s="177">
        <v>978.76291860019217</v>
      </c>
      <c r="AZ14" s="177">
        <v>797.60273374044641</v>
      </c>
      <c r="BA14" s="177">
        <v>675.92589676702744</v>
      </c>
      <c r="BB14" s="177">
        <v>599.2133020937099</v>
      </c>
      <c r="BC14" s="177">
        <v>505.74642743863467</v>
      </c>
      <c r="BD14" s="177">
        <v>550.68460118084511</v>
      </c>
      <c r="BE14" s="177">
        <v>662.58893319736467</v>
      </c>
      <c r="BF14" s="177">
        <v>445.87994685486251</v>
      </c>
      <c r="BG14" s="1585"/>
      <c r="BH14" s="52"/>
    </row>
    <row r="15" spans="1:60" s="1" customFormat="1" ht="15" customHeight="1">
      <c r="A15" s="141"/>
      <c r="U15" s="1555"/>
      <c r="V15" s="1577" t="s">
        <v>951</v>
      </c>
      <c r="W15" s="141"/>
      <c r="X15" s="1555"/>
      <c r="Y15" s="1577" t="s">
        <v>960</v>
      </c>
      <c r="Z15" s="1682"/>
      <c r="AA15" s="1586">
        <v>290.85694000000001</v>
      </c>
      <c r="AB15" s="1586">
        <v>360.91375999999997</v>
      </c>
      <c r="AC15" s="1586">
        <v>415.79791</v>
      </c>
      <c r="AD15" s="1586">
        <v>417.18510000000003</v>
      </c>
      <c r="AE15" s="1586">
        <v>444.90118600000005</v>
      </c>
      <c r="AF15" s="1586">
        <v>448.94713200000001</v>
      </c>
      <c r="AG15" s="1586">
        <v>435.93287599999996</v>
      </c>
      <c r="AH15" s="1586">
        <v>423.804574</v>
      </c>
      <c r="AI15" s="1586">
        <v>397.32250599999998</v>
      </c>
      <c r="AJ15" s="1586">
        <v>385.74907999999999</v>
      </c>
      <c r="AK15" s="1586">
        <v>371.30174199999999</v>
      </c>
      <c r="AL15" s="1586">
        <v>373.51320000000004</v>
      </c>
      <c r="AM15" s="1586">
        <v>376.24913799999996</v>
      </c>
      <c r="AN15" s="1586">
        <v>379.93420600000002</v>
      </c>
      <c r="AO15" s="1586">
        <v>363.50516800000003</v>
      </c>
      <c r="AP15" s="1586">
        <v>367.84792199999998</v>
      </c>
      <c r="AQ15" s="1586">
        <v>395.36727734000004</v>
      </c>
      <c r="AR15" s="1586">
        <v>335.53877540999997</v>
      </c>
      <c r="AS15" s="1586">
        <v>296.94670558999997</v>
      </c>
      <c r="AT15" s="1586">
        <v>259.08121490000002</v>
      </c>
      <c r="AU15" s="1586">
        <v>274.93358267000002</v>
      </c>
      <c r="AV15" s="1586">
        <v>270.21918244</v>
      </c>
      <c r="AW15" s="1586">
        <v>307.54239210000003</v>
      </c>
      <c r="AX15" s="1586">
        <v>358.79453597999998</v>
      </c>
      <c r="AY15" s="1586">
        <v>626.92196999999999</v>
      </c>
      <c r="AZ15" s="1586">
        <v>401.76687800000002</v>
      </c>
      <c r="BA15" s="1586">
        <v>428.67627800000002</v>
      </c>
      <c r="BB15" s="1586">
        <v>420.44551799999999</v>
      </c>
      <c r="BC15" s="1586">
        <v>370.00931600000001</v>
      </c>
      <c r="BD15" s="1586">
        <v>389.94134399999996</v>
      </c>
      <c r="BE15" s="1586">
        <v>423.94463400000001</v>
      </c>
      <c r="BF15" s="1586">
        <v>582.92107799999997</v>
      </c>
      <c r="BG15" s="1585"/>
      <c r="BH15" s="52"/>
    </row>
    <row r="16" spans="1:60">
      <c r="U16" s="1583" t="s">
        <v>1073</v>
      </c>
      <c r="V16" s="1579"/>
      <c r="X16" s="1583" t="s">
        <v>1055</v>
      </c>
      <c r="Y16" s="1578"/>
      <c r="Z16" s="1682"/>
      <c r="AA16" s="1549">
        <v>11721.578108351134</v>
      </c>
      <c r="AB16" s="1549">
        <v>11559.626981150077</v>
      </c>
      <c r="AC16" s="1549">
        <v>11483.013560784895</v>
      </c>
      <c r="AD16" s="1549">
        <v>11534.290585436895</v>
      </c>
      <c r="AE16" s="1549">
        <v>11287.348440866759</v>
      </c>
      <c r="AF16" s="1549">
        <v>10888.931385002968</v>
      </c>
      <c r="AG16" s="1549">
        <v>10692.644375348375</v>
      </c>
      <c r="AH16" s="1549">
        <v>10595.171613036478</v>
      </c>
      <c r="AI16" s="1549">
        <v>10480.750144665606</v>
      </c>
      <c r="AJ16" s="1549">
        <v>10439.246019438007</v>
      </c>
      <c r="AK16" s="1549">
        <v>10493.165795779802</v>
      </c>
      <c r="AL16" s="1549">
        <v>10293.245559990855</v>
      </c>
      <c r="AM16" s="1549">
        <v>10290.881517127102</v>
      </c>
      <c r="AN16" s="1549">
        <v>10311.19153182399</v>
      </c>
      <c r="AO16" s="1549">
        <v>10195.399138720657</v>
      </c>
      <c r="AP16" s="1549">
        <v>10304.388639751054</v>
      </c>
      <c r="AQ16" s="1549">
        <v>10353.101106384116</v>
      </c>
      <c r="AR16" s="1549">
        <v>10804.226355011657</v>
      </c>
      <c r="AS16" s="1549">
        <v>10047.569911792274</v>
      </c>
      <c r="AT16" s="1549">
        <v>9887.4453866822114</v>
      </c>
      <c r="AU16" s="1549">
        <v>10204.222111361658</v>
      </c>
      <c r="AV16" s="1549">
        <v>10059.793335922917</v>
      </c>
      <c r="AW16" s="1549">
        <v>9948.8712083344908</v>
      </c>
      <c r="AX16" s="1549">
        <v>9834.326649589495</v>
      </c>
      <c r="AY16" s="1549">
        <v>9668.2205726063785</v>
      </c>
      <c r="AZ16" s="1549">
        <v>9683.0633607522832</v>
      </c>
      <c r="BA16" s="1549">
        <v>9622.9293136736487</v>
      </c>
      <c r="BB16" s="1549">
        <v>9726.300083713837</v>
      </c>
      <c r="BC16" s="1549">
        <v>9647.5440441189694</v>
      </c>
      <c r="BD16" s="1549">
        <v>9567.200238779953</v>
      </c>
      <c r="BE16" s="1549">
        <v>9584.2574664227304</v>
      </c>
      <c r="BF16" s="1715">
        <v>9558.4830166993615</v>
      </c>
      <c r="BG16" s="1584"/>
    </row>
    <row r="17" spans="1:60" s="1" customFormat="1" ht="15" customHeight="1">
      <c r="A17" s="141"/>
      <c r="U17" s="1555"/>
      <c r="V17" s="1544" t="s">
        <v>952</v>
      </c>
      <c r="W17" s="141"/>
      <c r="X17" s="1555"/>
      <c r="Y17" s="542" t="s">
        <v>961</v>
      </c>
      <c r="Z17" s="1682"/>
      <c r="AA17" s="42">
        <v>4346.3231076592492</v>
      </c>
      <c r="AB17" s="42">
        <v>4362.0733560830822</v>
      </c>
      <c r="AC17" s="42">
        <v>4348.8005931282596</v>
      </c>
      <c r="AD17" s="42">
        <v>4280.5554589551348</v>
      </c>
      <c r="AE17" s="42">
        <v>4182.3921608033152</v>
      </c>
      <c r="AF17" s="42">
        <v>4091.3362243644019</v>
      </c>
      <c r="AG17" s="42">
        <v>4034.0249736856713</v>
      </c>
      <c r="AH17" s="42">
        <v>4021.8721251721136</v>
      </c>
      <c r="AI17" s="42">
        <v>3965.5154845189772</v>
      </c>
      <c r="AJ17" s="42">
        <v>3942.6744467086628</v>
      </c>
      <c r="AK17" s="42">
        <v>3967.9157236683068</v>
      </c>
      <c r="AL17" s="42">
        <v>3963.4733530430353</v>
      </c>
      <c r="AM17" s="42">
        <v>3995.7063997446776</v>
      </c>
      <c r="AN17" s="42">
        <v>4038.232000563868</v>
      </c>
      <c r="AO17" s="42">
        <v>4044.2690297376657</v>
      </c>
      <c r="AP17" s="42">
        <v>4162.5683217388732</v>
      </c>
      <c r="AQ17" s="42">
        <v>4258.6713003260047</v>
      </c>
      <c r="AR17" s="42">
        <v>4341.9289354848925</v>
      </c>
      <c r="AS17" s="42">
        <v>4388.5627087187886</v>
      </c>
      <c r="AT17" s="42">
        <v>4448.2592693155957</v>
      </c>
      <c r="AU17" s="42">
        <v>4375.6884733790275</v>
      </c>
      <c r="AV17" s="42">
        <v>4338.4261797332347</v>
      </c>
      <c r="AW17" s="42">
        <v>4234.8876527604243</v>
      </c>
      <c r="AX17" s="42">
        <v>4069.6851347201869</v>
      </c>
      <c r="AY17" s="42">
        <v>3967.6648905425268</v>
      </c>
      <c r="AZ17" s="42">
        <v>3931.8659934832331</v>
      </c>
      <c r="BA17" s="42">
        <v>3907.2970239528463</v>
      </c>
      <c r="BB17" s="42">
        <v>3957.8079273563312</v>
      </c>
      <c r="BC17" s="42">
        <v>3911.9625270720203</v>
      </c>
      <c r="BD17" s="42">
        <v>3925.8074019540059</v>
      </c>
      <c r="BE17" s="42">
        <v>3938.5634624087411</v>
      </c>
      <c r="BF17" s="42">
        <v>3910.7550849772615</v>
      </c>
      <c r="BG17" s="1585"/>
      <c r="BH17" s="52"/>
    </row>
    <row r="18" spans="1:60" s="1" customFormat="1" ht="15" customHeight="1">
      <c r="A18" s="141"/>
      <c r="U18" s="1555"/>
      <c r="V18" s="924" t="s">
        <v>953</v>
      </c>
      <c r="W18" s="141"/>
      <c r="X18" s="1555"/>
      <c r="Y18" s="543" t="s">
        <v>962</v>
      </c>
      <c r="Z18" s="1682"/>
      <c r="AA18" s="42">
        <v>7335.9992383630724</v>
      </c>
      <c r="AB18" s="42">
        <v>7161.3071865427892</v>
      </c>
      <c r="AC18" s="42">
        <v>7096.7003854481836</v>
      </c>
      <c r="AD18" s="42">
        <v>7219.6527362018187</v>
      </c>
      <c r="AE18" s="42">
        <v>7069.2137389755826</v>
      </c>
      <c r="AF18" s="42">
        <v>6763.3070444922068</v>
      </c>
      <c r="AG18" s="42">
        <v>6625.157975383795</v>
      </c>
      <c r="AH18" s="42">
        <v>6540.8009315493191</v>
      </c>
      <c r="AI18" s="42">
        <v>6484.1967193996661</v>
      </c>
      <c r="AJ18" s="42">
        <v>6466.1058075826468</v>
      </c>
      <c r="AK18" s="42">
        <v>6495.6102336261238</v>
      </c>
      <c r="AL18" s="42">
        <v>6300.3578800372516</v>
      </c>
      <c r="AM18" s="42">
        <v>6266.6402666001122</v>
      </c>
      <c r="AN18" s="42">
        <v>6245.8105297144948</v>
      </c>
      <c r="AO18" s="42">
        <v>6125.0543604373834</v>
      </c>
      <c r="AP18" s="42">
        <v>6115.3414822682525</v>
      </c>
      <c r="AQ18" s="42">
        <v>6068.7422463820822</v>
      </c>
      <c r="AR18" s="42">
        <v>6437.3266805438816</v>
      </c>
      <c r="AS18" s="42">
        <v>5634.9510905555071</v>
      </c>
      <c r="AT18" s="42">
        <v>5415.8332518256666</v>
      </c>
      <c r="AU18" s="42">
        <v>5805.8117098893226</v>
      </c>
      <c r="AV18" s="42">
        <v>5698.884310183661</v>
      </c>
      <c r="AW18" s="42">
        <v>5692.094757659037</v>
      </c>
      <c r="AX18" s="42">
        <v>5742.3569247628457</v>
      </c>
      <c r="AY18" s="42">
        <v>5678.8990309168476</v>
      </c>
      <c r="AZ18" s="42">
        <v>5730.461795148165</v>
      </c>
      <c r="BA18" s="42">
        <v>5694.8933348212213</v>
      </c>
      <c r="BB18" s="42">
        <v>5748.5658357661987</v>
      </c>
      <c r="BC18" s="42">
        <v>5715.4982079100728</v>
      </c>
      <c r="BD18" s="42">
        <v>5621.5439441234248</v>
      </c>
      <c r="BE18" s="42">
        <v>5625.9563523874303</v>
      </c>
      <c r="BF18" s="42">
        <v>5627.9897730142538</v>
      </c>
      <c r="BG18" s="1585"/>
      <c r="BH18" s="52"/>
    </row>
    <row r="19" spans="1:60" s="1" customFormat="1" ht="15" customHeight="1">
      <c r="A19" s="141"/>
      <c r="U19" s="1646"/>
      <c r="V19" s="1604" t="s">
        <v>954</v>
      </c>
      <c r="W19" s="141"/>
      <c r="X19" s="1646"/>
      <c r="Y19" s="1647" t="s">
        <v>963</v>
      </c>
      <c r="Z19" s="1682"/>
      <c r="AA19" s="1648">
        <v>39.255762328812118</v>
      </c>
      <c r="AB19" s="1648">
        <v>36.246438524206958</v>
      </c>
      <c r="AC19" s="1648">
        <v>37.512582208451448</v>
      </c>
      <c r="AD19" s="1648">
        <v>34.082390279941542</v>
      </c>
      <c r="AE19" s="1648">
        <v>35.742541087863344</v>
      </c>
      <c r="AF19" s="1648">
        <v>34.28811614635854</v>
      </c>
      <c r="AG19" s="1648">
        <v>33.461426278909549</v>
      </c>
      <c r="AH19" s="1648">
        <v>32.498556315046685</v>
      </c>
      <c r="AI19" s="1648">
        <v>31.037940746963145</v>
      </c>
      <c r="AJ19" s="1648">
        <v>30.465765146698782</v>
      </c>
      <c r="AK19" s="1648">
        <v>29.639838485371275</v>
      </c>
      <c r="AL19" s="1648">
        <v>29.414326910567787</v>
      </c>
      <c r="AM19" s="1648">
        <v>28.534850782310766</v>
      </c>
      <c r="AN19" s="1648">
        <v>27.149001545626323</v>
      </c>
      <c r="AO19" s="1648">
        <v>26.075748545607585</v>
      </c>
      <c r="AP19" s="1648">
        <v>26.478835743927007</v>
      </c>
      <c r="AQ19" s="1648">
        <v>25.687559676027295</v>
      </c>
      <c r="AR19" s="1648">
        <v>24.970738982883148</v>
      </c>
      <c r="AS19" s="1648">
        <v>24.056112517980011</v>
      </c>
      <c r="AT19" s="1648">
        <v>23.352865540945988</v>
      </c>
      <c r="AU19" s="1648">
        <v>22.721928093309192</v>
      </c>
      <c r="AV19" s="1648">
        <v>22.482846006021969</v>
      </c>
      <c r="AW19" s="1648">
        <v>21.888797915032093</v>
      </c>
      <c r="AX19" s="1648">
        <v>22.284590106460907</v>
      </c>
      <c r="AY19" s="1648">
        <v>21.656651147002798</v>
      </c>
      <c r="AZ19" s="1648">
        <v>20.735572120883226</v>
      </c>
      <c r="BA19" s="1648">
        <v>20.738954899582144</v>
      </c>
      <c r="BB19" s="1648">
        <v>19.9263205913071</v>
      </c>
      <c r="BC19" s="1648">
        <v>20.083309136875478</v>
      </c>
      <c r="BD19" s="1648">
        <v>19.848892702523298</v>
      </c>
      <c r="BE19" s="1648">
        <v>19.73765162655857</v>
      </c>
      <c r="BF19" s="1648">
        <v>19.73815870784685</v>
      </c>
      <c r="BG19" s="1585"/>
      <c r="BH19" s="52"/>
    </row>
    <row r="20" spans="1:60">
      <c r="U20" s="1555" t="s">
        <v>1074</v>
      </c>
      <c r="V20" s="1558"/>
      <c r="X20" s="1555" t="s">
        <v>1056</v>
      </c>
      <c r="Y20" s="1606"/>
      <c r="Z20" s="1682"/>
      <c r="AA20" s="1549">
        <v>4384.817561168963</v>
      </c>
      <c r="AB20" s="1549">
        <v>4459.8549505130813</v>
      </c>
      <c r="AC20" s="1549">
        <v>4603.3975678746201</v>
      </c>
      <c r="AD20" s="1549">
        <v>4603.0361617891713</v>
      </c>
      <c r="AE20" s="1549">
        <v>4740.6225668419074</v>
      </c>
      <c r="AF20" s="1549">
        <v>4940.9035402542177</v>
      </c>
      <c r="AG20" s="1549">
        <v>5055.4879407204544</v>
      </c>
      <c r="AH20" s="1549">
        <v>5161.6614341570539</v>
      </c>
      <c r="AI20" s="1549">
        <v>5161.0186733527144</v>
      </c>
      <c r="AJ20" s="1549">
        <v>5163.3515602959487</v>
      </c>
      <c r="AK20" s="1549">
        <v>5125.9392191114948</v>
      </c>
      <c r="AL20" s="1549">
        <v>5057.1487863811899</v>
      </c>
      <c r="AM20" s="1549">
        <v>4798.2857126764457</v>
      </c>
      <c r="AN20" s="1549">
        <v>4861.4775612482763</v>
      </c>
      <c r="AO20" s="1549">
        <v>4868.8978074157321</v>
      </c>
      <c r="AP20" s="1549">
        <v>4934.9391482089668</v>
      </c>
      <c r="AQ20" s="1549">
        <v>4784.6215317968936</v>
      </c>
      <c r="AR20" s="1549">
        <v>4589.8390713512135</v>
      </c>
      <c r="AS20" s="1549">
        <v>4541.7760965277421</v>
      </c>
      <c r="AT20" s="1549">
        <v>4349.3655666363584</v>
      </c>
      <c r="AU20" s="1549">
        <v>4266.5677326813002</v>
      </c>
      <c r="AV20" s="1549">
        <v>4315.3628655840248</v>
      </c>
      <c r="AW20" s="1549">
        <v>4273.5029065771214</v>
      </c>
      <c r="AX20" s="1549">
        <v>4285.7894647268486</v>
      </c>
      <c r="AY20" s="1549">
        <v>4136.1350957660788</v>
      </c>
      <c r="AZ20" s="1549">
        <v>4184.1870473298777</v>
      </c>
      <c r="BA20" s="1549">
        <v>4040.2043476793397</v>
      </c>
      <c r="BB20" s="1549">
        <v>4076.6245201767674</v>
      </c>
      <c r="BC20" s="1549">
        <v>4078.4465557290519</v>
      </c>
      <c r="BD20" s="1549">
        <v>4126.3981695214725</v>
      </c>
      <c r="BE20" s="1549">
        <v>3954.5611258729091</v>
      </c>
      <c r="BF20" s="1715">
        <v>3797.3358758800978</v>
      </c>
      <c r="BG20" s="1584"/>
    </row>
    <row r="21" spans="1:60" s="1" customFormat="1" ht="15" customHeight="1">
      <c r="A21" s="141"/>
      <c r="U21" s="1555"/>
      <c r="V21" s="1544" t="s">
        <v>955</v>
      </c>
      <c r="W21" s="141"/>
      <c r="X21" s="1555"/>
      <c r="Y21" s="1580" t="s">
        <v>964</v>
      </c>
      <c r="Z21" s="1682"/>
      <c r="AA21" s="57">
        <v>180.77301123167689</v>
      </c>
      <c r="AB21" s="57">
        <v>178.81026095045317</v>
      </c>
      <c r="AC21" s="57">
        <v>179.19508767688146</v>
      </c>
      <c r="AD21" s="57">
        <v>179.61707267777589</v>
      </c>
      <c r="AE21" s="57">
        <v>178.7359444015209</v>
      </c>
      <c r="AF21" s="57">
        <v>179.14048654083396</v>
      </c>
      <c r="AG21" s="57">
        <v>179.59007165708573</v>
      </c>
      <c r="AH21" s="57">
        <v>180.43075126208575</v>
      </c>
      <c r="AI21" s="57">
        <v>179.48392153004573</v>
      </c>
      <c r="AJ21" s="57">
        <v>180.22910581622574</v>
      </c>
      <c r="AK21" s="57">
        <v>181.17658912484575</v>
      </c>
      <c r="AL21" s="57">
        <v>182.83749062888572</v>
      </c>
      <c r="AM21" s="57">
        <v>231.96460762769144</v>
      </c>
      <c r="AN21" s="57">
        <v>272.69338107701998</v>
      </c>
      <c r="AO21" s="57">
        <v>281.51320856278971</v>
      </c>
      <c r="AP21" s="57">
        <v>318.97613267156828</v>
      </c>
      <c r="AQ21" s="57">
        <v>329.29787042613526</v>
      </c>
      <c r="AR21" s="57">
        <v>318.00047195240342</v>
      </c>
      <c r="AS21" s="57">
        <v>357.47969899042818</v>
      </c>
      <c r="AT21" s="57">
        <v>354.29684731500112</v>
      </c>
      <c r="AU21" s="57">
        <v>309.17131801358909</v>
      </c>
      <c r="AV21" s="57">
        <v>341.98585587619294</v>
      </c>
      <c r="AW21" s="57">
        <v>338.45875805802001</v>
      </c>
      <c r="AX21" s="57">
        <v>334.66790973778376</v>
      </c>
      <c r="AY21" s="57">
        <v>333.14414356354251</v>
      </c>
      <c r="AZ21" s="57">
        <v>339.5267782397658</v>
      </c>
      <c r="BA21" s="57">
        <v>343.26343807085618</v>
      </c>
      <c r="BB21" s="57">
        <v>298.16583086143413</v>
      </c>
      <c r="BC21" s="57">
        <v>295.60968695784192</v>
      </c>
      <c r="BD21" s="57">
        <v>273.83745908777178</v>
      </c>
      <c r="BE21" s="57">
        <v>246.98665962817716</v>
      </c>
      <c r="BF21" s="57">
        <v>245.36707312767135</v>
      </c>
      <c r="BG21" s="1585"/>
      <c r="BH21" s="52"/>
    </row>
    <row r="22" spans="1:60" s="1" customFormat="1" ht="28.5">
      <c r="A22" s="141"/>
      <c r="U22" s="1555"/>
      <c r="V22" s="515" t="s">
        <v>1120</v>
      </c>
      <c r="W22" s="141"/>
      <c r="X22" s="1555"/>
      <c r="Y22" s="1139" t="s">
        <v>965</v>
      </c>
      <c r="Z22" s="1682"/>
      <c r="AA22" s="42">
        <v>1438.0376458874916</v>
      </c>
      <c r="AB22" s="42">
        <v>1478.1833541741969</v>
      </c>
      <c r="AC22" s="42">
        <v>1611.1796688031598</v>
      </c>
      <c r="AD22" s="42">
        <v>1612.1498880139211</v>
      </c>
      <c r="AE22" s="42">
        <v>1770.0200351963495</v>
      </c>
      <c r="AF22" s="42">
        <v>1907.5349476733802</v>
      </c>
      <c r="AG22" s="42">
        <v>2028.5716974068825</v>
      </c>
      <c r="AH22" s="42">
        <v>2099.8070334883982</v>
      </c>
      <c r="AI22" s="42">
        <v>2104.0262195004047</v>
      </c>
      <c r="AJ22" s="42">
        <v>2175.185005297491</v>
      </c>
      <c r="AK22" s="42">
        <v>2155.8865253763265</v>
      </c>
      <c r="AL22" s="42">
        <v>2086.0587114912009</v>
      </c>
      <c r="AM22" s="42">
        <v>1910.7613216509862</v>
      </c>
      <c r="AN22" s="42">
        <v>1908.2075084396233</v>
      </c>
      <c r="AO22" s="42">
        <v>1898.5787431388137</v>
      </c>
      <c r="AP22" s="42">
        <v>1963.4555246883822</v>
      </c>
      <c r="AQ22" s="42">
        <v>1843.3618521471396</v>
      </c>
      <c r="AR22" s="42">
        <v>1695.2227044886718</v>
      </c>
      <c r="AS22" s="42">
        <v>1627.6901569542013</v>
      </c>
      <c r="AT22" s="42">
        <v>1569.6956107755486</v>
      </c>
      <c r="AU22" s="42">
        <v>1514.5812978190154</v>
      </c>
      <c r="AV22" s="42">
        <v>1518.2194083148611</v>
      </c>
      <c r="AW22" s="42">
        <v>1523.2488047525801</v>
      </c>
      <c r="AX22" s="42">
        <v>1535.1417289204639</v>
      </c>
      <c r="AY22" s="42">
        <v>1422.8846607133103</v>
      </c>
      <c r="AZ22" s="42">
        <v>1498.0459953783466</v>
      </c>
      <c r="BA22" s="42">
        <v>1311.7277064232794</v>
      </c>
      <c r="BB22" s="42">
        <v>1423.2282811706436</v>
      </c>
      <c r="BC22" s="42">
        <v>1452.8531353896119</v>
      </c>
      <c r="BD22" s="42">
        <v>1473.0328213551977</v>
      </c>
      <c r="BE22" s="42">
        <v>1394.699756284152</v>
      </c>
      <c r="BF22" s="42">
        <v>1239.1356498498762</v>
      </c>
      <c r="BG22" s="1585"/>
      <c r="BH22" s="52"/>
    </row>
    <row r="23" spans="1:60" s="1" customFormat="1" ht="15" customHeight="1">
      <c r="A23" s="141"/>
      <c r="U23" s="1555"/>
      <c r="V23" s="478" t="s">
        <v>956</v>
      </c>
      <c r="W23" s="141"/>
      <c r="X23" s="1555"/>
      <c r="Y23" s="820" t="s">
        <v>966</v>
      </c>
      <c r="Z23" s="1683"/>
      <c r="AA23" s="42">
        <v>2387.11454211821</v>
      </c>
      <c r="AB23" s="42">
        <v>2410.311951595228</v>
      </c>
      <c r="AC23" s="42">
        <v>2419.5279224992682</v>
      </c>
      <c r="AD23" s="42">
        <v>2415.9218573103244</v>
      </c>
      <c r="AE23" s="42">
        <v>2392.2887552935317</v>
      </c>
      <c r="AF23" s="42">
        <v>2438.6751873475437</v>
      </c>
      <c r="AG23" s="42">
        <v>2422.3933452145343</v>
      </c>
      <c r="AH23" s="42">
        <v>2439.7178743324253</v>
      </c>
      <c r="AI23" s="42">
        <v>2422.4331583536673</v>
      </c>
      <c r="AJ23" s="42">
        <v>2346.2950298964365</v>
      </c>
      <c r="AK23" s="42">
        <v>2300.7781120496738</v>
      </c>
      <c r="AL23" s="42">
        <v>2287.0088053349914</v>
      </c>
      <c r="AM23" s="42">
        <v>2272.6242548601745</v>
      </c>
      <c r="AN23" s="42">
        <v>2295.4938305459173</v>
      </c>
      <c r="AO23" s="42">
        <v>2313.4206896071382</v>
      </c>
      <c r="AP23" s="42">
        <v>2280.1724448355239</v>
      </c>
      <c r="AQ23" s="42">
        <v>2241.4502442557191</v>
      </c>
      <c r="AR23" s="42">
        <v>2217.7469883948233</v>
      </c>
      <c r="AS23" s="42">
        <v>2203.3115529446736</v>
      </c>
      <c r="AT23" s="42">
        <v>2094.0187739070748</v>
      </c>
      <c r="AU23" s="42">
        <v>2115.1877676550598</v>
      </c>
      <c r="AV23" s="42">
        <v>2128.7650735668713</v>
      </c>
      <c r="AW23" s="42">
        <v>2069.4144198746553</v>
      </c>
      <c r="AX23" s="42">
        <v>2081.9643913856034</v>
      </c>
      <c r="AY23" s="42">
        <v>2045.4357785174529</v>
      </c>
      <c r="AZ23" s="42">
        <v>2027.3195803306637</v>
      </c>
      <c r="BA23" s="42">
        <v>2027.6188846110879</v>
      </c>
      <c r="BB23" s="42">
        <v>1992.1937193507722</v>
      </c>
      <c r="BC23" s="42">
        <v>1989.709357828149</v>
      </c>
      <c r="BD23" s="42">
        <v>2032.5405242391748</v>
      </c>
      <c r="BE23" s="42">
        <v>1978.9049893595334</v>
      </c>
      <c r="BF23" s="42">
        <v>1982.0536971599447</v>
      </c>
      <c r="BG23" s="1585"/>
      <c r="BH23" s="52"/>
    </row>
    <row r="24" spans="1:60" s="1" customFormat="1" ht="15" customHeight="1" thickBot="1">
      <c r="A24" s="141"/>
      <c r="U24" s="1557"/>
      <c r="V24" s="1125" t="s">
        <v>203</v>
      </c>
      <c r="W24" s="141"/>
      <c r="X24" s="1557"/>
      <c r="Y24" s="821" t="s">
        <v>293</v>
      </c>
      <c r="Z24" s="1683"/>
      <c r="AA24" s="1001">
        <v>378.89236193158467</v>
      </c>
      <c r="AB24" s="1001">
        <v>392.54938379320333</v>
      </c>
      <c r="AC24" s="1001">
        <v>393.49488889531062</v>
      </c>
      <c r="AD24" s="1001">
        <v>395.34734378714961</v>
      </c>
      <c r="AE24" s="1001">
        <v>399.5778319505057</v>
      </c>
      <c r="AF24" s="1001">
        <v>415.55291869246071</v>
      </c>
      <c r="AG24" s="1001">
        <v>424.93282644195165</v>
      </c>
      <c r="AH24" s="1001">
        <v>441.70577507414464</v>
      </c>
      <c r="AI24" s="1001">
        <v>455.07537396859698</v>
      </c>
      <c r="AJ24" s="1001">
        <v>461.64241928579531</v>
      </c>
      <c r="AK24" s="1001">
        <v>488.09799256064935</v>
      </c>
      <c r="AL24" s="1001">
        <v>501.24377892611164</v>
      </c>
      <c r="AM24" s="1001">
        <v>382.9355285375932</v>
      </c>
      <c r="AN24" s="1001">
        <v>385.08284118571555</v>
      </c>
      <c r="AO24" s="1001">
        <v>375.38516610698957</v>
      </c>
      <c r="AP24" s="1001">
        <v>372.33504601349273</v>
      </c>
      <c r="AQ24" s="1001">
        <v>370.51156496789986</v>
      </c>
      <c r="AR24" s="1001">
        <v>358.8689065153153</v>
      </c>
      <c r="AS24" s="1001">
        <v>353.29468763843897</v>
      </c>
      <c r="AT24" s="1001">
        <v>331.35433463873392</v>
      </c>
      <c r="AU24" s="1001">
        <v>327.62734919363584</v>
      </c>
      <c r="AV24" s="1001">
        <v>326.39252782609947</v>
      </c>
      <c r="AW24" s="1001">
        <v>342.38092389186568</v>
      </c>
      <c r="AX24" s="1001">
        <v>334.01543468299747</v>
      </c>
      <c r="AY24" s="1001">
        <v>334.67051297177295</v>
      </c>
      <c r="AZ24" s="1001">
        <v>319.29469338110152</v>
      </c>
      <c r="BA24" s="1001">
        <v>357.59431857411596</v>
      </c>
      <c r="BB24" s="1001">
        <v>363.03668879391739</v>
      </c>
      <c r="BC24" s="1001">
        <v>340.27437555344909</v>
      </c>
      <c r="BD24" s="1001">
        <v>346.98736483932817</v>
      </c>
      <c r="BE24" s="1001">
        <v>333.96972060104667</v>
      </c>
      <c r="BF24" s="1001">
        <v>330.77945574260525</v>
      </c>
      <c r="BG24" s="1585"/>
      <c r="BH24" s="52"/>
    </row>
    <row r="25" spans="1:60" ht="15.75" thickTop="1" thickBot="1">
      <c r="U25" s="1556" t="s">
        <v>44</v>
      </c>
      <c r="V25" s="1587"/>
      <c r="X25" s="1556" t="s">
        <v>480</v>
      </c>
      <c r="Y25" s="1587"/>
      <c r="Z25" s="1682"/>
      <c r="AA25" s="1588">
        <f>SUM(AA16,AA5,AA20,AA13)</f>
        <v>32218.223499503263</v>
      </c>
      <c r="AB25" s="1588">
        <f t="shared" ref="AB25:BE25" si="3">SUM(AB16,AB5,AB20,AB13)</f>
        <v>31900.875560699082</v>
      </c>
      <c r="AC25" s="1588">
        <f t="shared" si="3"/>
        <v>32053.835716284982</v>
      </c>
      <c r="AD25" s="1588">
        <f t="shared" si="3"/>
        <v>31959.192616300574</v>
      </c>
      <c r="AE25" s="1588">
        <f t="shared" si="3"/>
        <v>33174.406695675898</v>
      </c>
      <c r="AF25" s="1588">
        <f t="shared" si="3"/>
        <v>33455.726885477467</v>
      </c>
      <c r="AG25" s="1588">
        <f t="shared" si="3"/>
        <v>34557.596109197686</v>
      </c>
      <c r="AH25" s="1588">
        <f t="shared" si="3"/>
        <v>35360.220988415735</v>
      </c>
      <c r="AI25" s="1588">
        <f t="shared" si="3"/>
        <v>33786.17753575142</v>
      </c>
      <c r="AJ25" s="1588">
        <f t="shared" si="3"/>
        <v>27659.817297743029</v>
      </c>
      <c r="AK25" s="1588">
        <f t="shared" si="3"/>
        <v>30181.019077670106</v>
      </c>
      <c r="AL25" s="1588">
        <f t="shared" si="3"/>
        <v>26551.656120758609</v>
      </c>
      <c r="AM25" s="1588">
        <f t="shared" si="3"/>
        <v>25969.859018167965</v>
      </c>
      <c r="AN25" s="1588">
        <f t="shared" si="3"/>
        <v>25847.871136264432</v>
      </c>
      <c r="AO25" s="1588">
        <f t="shared" si="3"/>
        <v>25669.952223947086</v>
      </c>
      <c r="AP25" s="1588">
        <f t="shared" si="3"/>
        <v>25339.120594646221</v>
      </c>
      <c r="AQ25" s="1588">
        <f t="shared" si="3"/>
        <v>25226.227700523756</v>
      </c>
      <c r="AR25" s="1588">
        <f t="shared" si="3"/>
        <v>24662.459431642033</v>
      </c>
      <c r="AS25" s="1588">
        <f t="shared" si="3"/>
        <v>23771.939683018722</v>
      </c>
      <c r="AT25" s="1588">
        <f t="shared" si="3"/>
        <v>23207.172338490873</v>
      </c>
      <c r="AU25" s="1588">
        <f t="shared" si="3"/>
        <v>22728.856478754897</v>
      </c>
      <c r="AV25" s="1588">
        <f t="shared" si="3"/>
        <v>22332.925818989512</v>
      </c>
      <c r="AW25" s="1588">
        <f t="shared" si="3"/>
        <v>21955.260432283259</v>
      </c>
      <c r="AX25" s="1588">
        <f t="shared" si="3"/>
        <v>21901.370281521642</v>
      </c>
      <c r="AY25" s="1588">
        <f t="shared" si="3"/>
        <v>21458.67541944655</v>
      </c>
      <c r="AZ25" s="1588">
        <f t="shared" si="3"/>
        <v>21150.920243374068</v>
      </c>
      <c r="BA25" s="1588">
        <f t="shared" si="3"/>
        <v>20638.619947547595</v>
      </c>
      <c r="BB25" s="1588">
        <f t="shared" si="3"/>
        <v>20891.969406782202</v>
      </c>
      <c r="BC25" s="1588">
        <f t="shared" si="3"/>
        <v>20431.122395460916</v>
      </c>
      <c r="BD25" s="1588">
        <f t="shared" si="3"/>
        <v>20011.074912149801</v>
      </c>
      <c r="BE25" s="1588">
        <f t="shared" si="3"/>
        <v>19680.28817120806</v>
      </c>
      <c r="BF25" s="1588">
        <f t="shared" ref="BF25" si="4">SUM(BF16,BF5,BF20,BF13)</f>
        <v>19459.726016397304</v>
      </c>
      <c r="BG25" s="1584"/>
    </row>
    <row r="26" spans="1:60">
      <c r="V26" s="143"/>
      <c r="X26" s="8"/>
      <c r="Y26" s="1695"/>
      <c r="Z26" s="1689"/>
      <c r="AA26" s="1696"/>
      <c r="AB26" s="1696"/>
      <c r="AC26" s="1696"/>
      <c r="AD26" s="1696"/>
      <c r="AE26" s="1696"/>
      <c r="AF26" s="1696"/>
      <c r="AG26" s="1696"/>
      <c r="AH26" s="1696"/>
      <c r="AI26" s="1696"/>
      <c r="AJ26" s="1696"/>
      <c r="AK26" s="1696"/>
      <c r="AL26" s="1696"/>
      <c r="AM26" s="1696"/>
      <c r="AN26" s="1696"/>
      <c r="AO26" s="1696"/>
      <c r="AP26" s="1696"/>
      <c r="AQ26" s="1696"/>
      <c r="AR26" s="1696"/>
      <c r="AS26" s="1696"/>
      <c r="AT26" s="1696"/>
      <c r="AU26" s="1696"/>
      <c r="AV26" s="1696"/>
      <c r="AW26" s="1696"/>
      <c r="AX26" s="1696"/>
      <c r="AY26" s="1696"/>
      <c r="AZ26" s="1696"/>
      <c r="BA26" s="1696"/>
      <c r="BB26" s="1696"/>
      <c r="BC26" s="1696"/>
      <c r="BD26" s="1696"/>
      <c r="BE26" s="1696"/>
      <c r="BF26" s="1696"/>
    </row>
    <row r="27" spans="1:60">
      <c r="U27" s="8" t="s">
        <v>576</v>
      </c>
      <c r="V27" s="143"/>
      <c r="X27" s="8" t="s">
        <v>593</v>
      </c>
      <c r="Z27" s="1690"/>
      <c r="AA27" s="1697"/>
      <c r="AB27" s="1697"/>
      <c r="AC27" s="1697"/>
      <c r="AD27" s="1697"/>
      <c r="AE27" s="1697"/>
      <c r="AF27" s="1697"/>
      <c r="AG27" s="1697"/>
      <c r="AH27" s="1697"/>
      <c r="AI27" s="1697"/>
      <c r="AJ27" s="1697"/>
      <c r="AK27" s="1697"/>
      <c r="AL27" s="1697"/>
      <c r="AM27" s="1697"/>
      <c r="AN27" s="1697"/>
      <c r="AO27" s="1697"/>
      <c r="AP27" s="1697"/>
      <c r="AQ27" s="1697"/>
      <c r="AR27" s="1697"/>
      <c r="AS27" s="1697"/>
      <c r="AT27" s="1697"/>
      <c r="AU27" s="1697"/>
      <c r="AV27" s="1697"/>
      <c r="AW27" s="1697"/>
      <c r="AX27" s="1697"/>
      <c r="AY27" s="1697"/>
      <c r="AZ27" s="1697"/>
      <c r="BA27" s="1697"/>
      <c r="BB27" s="1697"/>
      <c r="BC27" s="1697"/>
      <c r="BD27" s="1697"/>
      <c r="BE27" s="1697"/>
      <c r="BF27" s="1697"/>
    </row>
    <row r="28" spans="1:60">
      <c r="U28" s="697"/>
      <c r="V28" s="33"/>
      <c r="X28" s="697"/>
      <c r="Y28" s="33"/>
      <c r="Z28" s="1687"/>
      <c r="AA28" s="9">
        <v>1990</v>
      </c>
      <c r="AB28" s="9">
        <f t="shared" ref="AB28:AP28" si="5">AA28+1</f>
        <v>1991</v>
      </c>
      <c r="AC28" s="9">
        <f t="shared" si="5"/>
        <v>1992</v>
      </c>
      <c r="AD28" s="9">
        <f t="shared" si="5"/>
        <v>1993</v>
      </c>
      <c r="AE28" s="9">
        <f t="shared" si="5"/>
        <v>1994</v>
      </c>
      <c r="AF28" s="9">
        <f t="shared" si="5"/>
        <v>1995</v>
      </c>
      <c r="AG28" s="9">
        <f t="shared" si="5"/>
        <v>1996</v>
      </c>
      <c r="AH28" s="9">
        <f t="shared" si="5"/>
        <v>1997</v>
      </c>
      <c r="AI28" s="9">
        <f t="shared" si="5"/>
        <v>1998</v>
      </c>
      <c r="AJ28" s="9">
        <f t="shared" si="5"/>
        <v>1999</v>
      </c>
      <c r="AK28" s="9">
        <f t="shared" si="5"/>
        <v>2000</v>
      </c>
      <c r="AL28" s="9">
        <f t="shared" si="5"/>
        <v>2001</v>
      </c>
      <c r="AM28" s="9">
        <f t="shared" si="5"/>
        <v>2002</v>
      </c>
      <c r="AN28" s="9">
        <f t="shared" si="5"/>
        <v>2003</v>
      </c>
      <c r="AO28" s="9">
        <f t="shared" si="5"/>
        <v>2004</v>
      </c>
      <c r="AP28" s="9">
        <f t="shared" si="5"/>
        <v>2005</v>
      </c>
      <c r="AQ28" s="9">
        <f t="shared" ref="AQ28:AZ28" si="6">AP28+1</f>
        <v>2006</v>
      </c>
      <c r="AR28" s="9">
        <f t="shared" si="6"/>
        <v>2007</v>
      </c>
      <c r="AS28" s="9">
        <f t="shared" si="6"/>
        <v>2008</v>
      </c>
      <c r="AT28" s="9">
        <f t="shared" si="6"/>
        <v>2009</v>
      </c>
      <c r="AU28" s="9">
        <f t="shared" si="6"/>
        <v>2010</v>
      </c>
      <c r="AV28" s="9">
        <f t="shared" si="6"/>
        <v>2011</v>
      </c>
      <c r="AW28" s="9">
        <f t="shared" si="6"/>
        <v>2012</v>
      </c>
      <c r="AX28" s="9">
        <f t="shared" si="6"/>
        <v>2013</v>
      </c>
      <c r="AY28" s="9">
        <f t="shared" si="6"/>
        <v>2014</v>
      </c>
      <c r="AZ28" s="9">
        <f t="shared" si="6"/>
        <v>2015</v>
      </c>
      <c r="BA28" s="9">
        <f t="shared" ref="BA28:BF28" si="7">AZ28+1</f>
        <v>2016</v>
      </c>
      <c r="BB28" s="9">
        <f t="shared" si="7"/>
        <v>2017</v>
      </c>
      <c r="BC28" s="9">
        <f t="shared" si="7"/>
        <v>2018</v>
      </c>
      <c r="BD28" s="9">
        <f t="shared" si="7"/>
        <v>2019</v>
      </c>
      <c r="BE28" s="9">
        <f t="shared" si="7"/>
        <v>2020</v>
      </c>
      <c r="BF28" s="9">
        <f t="shared" si="7"/>
        <v>2021</v>
      </c>
      <c r="BG28" s="1027"/>
    </row>
    <row r="29" spans="1:60">
      <c r="U29" s="423" t="s">
        <v>1072</v>
      </c>
      <c r="V29" s="1623"/>
      <c r="X29" s="423" t="s">
        <v>1075</v>
      </c>
      <c r="Y29" s="426"/>
      <c r="Z29" s="1691"/>
      <c r="AA29" s="6">
        <f t="shared" ref="AA29:BE29" si="8">AA5/AA$25</f>
        <v>0.19247396475053841</v>
      </c>
      <c r="AB29" s="6">
        <f t="shared" si="8"/>
        <v>0.20213439139846992</v>
      </c>
      <c r="AC29" s="6">
        <f t="shared" si="8"/>
        <v>0.20492306204856553</v>
      </c>
      <c r="AD29" s="6">
        <f t="shared" si="8"/>
        <v>0.20935241010352165</v>
      </c>
      <c r="AE29" s="6">
        <f t="shared" si="8"/>
        <v>0.20913125363171051</v>
      </c>
      <c r="AF29" s="6">
        <f t="shared" si="8"/>
        <v>0.22453099440624455</v>
      </c>
      <c r="AG29" s="6">
        <f t="shared" si="8"/>
        <v>0.22258882426976828</v>
      </c>
      <c r="AH29" s="6">
        <f t="shared" si="8"/>
        <v>0.22291507080461287</v>
      </c>
      <c r="AI29" s="6">
        <f t="shared" si="8"/>
        <v>0.22838347094274447</v>
      </c>
      <c r="AJ29" s="6">
        <f t="shared" si="8"/>
        <v>0.28339414291293763</v>
      </c>
      <c r="AK29" s="6">
        <f t="shared" si="8"/>
        <v>0.25983733568605732</v>
      </c>
      <c r="AL29" s="6">
        <f t="shared" si="8"/>
        <v>0.29539042254322778</v>
      </c>
      <c r="AM29" s="6">
        <f t="shared" si="8"/>
        <v>0.2948990391727318</v>
      </c>
      <c r="AN29" s="6">
        <f t="shared" si="8"/>
        <v>0.28658458608625126</v>
      </c>
      <c r="AO29" s="6">
        <f t="shared" si="8"/>
        <v>0.27979261199893113</v>
      </c>
      <c r="AP29" s="6">
        <f t="shared" si="8"/>
        <v>0.28310979768705413</v>
      </c>
      <c r="AQ29" s="6">
        <f t="shared" si="8"/>
        <v>0.2753366402210442</v>
      </c>
      <c r="AR29" s="6">
        <f t="shared" si="8"/>
        <v>0.28083520654548377</v>
      </c>
      <c r="AS29" s="6">
        <f t="shared" si="8"/>
        <v>0.27937348960111918</v>
      </c>
      <c r="AT29" s="6">
        <f t="shared" si="8"/>
        <v>0.27369428807409307</v>
      </c>
      <c r="AU29" s="6">
        <f t="shared" si="8"/>
        <v>0.27146355364429081</v>
      </c>
      <c r="AV29" s="6">
        <f t="shared" si="8"/>
        <v>0.27674914168966414</v>
      </c>
      <c r="AW29" s="6">
        <f t="shared" si="8"/>
        <v>0.27932036386719566</v>
      </c>
      <c r="AX29" s="6">
        <f t="shared" si="8"/>
        <v>0.28142053287550184</v>
      </c>
      <c r="AY29" s="6">
        <f t="shared" si="8"/>
        <v>0.2818736359184793</v>
      </c>
      <c r="AZ29" s="6">
        <f t="shared" si="8"/>
        <v>0.28766125320043634</v>
      </c>
      <c r="BA29" s="6">
        <f t="shared" si="8"/>
        <v>0.28446107958517797</v>
      </c>
      <c r="BB29" s="6">
        <f t="shared" si="8"/>
        <v>0.29051286954438921</v>
      </c>
      <c r="BC29" s="6">
        <f t="shared" si="8"/>
        <v>0.28531844405519985</v>
      </c>
      <c r="BD29" s="6">
        <f t="shared" si="8"/>
        <v>0.26869373995511647</v>
      </c>
      <c r="BE29" s="6">
        <f t="shared" si="8"/>
        <v>0.25685274360516452</v>
      </c>
      <c r="BF29" s="6">
        <f>BF5/BF$25</f>
        <v>0.2608004909568899</v>
      </c>
      <c r="BG29" s="1036"/>
    </row>
    <row r="30" spans="1:60">
      <c r="U30" s="423" t="s">
        <v>1113</v>
      </c>
      <c r="V30" s="1623"/>
      <c r="X30" s="423" t="s">
        <v>1076</v>
      </c>
      <c r="Y30" s="426"/>
      <c r="Z30" s="1691"/>
      <c r="AA30" s="6">
        <f t="shared" ref="AA30:BE30" si="9">AA13/AA$25</f>
        <v>0.30761033785638769</v>
      </c>
      <c r="AB30" s="6">
        <f t="shared" si="9"/>
        <v>0.29570127454799466</v>
      </c>
      <c r="AC30" s="6">
        <f t="shared" si="9"/>
        <v>0.29322089579025246</v>
      </c>
      <c r="AD30" s="6">
        <f t="shared" si="9"/>
        <v>0.28571221993987528</v>
      </c>
      <c r="AE30" s="6">
        <f t="shared" si="9"/>
        <v>0.30772608899567633</v>
      </c>
      <c r="AF30" s="6">
        <f t="shared" si="9"/>
        <v>0.30231130140025803</v>
      </c>
      <c r="AG30" s="6">
        <f t="shared" si="9"/>
        <v>0.32170435323289431</v>
      </c>
      <c r="AH30" s="6">
        <f t="shared" si="9"/>
        <v>0.33147591978462621</v>
      </c>
      <c r="AI30" s="6">
        <f t="shared" si="9"/>
        <v>0.30865297535347486</v>
      </c>
      <c r="AJ30" s="6">
        <f t="shared" si="9"/>
        <v>0.15251689685350772</v>
      </c>
      <c r="AK30" s="6">
        <f t="shared" si="9"/>
        <v>0.22264849507081949</v>
      </c>
      <c r="AL30" s="6">
        <f t="shared" si="9"/>
        <v>0.12647636133806833</v>
      </c>
      <c r="AM30" s="6">
        <f t="shared" si="9"/>
        <v>0.1240748097323591</v>
      </c>
      <c r="AN30" s="6">
        <f t="shared" si="9"/>
        <v>0.12641662344914104</v>
      </c>
      <c r="AO30" s="6">
        <f t="shared" si="9"/>
        <v>0.13336184911131793</v>
      </c>
      <c r="AP30" s="6">
        <f t="shared" si="9"/>
        <v>0.11547517959981099</v>
      </c>
      <c r="AQ30" s="6">
        <f t="shared" si="9"/>
        <v>0.12458463148512079</v>
      </c>
      <c r="AR30" s="6">
        <f t="shared" si="9"/>
        <v>9.4974595837314171E-2</v>
      </c>
      <c r="AS30" s="6">
        <f t="shared" si="9"/>
        <v>0.1069051985136</v>
      </c>
      <c r="AT30" s="6">
        <f t="shared" si="9"/>
        <v>0.11283972194376118</v>
      </c>
      <c r="AU30" s="6">
        <f t="shared" si="9"/>
        <v>9.186605963523839E-2</v>
      </c>
      <c r="AV30" s="6">
        <f t="shared" si="9"/>
        <v>7.9575402706401455E-2</v>
      </c>
      <c r="AW30" s="6">
        <f t="shared" si="9"/>
        <v>7.2890731110348911E-2</v>
      </c>
      <c r="AX30" s="6">
        <f t="shared" si="9"/>
        <v>7.386564635367654E-2</v>
      </c>
      <c r="AY30" s="6">
        <f t="shared" si="9"/>
        <v>7.4826840763203312E-2</v>
      </c>
      <c r="AZ30" s="6">
        <f t="shared" si="9"/>
        <v>5.6705315794293727E-2</v>
      </c>
      <c r="BA30" s="6">
        <f t="shared" si="9"/>
        <v>5.3521125810463067E-2</v>
      </c>
      <c r="BB30" s="6">
        <f t="shared" si="9"/>
        <v>4.8806256616606758E-2</v>
      </c>
      <c r="BC30" s="6">
        <f t="shared" si="9"/>
        <v>4.2863809754925514E-2</v>
      </c>
      <c r="BD30" s="6">
        <f t="shared" si="9"/>
        <v>4.7005268298193237E-2</v>
      </c>
      <c r="BE30" s="6">
        <f t="shared" si="9"/>
        <v>5.5209230563348428E-2</v>
      </c>
      <c r="BF30" s="6">
        <f t="shared" ref="BF30" si="10">BF13/BF$25</f>
        <v>5.2868217362770996E-2</v>
      </c>
      <c r="BG30" s="1036"/>
    </row>
    <row r="31" spans="1:60">
      <c r="U31" s="425" t="s">
        <v>1073</v>
      </c>
      <c r="V31" s="1626"/>
      <c r="X31" s="425" t="s">
        <v>1055</v>
      </c>
      <c r="Y31" s="1568"/>
      <c r="Z31" s="1691"/>
      <c r="AA31" s="1571">
        <f t="shared" ref="AA31:BE31" si="11">AA16/AA$25</f>
        <v>0.36381826293221459</v>
      </c>
      <c r="AB31" s="1571">
        <f t="shared" si="11"/>
        <v>0.3623608060272549</v>
      </c>
      <c r="AC31" s="1571">
        <f t="shared" si="11"/>
        <v>0.35824148044007537</v>
      </c>
      <c r="AD31" s="1571">
        <f t="shared" si="11"/>
        <v>0.3609068202666017</v>
      </c>
      <c r="AE31" s="1571">
        <f t="shared" si="11"/>
        <v>0.34024266189327218</v>
      </c>
      <c r="AF31" s="1571">
        <f t="shared" si="11"/>
        <v>0.32547286813635662</v>
      </c>
      <c r="AG31" s="1571">
        <f t="shared" si="11"/>
        <v>0.30941516711871259</v>
      </c>
      <c r="AH31" s="1571">
        <f t="shared" si="11"/>
        <v>0.29963533362835976</v>
      </c>
      <c r="AI31" s="1571">
        <f t="shared" si="11"/>
        <v>0.31020822446029067</v>
      </c>
      <c r="AJ31" s="1571">
        <f t="shared" si="11"/>
        <v>0.37741558113219437</v>
      </c>
      <c r="AK31" s="1571">
        <f t="shared" si="11"/>
        <v>0.34767433693262306</v>
      </c>
      <c r="AL31" s="1571">
        <f t="shared" si="11"/>
        <v>0.38766868300706081</v>
      </c>
      <c r="AM31" s="1571">
        <f t="shared" si="11"/>
        <v>0.39626250993229567</v>
      </c>
      <c r="AN31" s="1571">
        <f t="shared" si="11"/>
        <v>0.39891840521277749</v>
      </c>
      <c r="AO31" s="1571">
        <f t="shared" si="11"/>
        <v>0.39717250152142991</v>
      </c>
      <c r="AP31" s="1571">
        <f t="shared" si="11"/>
        <v>0.40665928406087692</v>
      </c>
      <c r="AQ31" s="1571">
        <f t="shared" si="11"/>
        <v>0.41041019804039752</v>
      </c>
      <c r="AR31" s="1571">
        <f t="shared" si="11"/>
        <v>0.43808389771337208</v>
      </c>
      <c r="AS31" s="1571">
        <f t="shared" si="11"/>
        <v>0.42266512727901917</v>
      </c>
      <c r="AT31" s="1571">
        <f t="shared" si="11"/>
        <v>0.42605127597915604</v>
      </c>
      <c r="AU31" s="1571">
        <f t="shared" si="11"/>
        <v>0.44895448747717431</v>
      </c>
      <c r="AV31" s="1571">
        <f t="shared" si="11"/>
        <v>0.45044672683993575</v>
      </c>
      <c r="AW31" s="1571">
        <f t="shared" si="11"/>
        <v>0.45314293761259877</v>
      </c>
      <c r="AX31" s="1571">
        <f t="shared" si="11"/>
        <v>0.44902791575040368</v>
      </c>
      <c r="AY31" s="1571">
        <f t="shared" si="11"/>
        <v>0.45055066930388082</v>
      </c>
      <c r="AZ31" s="1571">
        <f t="shared" si="11"/>
        <v>0.45780813550113447</v>
      </c>
      <c r="BA31" s="1571">
        <f t="shared" si="11"/>
        <v>0.46625837086636712</v>
      </c>
      <c r="BB31" s="1571">
        <f t="shared" si="11"/>
        <v>0.46555209297580002</v>
      </c>
      <c r="BC31" s="1571">
        <f t="shared" si="11"/>
        <v>0.47219843615945045</v>
      </c>
      <c r="BD31" s="1571">
        <f t="shared" si="11"/>
        <v>0.47809526878394676</v>
      </c>
      <c r="BE31" s="1571">
        <f t="shared" si="11"/>
        <v>0.48699782152805782</v>
      </c>
      <c r="BF31" s="1571">
        <f t="shared" ref="BF31" si="12">BF16/BF$25</f>
        <v>0.49119309329664351</v>
      </c>
      <c r="BG31" s="1036"/>
    </row>
    <row r="32" spans="1:60" ht="15" thickBot="1">
      <c r="U32" s="424" t="s">
        <v>1074</v>
      </c>
      <c r="V32" s="1623"/>
      <c r="X32" s="424" t="s">
        <v>1056</v>
      </c>
      <c r="Y32" s="426"/>
      <c r="Z32" s="1691"/>
      <c r="AA32" s="6">
        <f t="shared" ref="AA32:BE32" si="13">AA20/AA$25</f>
        <v>0.13609743446085931</v>
      </c>
      <c r="AB32" s="6">
        <f t="shared" si="13"/>
        <v>0.13980352802628052</v>
      </c>
      <c r="AC32" s="6">
        <f t="shared" si="13"/>
        <v>0.14361456172110657</v>
      </c>
      <c r="AD32" s="6">
        <f t="shared" si="13"/>
        <v>0.14402854969000134</v>
      </c>
      <c r="AE32" s="6">
        <f t="shared" si="13"/>
        <v>0.14289999547934104</v>
      </c>
      <c r="AF32" s="6">
        <f t="shared" si="13"/>
        <v>0.14768483605714081</v>
      </c>
      <c r="AG32" s="6">
        <f t="shared" si="13"/>
        <v>0.14629165537862485</v>
      </c>
      <c r="AH32" s="6">
        <f t="shared" si="13"/>
        <v>0.14597367578240111</v>
      </c>
      <c r="AI32" s="6">
        <f t="shared" si="13"/>
        <v>0.15275532924349003</v>
      </c>
      <c r="AJ32" s="6">
        <f t="shared" si="13"/>
        <v>0.18667337910136034</v>
      </c>
      <c r="AK32" s="6">
        <f t="shared" si="13"/>
        <v>0.16983983231050009</v>
      </c>
      <c r="AL32" s="6">
        <f t="shared" si="13"/>
        <v>0.19046453311164313</v>
      </c>
      <c r="AM32" s="6">
        <f t="shared" si="13"/>
        <v>0.1847636411626134</v>
      </c>
      <c r="AN32" s="6">
        <f t="shared" si="13"/>
        <v>0.18808038525183018</v>
      </c>
      <c r="AO32" s="6">
        <f t="shared" si="13"/>
        <v>0.18967303736832106</v>
      </c>
      <c r="AP32" s="6">
        <f t="shared" si="13"/>
        <v>0.19475573865225795</v>
      </c>
      <c r="AQ32" s="6">
        <f t="shared" si="13"/>
        <v>0.18966853025343752</v>
      </c>
      <c r="AR32" s="6">
        <f t="shared" si="13"/>
        <v>0.18610629990383001</v>
      </c>
      <c r="AS32" s="6">
        <f t="shared" si="13"/>
        <v>0.19105618460626167</v>
      </c>
      <c r="AT32" s="6">
        <f t="shared" si="13"/>
        <v>0.18741471400298959</v>
      </c>
      <c r="AU32" s="6">
        <f t="shared" si="13"/>
        <v>0.18771589924329646</v>
      </c>
      <c r="AV32" s="6">
        <f t="shared" si="13"/>
        <v>0.19322872876399858</v>
      </c>
      <c r="AW32" s="6">
        <f t="shared" si="13"/>
        <v>0.1946459674098566</v>
      </c>
      <c r="AX32" s="6">
        <f t="shared" si="13"/>
        <v>0.19568590502041797</v>
      </c>
      <c r="AY32" s="6">
        <f t="shared" si="13"/>
        <v>0.19274885401443645</v>
      </c>
      <c r="AZ32" s="6">
        <f t="shared" si="13"/>
        <v>0.19782529550413555</v>
      </c>
      <c r="BA32" s="6">
        <f t="shared" si="13"/>
        <v>0.19575942373799179</v>
      </c>
      <c r="BB32" s="6">
        <f t="shared" si="13"/>
        <v>0.19512878086320404</v>
      </c>
      <c r="BC32" s="6">
        <f t="shared" si="13"/>
        <v>0.19961931003042402</v>
      </c>
      <c r="BD32" s="6">
        <f t="shared" si="13"/>
        <v>0.2062057229627437</v>
      </c>
      <c r="BE32" s="6">
        <f t="shared" si="13"/>
        <v>0.20094020430342924</v>
      </c>
      <c r="BF32" s="6">
        <f t="shared" ref="BF32" si="14">BF20/BF$25</f>
        <v>0.1951381983836955</v>
      </c>
      <c r="BG32" s="1036"/>
    </row>
    <row r="33" spans="21:59" ht="15" thickTop="1">
      <c r="U33" s="425" t="s">
        <v>44</v>
      </c>
      <c r="V33" s="1624"/>
      <c r="X33" s="425" t="s">
        <v>480</v>
      </c>
      <c r="Y33" s="1625"/>
      <c r="Z33" s="1691"/>
      <c r="AA33" s="879">
        <f t="shared" ref="AA33:BE33" si="15">SUM(AA31,AA29,AA32,AA30)</f>
        <v>1</v>
      </c>
      <c r="AB33" s="879">
        <f t="shared" si="15"/>
        <v>1</v>
      </c>
      <c r="AC33" s="879">
        <f t="shared" si="15"/>
        <v>0.99999999999999989</v>
      </c>
      <c r="AD33" s="879">
        <f t="shared" si="15"/>
        <v>1</v>
      </c>
      <c r="AE33" s="879">
        <f t="shared" si="15"/>
        <v>1</v>
      </c>
      <c r="AF33" s="879">
        <f t="shared" si="15"/>
        <v>1</v>
      </c>
      <c r="AG33" s="879">
        <f t="shared" si="15"/>
        <v>1</v>
      </c>
      <c r="AH33" s="879">
        <f t="shared" si="15"/>
        <v>1</v>
      </c>
      <c r="AI33" s="879">
        <f t="shared" si="15"/>
        <v>1</v>
      </c>
      <c r="AJ33" s="879">
        <f t="shared" si="15"/>
        <v>1.0000000000000002</v>
      </c>
      <c r="AK33" s="879">
        <f t="shared" si="15"/>
        <v>1</v>
      </c>
      <c r="AL33" s="879">
        <f t="shared" si="15"/>
        <v>1</v>
      </c>
      <c r="AM33" s="879">
        <f t="shared" si="15"/>
        <v>0.99999999999999989</v>
      </c>
      <c r="AN33" s="879">
        <f t="shared" si="15"/>
        <v>1</v>
      </c>
      <c r="AO33" s="879">
        <f t="shared" si="15"/>
        <v>1</v>
      </c>
      <c r="AP33" s="879">
        <f t="shared" si="15"/>
        <v>1</v>
      </c>
      <c r="AQ33" s="879">
        <f t="shared" si="15"/>
        <v>1.0000000000000002</v>
      </c>
      <c r="AR33" s="879">
        <f t="shared" si="15"/>
        <v>1</v>
      </c>
      <c r="AS33" s="879">
        <f t="shared" si="15"/>
        <v>1</v>
      </c>
      <c r="AT33" s="879">
        <f t="shared" si="15"/>
        <v>0.99999999999999978</v>
      </c>
      <c r="AU33" s="879">
        <f t="shared" si="15"/>
        <v>1</v>
      </c>
      <c r="AV33" s="879">
        <f t="shared" si="15"/>
        <v>0.99999999999999978</v>
      </c>
      <c r="AW33" s="879">
        <f t="shared" si="15"/>
        <v>1</v>
      </c>
      <c r="AX33" s="879">
        <f t="shared" si="15"/>
        <v>1</v>
      </c>
      <c r="AY33" s="879">
        <f t="shared" si="15"/>
        <v>0.99999999999999989</v>
      </c>
      <c r="AZ33" s="879">
        <f t="shared" si="15"/>
        <v>1.0000000000000002</v>
      </c>
      <c r="BA33" s="879">
        <f t="shared" si="15"/>
        <v>1</v>
      </c>
      <c r="BB33" s="879">
        <f t="shared" si="15"/>
        <v>1</v>
      </c>
      <c r="BC33" s="879">
        <f t="shared" si="15"/>
        <v>0.99999999999999989</v>
      </c>
      <c r="BD33" s="879">
        <f t="shared" si="15"/>
        <v>1</v>
      </c>
      <c r="BE33" s="879">
        <f t="shared" si="15"/>
        <v>1</v>
      </c>
      <c r="BF33" s="879">
        <f t="shared" ref="BF33" si="16">SUM(BF31,BF29,BF32,BF30)</f>
        <v>1</v>
      </c>
      <c r="BG33" s="1036"/>
    </row>
    <row r="34" spans="21:59">
      <c r="V34" s="143"/>
      <c r="X34" s="8"/>
    </row>
    <row r="35" spans="21:59">
      <c r="U35" s="143" t="s">
        <v>73</v>
      </c>
      <c r="V35" s="143"/>
      <c r="X35" s="8" t="s">
        <v>585</v>
      </c>
    </row>
    <row r="36" spans="21:59">
      <c r="U36" s="697"/>
      <c r="V36" s="33"/>
      <c r="X36" s="697"/>
      <c r="Y36" s="33"/>
      <c r="Z36" s="1687"/>
      <c r="AA36" s="9">
        <v>1990</v>
      </c>
      <c r="AB36" s="9">
        <f t="shared" ref="AB36:AP36" si="17">AA36+1</f>
        <v>1991</v>
      </c>
      <c r="AC36" s="9">
        <f t="shared" si="17"/>
        <v>1992</v>
      </c>
      <c r="AD36" s="9">
        <f t="shared" si="17"/>
        <v>1993</v>
      </c>
      <c r="AE36" s="9">
        <f t="shared" si="17"/>
        <v>1994</v>
      </c>
      <c r="AF36" s="9">
        <f t="shared" si="17"/>
        <v>1995</v>
      </c>
      <c r="AG36" s="9">
        <f t="shared" si="17"/>
        <v>1996</v>
      </c>
      <c r="AH36" s="9">
        <f t="shared" si="17"/>
        <v>1997</v>
      </c>
      <c r="AI36" s="9">
        <f t="shared" si="17"/>
        <v>1998</v>
      </c>
      <c r="AJ36" s="9">
        <f t="shared" si="17"/>
        <v>1999</v>
      </c>
      <c r="AK36" s="9">
        <f t="shared" si="17"/>
        <v>2000</v>
      </c>
      <c r="AL36" s="9">
        <f t="shared" si="17"/>
        <v>2001</v>
      </c>
      <c r="AM36" s="9">
        <f t="shared" si="17"/>
        <v>2002</v>
      </c>
      <c r="AN36" s="9">
        <f t="shared" si="17"/>
        <v>2003</v>
      </c>
      <c r="AO36" s="9">
        <f t="shared" si="17"/>
        <v>2004</v>
      </c>
      <c r="AP36" s="9">
        <f t="shared" si="17"/>
        <v>2005</v>
      </c>
      <c r="AQ36" s="9">
        <f t="shared" ref="AQ36:AZ36" si="18">AP36+1</f>
        <v>2006</v>
      </c>
      <c r="AR36" s="9">
        <f t="shared" si="18"/>
        <v>2007</v>
      </c>
      <c r="AS36" s="9">
        <f t="shared" si="18"/>
        <v>2008</v>
      </c>
      <c r="AT36" s="9">
        <f t="shared" si="18"/>
        <v>2009</v>
      </c>
      <c r="AU36" s="9">
        <f t="shared" si="18"/>
        <v>2010</v>
      </c>
      <c r="AV36" s="9">
        <f t="shared" si="18"/>
        <v>2011</v>
      </c>
      <c r="AW36" s="9">
        <f t="shared" si="18"/>
        <v>2012</v>
      </c>
      <c r="AX36" s="9">
        <f t="shared" si="18"/>
        <v>2013</v>
      </c>
      <c r="AY36" s="9">
        <f t="shared" si="18"/>
        <v>2014</v>
      </c>
      <c r="AZ36" s="9">
        <f t="shared" si="18"/>
        <v>2015</v>
      </c>
      <c r="BA36" s="9">
        <f t="shared" ref="BA36:BF36" si="19">AZ36+1</f>
        <v>2016</v>
      </c>
      <c r="BB36" s="9">
        <f t="shared" si="19"/>
        <v>2017</v>
      </c>
      <c r="BC36" s="9">
        <f t="shared" si="19"/>
        <v>2018</v>
      </c>
      <c r="BD36" s="9">
        <f t="shared" si="19"/>
        <v>2019</v>
      </c>
      <c r="BE36" s="9">
        <f t="shared" si="19"/>
        <v>2020</v>
      </c>
      <c r="BF36" s="9">
        <f t="shared" si="19"/>
        <v>2021</v>
      </c>
      <c r="BG36" s="1027"/>
    </row>
    <row r="37" spans="21:59">
      <c r="U37" s="459" t="s">
        <v>1072</v>
      </c>
      <c r="V37" s="1578"/>
      <c r="X37" s="459" t="s">
        <v>1075</v>
      </c>
      <c r="Y37" s="1578"/>
      <c r="Z37" s="1685"/>
      <c r="AA37" s="172"/>
      <c r="AB37" s="1618">
        <f>AB5/AA5-1</f>
        <v>3.9846494078457528E-2</v>
      </c>
      <c r="AC37" s="1618">
        <f t="shared" ref="AC37:BF37" si="20">AC5/AB5-1</f>
        <v>1.865712967104205E-2</v>
      </c>
      <c r="AD37" s="1618">
        <f t="shared" si="20"/>
        <v>1.8598238387742994E-2</v>
      </c>
      <c r="AE37" s="1618">
        <f t="shared" si="20"/>
        <v>3.6927377713686038E-2</v>
      </c>
      <c r="AF37" s="1618">
        <f t="shared" si="20"/>
        <v>8.2741204725399253E-2</v>
      </c>
      <c r="AG37" s="1618">
        <f t="shared" si="20"/>
        <v>2.4000361872027032E-2</v>
      </c>
      <c r="AH37" s="1618">
        <f t="shared" si="20"/>
        <v>2.4725448199938826E-2</v>
      </c>
      <c r="AI37" s="1618">
        <f t="shared" si="20"/>
        <v>-2.1075208804233747E-2</v>
      </c>
      <c r="AJ37" s="1618">
        <f t="shared" si="20"/>
        <v>1.5866054456047163E-2</v>
      </c>
      <c r="AK37" s="1618">
        <f t="shared" si="20"/>
        <v>4.497430178858064E-4</v>
      </c>
      <c r="AL37" s="1618">
        <f t="shared" si="20"/>
        <v>1.2105540258122716E-4</v>
      </c>
      <c r="AM37" s="1618">
        <f t="shared" si="20"/>
        <v>-2.3538949266927123E-2</v>
      </c>
      <c r="AN37" s="1618">
        <f t="shared" si="20"/>
        <v>-3.2759086541729654E-2</v>
      </c>
      <c r="AO37" s="1618">
        <f t="shared" si="20"/>
        <v>-3.0419896327836149E-2</v>
      </c>
      <c r="AP37" s="1618">
        <f t="shared" si="20"/>
        <v>-1.1848184239915405E-3</v>
      </c>
      <c r="AQ37" s="1618">
        <f t="shared" si="20"/>
        <v>-3.1789290055765917E-2</v>
      </c>
      <c r="AR37" s="1618">
        <f t="shared" si="20"/>
        <v>-2.824463856207049E-3</v>
      </c>
      <c r="AS37" s="1618">
        <f t="shared" si="20"/>
        <v>-4.1125262960445497E-2</v>
      </c>
      <c r="AT37" s="1618">
        <f t="shared" si="20"/>
        <v>-4.3603123449039272E-2</v>
      </c>
      <c r="AU37" s="1618">
        <f t="shared" si="20"/>
        <v>-2.8593164755056133E-2</v>
      </c>
      <c r="AV37" s="1618">
        <f t="shared" si="20"/>
        <v>1.7117999534623785E-3</v>
      </c>
      <c r="AW37" s="1618">
        <f t="shared" si="20"/>
        <v>-7.7770084928150407E-3</v>
      </c>
      <c r="AX37" s="1618">
        <f t="shared" si="20"/>
        <v>5.0458546379992253E-3</v>
      </c>
      <c r="AY37" s="1618">
        <f t="shared" si="20"/>
        <v>-1.8635599988636398E-2</v>
      </c>
      <c r="AZ37" s="1618">
        <f t="shared" si="20"/>
        <v>5.8964314904896842E-3</v>
      </c>
      <c r="BA37" s="1618">
        <f t="shared" si="20"/>
        <v>-3.5076525530048919E-2</v>
      </c>
      <c r="BB37" s="1618">
        <f t="shared" si="20"/>
        <v>3.3811239943219107E-2</v>
      </c>
      <c r="BC37" s="1618">
        <f t="shared" si="20"/>
        <v>-3.9544351159059299E-2</v>
      </c>
      <c r="BD37" s="1618">
        <f t="shared" si="20"/>
        <v>-7.7628461340718991E-2</v>
      </c>
      <c r="BE37" s="1618">
        <f t="shared" si="20"/>
        <v>-5.9870465701068798E-2</v>
      </c>
      <c r="BF37" s="1618">
        <f t="shared" si="20"/>
        <v>3.9901765722016869E-3</v>
      </c>
      <c r="BG37" s="744"/>
    </row>
    <row r="38" spans="21:59">
      <c r="U38" s="459" t="s">
        <v>1114</v>
      </c>
      <c r="V38" s="1578"/>
      <c r="X38" s="459" t="s">
        <v>1059</v>
      </c>
      <c r="Y38" s="1578"/>
      <c r="Z38" s="1685"/>
      <c r="AA38" s="1220"/>
      <c r="AB38" s="1618">
        <f t="shared" ref="AB38:BF38" si="21">AB13/AA13-1</f>
        <v>-4.8183382339202385E-2</v>
      </c>
      <c r="AC38" s="1618">
        <f t="shared" si="21"/>
        <v>-3.6334855814227351E-3</v>
      </c>
      <c r="AD38" s="1618">
        <f t="shared" si="21"/>
        <v>-2.8484594007519681E-2</v>
      </c>
      <c r="AE38" s="1618">
        <f t="shared" si="21"/>
        <v>0.11800273752218571</v>
      </c>
      <c r="AF38" s="1618">
        <f t="shared" si="21"/>
        <v>-9.2653068250856396E-3</v>
      </c>
      <c r="AG38" s="1618">
        <f t="shared" si="21"/>
        <v>9.9197189414726106E-2</v>
      </c>
      <c r="AH38" s="1618">
        <f t="shared" si="21"/>
        <v>5.4305549884818172E-2</v>
      </c>
      <c r="AI38" s="1618">
        <f t="shared" si="21"/>
        <v>-0.11030208511895334</v>
      </c>
      <c r="AJ38" s="1618">
        <f t="shared" si="21"/>
        <v>-0.59546347464180549</v>
      </c>
      <c r="AK38" s="1618">
        <f t="shared" si="21"/>
        <v>0.59289223910049871</v>
      </c>
      <c r="AL38" s="1618">
        <f t="shared" si="21"/>
        <v>-0.50025631650692182</v>
      </c>
      <c r="AM38" s="1618">
        <f t="shared" si="21"/>
        <v>-4.0483974728554806E-2</v>
      </c>
      <c r="AN38" s="1618">
        <f t="shared" si="21"/>
        <v>1.4088263000453072E-2</v>
      </c>
      <c r="AO38" s="1618">
        <f t="shared" si="21"/>
        <v>4.7677706740626435E-2</v>
      </c>
      <c r="AP38" s="1618">
        <f t="shared" si="21"/>
        <v>-0.14528068965870167</v>
      </c>
      <c r="AQ38" s="1618">
        <f t="shared" si="21"/>
        <v>7.4079922757466443E-2</v>
      </c>
      <c r="AR38" s="1618">
        <f t="shared" si="21"/>
        <v>-0.25470697886317906</v>
      </c>
      <c r="AS38" s="1618">
        <f t="shared" si="21"/>
        <v>8.4974686947834277E-2</v>
      </c>
      <c r="AT38" s="1618">
        <f t="shared" si="21"/>
        <v>3.0435448728674652E-2</v>
      </c>
      <c r="AU38" s="1618">
        <f t="shared" si="21"/>
        <v>-0.20265102474387209</v>
      </c>
      <c r="AV38" s="1618">
        <f t="shared" si="21"/>
        <v>-0.14887804507445457</v>
      </c>
      <c r="AW38" s="1618">
        <f t="shared" si="21"/>
        <v>-9.9494373157499205E-2</v>
      </c>
      <c r="AX38" s="1618">
        <f t="shared" si="21"/>
        <v>1.0887650033230667E-2</v>
      </c>
      <c r="AY38" s="1618">
        <f t="shared" si="21"/>
        <v>-7.4634010577897536E-3</v>
      </c>
      <c r="AZ38" s="1618">
        <f t="shared" si="21"/>
        <v>-0.2530479546419373</v>
      </c>
      <c r="BA38" s="1618">
        <f t="shared" si="21"/>
        <v>-7.9014372255020504E-2</v>
      </c>
      <c r="BB38" s="1618">
        <f t="shared" si="21"/>
        <v>-7.6899499759932266E-2</v>
      </c>
      <c r="BC38" s="1618">
        <f t="shared" si="21"/>
        <v>-0.14112865383918305</v>
      </c>
      <c r="BD38" s="1618">
        <f t="shared" si="21"/>
        <v>7.4073395725044122E-2</v>
      </c>
      <c r="BE38" s="1618">
        <f t="shared" si="21"/>
        <v>0.15511758182309898</v>
      </c>
      <c r="BF38" s="1618">
        <f t="shared" si="21"/>
        <v>-5.3134614599546381E-2</v>
      </c>
      <c r="BG38" s="744"/>
    </row>
    <row r="39" spans="21:59">
      <c r="U39" s="457" t="s">
        <v>1115</v>
      </c>
      <c r="V39" s="1578"/>
      <c r="X39" s="457" t="s">
        <v>1055</v>
      </c>
      <c r="Y39" s="1578"/>
      <c r="Z39" s="1685"/>
      <c r="AA39" s="1220"/>
      <c r="AB39" s="1618">
        <f t="shared" ref="AB39:BF39" si="22">AB16/AA16-1</f>
        <v>-1.381649515995409E-2</v>
      </c>
      <c r="AC39" s="1618">
        <f t="shared" si="22"/>
        <v>-6.6276723712722641E-3</v>
      </c>
      <c r="AD39" s="1618">
        <f t="shared" si="22"/>
        <v>4.4654675691677692E-3</v>
      </c>
      <c r="AE39" s="1618">
        <f t="shared" si="22"/>
        <v>-2.1409391651873499E-2</v>
      </c>
      <c r="AF39" s="1618">
        <f t="shared" si="22"/>
        <v>-3.5297666050716492E-2</v>
      </c>
      <c r="AG39" s="1618">
        <f t="shared" si="22"/>
        <v>-1.8026287678232111E-2</v>
      </c>
      <c r="AH39" s="1618">
        <f t="shared" si="22"/>
        <v>-9.1158705826425157E-3</v>
      </c>
      <c r="AI39" s="1618">
        <f t="shared" si="22"/>
        <v>-1.0799397362293406E-2</v>
      </c>
      <c r="AJ39" s="1618">
        <f t="shared" si="22"/>
        <v>-3.9600338386773792E-3</v>
      </c>
      <c r="AK39" s="1618">
        <f t="shared" si="22"/>
        <v>5.165102560222623E-3</v>
      </c>
      <c r="AL39" s="1618">
        <f t="shared" si="22"/>
        <v>-1.9052423232400528E-2</v>
      </c>
      <c r="AM39" s="1618">
        <f t="shared" si="22"/>
        <v>-2.2966933509704912E-4</v>
      </c>
      <c r="AN39" s="1618">
        <f t="shared" si="22"/>
        <v>1.9735932886881802E-3</v>
      </c>
      <c r="AO39" s="1618">
        <f t="shared" si="22"/>
        <v>-1.1229778124667411E-2</v>
      </c>
      <c r="AP39" s="1618">
        <f t="shared" si="22"/>
        <v>1.0690067112377299E-2</v>
      </c>
      <c r="AQ39" s="1618">
        <f t="shared" si="22"/>
        <v>4.7273514553929363E-3</v>
      </c>
      <c r="AR39" s="1618">
        <f t="shared" si="22"/>
        <v>4.3573924758578908E-2</v>
      </c>
      <c r="AS39" s="1618">
        <f t="shared" si="22"/>
        <v>-7.0033375676954335E-2</v>
      </c>
      <c r="AT39" s="1618">
        <f t="shared" si="22"/>
        <v>-1.5936642045369931E-2</v>
      </c>
      <c r="AU39" s="1618">
        <f t="shared" si="22"/>
        <v>3.2038278067874293E-2</v>
      </c>
      <c r="AV39" s="1618">
        <f t="shared" si="22"/>
        <v>-1.4153825138511045E-2</v>
      </c>
      <c r="AW39" s="1618">
        <f t="shared" si="22"/>
        <v>-1.102628293489194E-2</v>
      </c>
      <c r="AX39" s="1618">
        <f t="shared" si="22"/>
        <v>-1.1513322099198309E-2</v>
      </c>
      <c r="AY39" s="1618">
        <f t="shared" si="22"/>
        <v>-1.6890437230905886E-2</v>
      </c>
      <c r="AZ39" s="1618">
        <f t="shared" si="22"/>
        <v>1.5352140587234775E-3</v>
      </c>
      <c r="BA39" s="1618">
        <f t="shared" si="22"/>
        <v>-6.2102296389354716E-3</v>
      </c>
      <c r="BB39" s="1618">
        <f t="shared" si="22"/>
        <v>1.0742131285668366E-2</v>
      </c>
      <c r="BC39" s="1618">
        <f t="shared" si="22"/>
        <v>-8.0972249382620376E-3</v>
      </c>
      <c r="BD39" s="1618">
        <f t="shared" si="22"/>
        <v>-8.3279024145003211E-3</v>
      </c>
      <c r="BE39" s="1618">
        <f t="shared" si="22"/>
        <v>1.7828860290429738E-3</v>
      </c>
      <c r="BF39" s="1618">
        <f t="shared" si="22"/>
        <v>-2.6892484695518748E-3</v>
      </c>
      <c r="BG39" s="744"/>
    </row>
    <row r="40" spans="21:59">
      <c r="U40" s="1627" t="s">
        <v>1124</v>
      </c>
      <c r="V40" s="1634"/>
      <c r="X40" s="1544" t="s">
        <v>1103</v>
      </c>
      <c r="Y40" s="1544"/>
      <c r="Z40" s="1685"/>
      <c r="AA40" s="1611"/>
      <c r="AB40" s="1651">
        <f t="shared" ref="AB40:BF40" si="23">AB17/AA17-1</f>
        <v>3.6238098350482861E-3</v>
      </c>
      <c r="AC40" s="1651">
        <f t="shared" si="23"/>
        <v>-3.0427647293719273E-3</v>
      </c>
      <c r="AD40" s="1651">
        <f t="shared" si="23"/>
        <v>-1.5692863517578148E-2</v>
      </c>
      <c r="AE40" s="1651">
        <f t="shared" si="23"/>
        <v>-2.2932373869016698E-2</v>
      </c>
      <c r="AF40" s="1651">
        <f t="shared" si="23"/>
        <v>-2.1771257437854463E-2</v>
      </c>
      <c r="AG40" s="1651">
        <f t="shared" si="23"/>
        <v>-1.4007954256468835E-2</v>
      </c>
      <c r="AH40" s="1651">
        <f t="shared" si="23"/>
        <v>-3.0125863356900151E-3</v>
      </c>
      <c r="AI40" s="1651">
        <f t="shared" si="23"/>
        <v>-1.401253916065881E-2</v>
      </c>
      <c r="AJ40" s="1651">
        <f t="shared" si="23"/>
        <v>-5.7599164344418474E-3</v>
      </c>
      <c r="AK40" s="1651">
        <f t="shared" si="23"/>
        <v>6.4020697881144173E-3</v>
      </c>
      <c r="AL40" s="1651">
        <f t="shared" si="23"/>
        <v>-1.1195728273091232E-3</v>
      </c>
      <c r="AM40" s="1651">
        <f t="shared" si="23"/>
        <v>8.1325251441124458E-3</v>
      </c>
      <c r="AN40" s="1651">
        <f t="shared" si="23"/>
        <v>1.0642824212987234E-2</v>
      </c>
      <c r="AO40" s="1651">
        <f t="shared" si="23"/>
        <v>1.4949683854108553E-3</v>
      </c>
      <c r="AP40" s="1651">
        <f t="shared" si="23"/>
        <v>2.9251093617004287E-2</v>
      </c>
      <c r="AQ40" s="1651">
        <f t="shared" si="23"/>
        <v>2.3087423715122402E-2</v>
      </c>
      <c r="AR40" s="1651">
        <f t="shared" si="23"/>
        <v>1.9550143527751196E-2</v>
      </c>
      <c r="AS40" s="1651">
        <f t="shared" si="23"/>
        <v>1.0740335442336768E-2</v>
      </c>
      <c r="AT40" s="1651">
        <f t="shared" si="23"/>
        <v>1.3602758934766479E-2</v>
      </c>
      <c r="AU40" s="1651">
        <f t="shared" si="23"/>
        <v>-1.6314425833306667E-2</v>
      </c>
      <c r="AV40" s="1651">
        <f t="shared" si="23"/>
        <v>-8.5157556056585371E-3</v>
      </c>
      <c r="AW40" s="1651">
        <f t="shared" si="23"/>
        <v>-2.3865457814284396E-2</v>
      </c>
      <c r="AX40" s="1651">
        <f t="shared" si="23"/>
        <v>-3.9009893906525095E-2</v>
      </c>
      <c r="AY40" s="1651">
        <f t="shared" si="23"/>
        <v>-2.5068338409594104E-2</v>
      </c>
      <c r="AZ40" s="1651">
        <f t="shared" si="23"/>
        <v>-9.022661451229208E-3</v>
      </c>
      <c r="BA40" s="1651">
        <f t="shared" si="23"/>
        <v>-6.2486792711420325E-3</v>
      </c>
      <c r="BB40" s="1651">
        <f t="shared" si="23"/>
        <v>1.2927326254911886E-2</v>
      </c>
      <c r="BC40" s="1651">
        <f t="shared" si="23"/>
        <v>-1.1583533391660517E-2</v>
      </c>
      <c r="BD40" s="1651">
        <f t="shared" si="23"/>
        <v>3.5391123473638153E-3</v>
      </c>
      <c r="BE40" s="1651">
        <f t="shared" si="23"/>
        <v>3.2492833062534032E-3</v>
      </c>
      <c r="BF40" s="1651">
        <f t="shared" si="23"/>
        <v>-7.0605381116475296E-3</v>
      </c>
      <c r="BG40" s="744"/>
    </row>
    <row r="41" spans="21:59" ht="14.25" customHeight="1">
      <c r="U41" s="1628" t="s">
        <v>1125</v>
      </c>
      <c r="V41" s="1635"/>
      <c r="X41" s="1591" t="s">
        <v>1104</v>
      </c>
      <c r="Y41" s="924"/>
      <c r="Z41" s="1685"/>
      <c r="AA41" s="1615"/>
      <c r="AB41" s="1652">
        <f t="shared" ref="AB41:BF41" si="24">AB18/AA18-1</f>
        <v>-2.3812986635378008E-2</v>
      </c>
      <c r="AC41" s="1652">
        <f t="shared" si="24"/>
        <v>-9.021649178241109E-3</v>
      </c>
      <c r="AD41" s="1652">
        <f t="shared" si="24"/>
        <v>1.7325284156810339E-2</v>
      </c>
      <c r="AE41" s="1652">
        <f t="shared" si="24"/>
        <v>-2.0837428436396022E-2</v>
      </c>
      <c r="AF41" s="1652">
        <f t="shared" si="24"/>
        <v>-4.3273086057192156E-2</v>
      </c>
      <c r="AG41" s="1652">
        <f t="shared" si="24"/>
        <v>-2.0426260141614527E-2</v>
      </c>
      <c r="AH41" s="1652">
        <f t="shared" si="24"/>
        <v>-1.2732835073202775E-2</v>
      </c>
      <c r="AI41" s="1652">
        <f t="shared" si="24"/>
        <v>-8.654018482144088E-3</v>
      </c>
      <c r="AJ41" s="1652">
        <f t="shared" si="24"/>
        <v>-2.7900004580203586E-3</v>
      </c>
      <c r="AK41" s="1652">
        <f t="shared" si="24"/>
        <v>4.5629358568302081E-3</v>
      </c>
      <c r="AL41" s="1652">
        <f t="shared" si="24"/>
        <v>-3.0059124018571914E-2</v>
      </c>
      <c r="AM41" s="1652">
        <f t="shared" si="24"/>
        <v>-5.3516981224152049E-3</v>
      </c>
      <c r="AN41" s="1652">
        <f t="shared" si="24"/>
        <v>-3.3239081867576514E-3</v>
      </c>
      <c r="AO41" s="1652">
        <f t="shared" si="24"/>
        <v>-1.9333946923720036E-2</v>
      </c>
      <c r="AP41" s="1652">
        <f t="shared" si="24"/>
        <v>-1.5857619537008594E-3</v>
      </c>
      <c r="AQ41" s="1652">
        <f t="shared" si="24"/>
        <v>-7.6200545826079491E-3</v>
      </c>
      <c r="AR41" s="1652">
        <f t="shared" si="24"/>
        <v>6.0734896820100248E-2</v>
      </c>
      <c r="AS41" s="1652">
        <f t="shared" si="24"/>
        <v>-0.12464422419534293</v>
      </c>
      <c r="AT41" s="1652">
        <f t="shared" si="24"/>
        <v>-3.8885490789280164E-2</v>
      </c>
      <c r="AU41" s="1652">
        <f t="shared" si="24"/>
        <v>7.2007102126380174E-2</v>
      </c>
      <c r="AV41" s="1652">
        <f t="shared" si="24"/>
        <v>-1.8417304082308905E-2</v>
      </c>
      <c r="AW41" s="1652">
        <f t="shared" si="24"/>
        <v>-1.1913827610944283E-3</v>
      </c>
      <c r="AX41" s="1652">
        <f t="shared" si="24"/>
        <v>8.8301704809425896E-3</v>
      </c>
      <c r="AY41" s="1652">
        <f t="shared" si="24"/>
        <v>-1.1050844570867357E-2</v>
      </c>
      <c r="AZ41" s="1652">
        <f t="shared" si="24"/>
        <v>9.0797113931064821E-3</v>
      </c>
      <c r="BA41" s="1652">
        <f t="shared" si="24"/>
        <v>-6.2069099486988799E-3</v>
      </c>
      <c r="BB41" s="1652">
        <f t="shared" si="24"/>
        <v>9.4246718576445065E-3</v>
      </c>
      <c r="BC41" s="1652">
        <f t="shared" si="24"/>
        <v>-5.7523265455858841E-3</v>
      </c>
      <c r="BD41" s="1652">
        <f t="shared" si="24"/>
        <v>-1.6438508135059537E-2</v>
      </c>
      <c r="BE41" s="1652">
        <f t="shared" si="24"/>
        <v>7.8491039256545214E-4</v>
      </c>
      <c r="BF41" s="1652">
        <f t="shared" si="24"/>
        <v>3.6143554970169411E-4</v>
      </c>
      <c r="BG41" s="744"/>
    </row>
    <row r="42" spans="21:59">
      <c r="U42" s="1629" t="s">
        <v>1219</v>
      </c>
      <c r="V42" s="1633"/>
      <c r="X42" s="1577" t="s">
        <v>1105</v>
      </c>
      <c r="Y42" s="1604"/>
      <c r="Z42" s="1685"/>
      <c r="AA42" s="1613"/>
      <c r="AB42" s="1653">
        <f t="shared" ref="AB42:BF42" si="25">AB19/AA19-1</f>
        <v>-7.6659415741276771E-2</v>
      </c>
      <c r="AC42" s="1653">
        <f t="shared" si="25"/>
        <v>3.4931533573951068E-2</v>
      </c>
      <c r="AD42" s="1653">
        <f t="shared" si="25"/>
        <v>-9.1441103932778489E-2</v>
      </c>
      <c r="AE42" s="1653">
        <f t="shared" si="25"/>
        <v>4.8709928918889478E-2</v>
      </c>
      <c r="AF42" s="1653">
        <f t="shared" si="25"/>
        <v>-4.0691705100918685E-2</v>
      </c>
      <c r="AG42" s="1653">
        <f t="shared" si="25"/>
        <v>-2.4110098785254719E-2</v>
      </c>
      <c r="AH42" s="1653">
        <f t="shared" si="25"/>
        <v>-2.8775520679755195E-2</v>
      </c>
      <c r="AI42" s="1653">
        <f t="shared" si="25"/>
        <v>-4.4944013940929506E-2</v>
      </c>
      <c r="AJ42" s="1653">
        <f t="shared" si="25"/>
        <v>-1.8434715270868818E-2</v>
      </c>
      <c r="AK42" s="1653">
        <f t="shared" si="25"/>
        <v>-2.7109992391476267E-2</v>
      </c>
      <c r="AL42" s="1653">
        <f t="shared" si="25"/>
        <v>-7.6083941859126369E-3</v>
      </c>
      <c r="AM42" s="1653">
        <f t="shared" si="25"/>
        <v>-2.9899583659725004E-2</v>
      </c>
      <c r="AN42" s="1653">
        <f t="shared" si="25"/>
        <v>-4.8566899727527368E-2</v>
      </c>
      <c r="AO42" s="1653">
        <f t="shared" si="25"/>
        <v>-3.953195104486773E-2</v>
      </c>
      <c r="AP42" s="1653">
        <f t="shared" si="25"/>
        <v>1.5458317432936131E-2</v>
      </c>
      <c r="AQ42" s="1653">
        <f t="shared" si="25"/>
        <v>-2.9883340625397214E-2</v>
      </c>
      <c r="AR42" s="1653">
        <f t="shared" si="25"/>
        <v>-2.7905363615100987E-2</v>
      </c>
      <c r="AS42" s="1653">
        <f t="shared" si="25"/>
        <v>-3.6627929414908E-2</v>
      </c>
      <c r="AT42" s="1653">
        <f t="shared" si="25"/>
        <v>-2.923360856864976E-2</v>
      </c>
      <c r="AU42" s="1653">
        <f t="shared" si="25"/>
        <v>-2.7017560073325342E-2</v>
      </c>
      <c r="AV42" s="1653">
        <f t="shared" si="25"/>
        <v>-1.0522086255418839E-2</v>
      </c>
      <c r="AW42" s="1653">
        <f t="shared" si="25"/>
        <v>-2.6422281717837781E-2</v>
      </c>
      <c r="AX42" s="1653">
        <f t="shared" si="25"/>
        <v>1.8081951917378047E-2</v>
      </c>
      <c r="AY42" s="1653">
        <f t="shared" si="25"/>
        <v>-2.8178169598733316E-2</v>
      </c>
      <c r="AZ42" s="1653">
        <f t="shared" si="25"/>
        <v>-4.2530999823906068E-2</v>
      </c>
      <c r="BA42" s="1653">
        <f t="shared" si="25"/>
        <v>1.6313891312935702E-4</v>
      </c>
      <c r="BB42" s="1653">
        <f t="shared" si="25"/>
        <v>-3.9183956578806023E-2</v>
      </c>
      <c r="BC42" s="1653">
        <f t="shared" si="25"/>
        <v>7.8784512599312517E-3</v>
      </c>
      <c r="BD42" s="1653">
        <f t="shared" si="25"/>
        <v>-1.1672201665300364E-2</v>
      </c>
      <c r="BE42" s="1653">
        <f t="shared" si="25"/>
        <v>-5.6043970629447992E-3</v>
      </c>
      <c r="BF42" s="1653">
        <f t="shared" si="25"/>
        <v>2.5691064867938707E-5</v>
      </c>
      <c r="BG42" s="744"/>
    </row>
    <row r="43" spans="21:59">
      <c r="U43" s="459" t="s">
        <v>1074</v>
      </c>
      <c r="V43" s="1578"/>
      <c r="X43" s="459" t="s">
        <v>1056</v>
      </c>
      <c r="Y43" s="1578"/>
      <c r="Z43" s="1685"/>
      <c r="AA43" s="172"/>
      <c r="AB43" s="1618">
        <f t="shared" ref="AB43:BF43" si="26">AB20/AA20-1</f>
        <v>1.7113001464105215E-2</v>
      </c>
      <c r="AC43" s="1618">
        <f t="shared" si="26"/>
        <v>3.2185490100978598E-2</v>
      </c>
      <c r="AD43" s="1618">
        <f t="shared" si="26"/>
        <v>-7.8508553762790534E-5</v>
      </c>
      <c r="AE43" s="1618">
        <f t="shared" si="26"/>
        <v>2.9890359366470332E-2</v>
      </c>
      <c r="AF43" s="1618">
        <f t="shared" si="26"/>
        <v>4.2247820953553061E-2</v>
      </c>
      <c r="AG43" s="1618">
        <f t="shared" si="26"/>
        <v>2.3190981069090233E-2</v>
      </c>
      <c r="AH43" s="1618">
        <f t="shared" si="26"/>
        <v>2.1001631233536155E-2</v>
      </c>
      <c r="AI43" s="1618">
        <f t="shared" si="26"/>
        <v>-1.2452595206768891E-4</v>
      </c>
      <c r="AJ43" s="1618">
        <f t="shared" si="26"/>
        <v>4.5202063601901266E-4</v>
      </c>
      <c r="AK43" s="1618">
        <f t="shared" si="26"/>
        <v>-7.2457474079703488E-3</v>
      </c>
      <c r="AL43" s="1618">
        <f t="shared" si="26"/>
        <v>-1.3420064068225268E-2</v>
      </c>
      <c r="AM43" s="1618">
        <f t="shared" si="26"/>
        <v>-5.1187553429683064E-2</v>
      </c>
      <c r="AN43" s="1618">
        <f t="shared" si="26"/>
        <v>1.3169671911134051E-2</v>
      </c>
      <c r="AO43" s="1618">
        <f t="shared" si="26"/>
        <v>1.5263355788379673E-3</v>
      </c>
      <c r="AP43" s="1618">
        <f t="shared" si="26"/>
        <v>1.3563920091452353E-2</v>
      </c>
      <c r="AQ43" s="1618">
        <f t="shared" si="26"/>
        <v>-3.0459872330265259E-2</v>
      </c>
      <c r="AR43" s="1618">
        <f t="shared" si="26"/>
        <v>-4.0710108239747966E-2</v>
      </c>
      <c r="AS43" s="1618">
        <f t="shared" si="26"/>
        <v>-1.0471603486812864E-2</v>
      </c>
      <c r="AT43" s="1618">
        <f t="shared" si="26"/>
        <v>-4.2364600500338301E-2</v>
      </c>
      <c r="AU43" s="1618">
        <f t="shared" si="26"/>
        <v>-1.903676126702103E-2</v>
      </c>
      <c r="AV43" s="1618">
        <f t="shared" si="26"/>
        <v>1.1436624462553446E-2</v>
      </c>
      <c r="AW43" s="1618">
        <f t="shared" si="26"/>
        <v>-9.7002176435140308E-3</v>
      </c>
      <c r="AX43" s="1618">
        <f t="shared" si="26"/>
        <v>2.8750555266541244E-3</v>
      </c>
      <c r="AY43" s="1618">
        <f t="shared" si="26"/>
        <v>-3.4918740221017375E-2</v>
      </c>
      <c r="AZ43" s="1618">
        <f t="shared" si="26"/>
        <v>1.1617597213637199E-2</v>
      </c>
      <c r="BA43" s="1618">
        <f t="shared" si="26"/>
        <v>-3.4411152757241159E-2</v>
      </c>
      <c r="BB43" s="1618">
        <f t="shared" si="26"/>
        <v>9.014438222251675E-3</v>
      </c>
      <c r="BC43" s="1618">
        <f t="shared" si="26"/>
        <v>4.4694711108816954E-4</v>
      </c>
      <c r="BD43" s="1618">
        <f t="shared" si="26"/>
        <v>1.1757323073184001E-2</v>
      </c>
      <c r="BE43" s="1618">
        <f t="shared" si="26"/>
        <v>-4.1643350105617816E-2</v>
      </c>
      <c r="BF43" s="1618">
        <f t="shared" si="26"/>
        <v>-3.9757951638212718E-2</v>
      </c>
      <c r="BG43" s="744"/>
    </row>
    <row r="44" spans="21:59">
      <c r="U44" s="1641" t="s">
        <v>1116</v>
      </c>
      <c r="V44" s="1640"/>
      <c r="X44" s="1641" t="s">
        <v>1097</v>
      </c>
      <c r="Y44" s="1640"/>
      <c r="Z44" s="1685"/>
      <c r="AA44" s="1611"/>
      <c r="AB44" s="1612">
        <f t="shared" ref="AB44:BF44" si="27">AB21/AA21-1</f>
        <v>-1.0857540447275493E-2</v>
      </c>
      <c r="AC44" s="1612">
        <f t="shared" si="27"/>
        <v>2.1521512489426353E-3</v>
      </c>
      <c r="AD44" s="1612">
        <f t="shared" si="27"/>
        <v>2.3548915674258541E-3</v>
      </c>
      <c r="AE44" s="1612">
        <f t="shared" si="27"/>
        <v>-4.9055931216276383E-3</v>
      </c>
      <c r="AF44" s="1612">
        <f t="shared" si="27"/>
        <v>2.2633507807712228E-3</v>
      </c>
      <c r="AG44" s="1612">
        <f t="shared" si="27"/>
        <v>2.5096789951459808E-3</v>
      </c>
      <c r="AH44" s="1612">
        <f t="shared" si="27"/>
        <v>4.6811028986348813E-3</v>
      </c>
      <c r="AI44" s="1612">
        <f t="shared" si="27"/>
        <v>-5.2476073253427957E-3</v>
      </c>
      <c r="AJ44" s="1612">
        <f t="shared" si="27"/>
        <v>4.1518163845961631E-3</v>
      </c>
      <c r="AK44" s="1612">
        <f t="shared" si="27"/>
        <v>5.2571048628855532E-3</v>
      </c>
      <c r="AL44" s="1612">
        <f t="shared" si="27"/>
        <v>9.1673074985172409E-3</v>
      </c>
      <c r="AM44" s="1612">
        <f t="shared" si="27"/>
        <v>0.26869279834145976</v>
      </c>
      <c r="AN44" s="1612">
        <f t="shared" si="27"/>
        <v>0.17558184356597706</v>
      </c>
      <c r="AO44" s="1612">
        <f t="shared" si="27"/>
        <v>3.2343386740577573E-2</v>
      </c>
      <c r="AP44" s="1612">
        <f t="shared" si="27"/>
        <v>0.13307696750727316</v>
      </c>
      <c r="AQ44" s="1612">
        <f t="shared" si="27"/>
        <v>3.235896575746211E-2</v>
      </c>
      <c r="AR44" s="1612">
        <f t="shared" si="27"/>
        <v>-3.4307535785494725E-2</v>
      </c>
      <c r="AS44" s="1612">
        <f t="shared" si="27"/>
        <v>0.12414832844629808</v>
      </c>
      <c r="AT44" s="1612">
        <f t="shared" si="27"/>
        <v>-8.9035872090523771E-3</v>
      </c>
      <c r="AU44" s="1612">
        <f t="shared" si="27"/>
        <v>-0.1273664432618884</v>
      </c>
      <c r="AV44" s="1612">
        <f t="shared" si="27"/>
        <v>0.10613707013132934</v>
      </c>
      <c r="AW44" s="1612">
        <f t="shared" si="27"/>
        <v>-1.0313578054672035E-2</v>
      </c>
      <c r="AX44" s="1612">
        <f t="shared" si="27"/>
        <v>-1.1200325682180767E-2</v>
      </c>
      <c r="AY44" s="1612">
        <f t="shared" si="27"/>
        <v>-4.5530692662918426E-3</v>
      </c>
      <c r="AZ44" s="1612">
        <f t="shared" si="27"/>
        <v>1.915877796304688E-2</v>
      </c>
      <c r="BA44" s="1612">
        <f t="shared" si="27"/>
        <v>1.1005493735906757E-2</v>
      </c>
      <c r="BB44" s="1612">
        <f t="shared" si="27"/>
        <v>-0.13137899993914592</v>
      </c>
      <c r="BC44" s="1612">
        <f t="shared" si="27"/>
        <v>-8.5728934673944268E-3</v>
      </c>
      <c r="BD44" s="1612">
        <f t="shared" si="27"/>
        <v>-7.3651943189450231E-2</v>
      </c>
      <c r="BE44" s="1612">
        <f t="shared" si="27"/>
        <v>-9.8053785442802632E-2</v>
      </c>
      <c r="BF44" s="1612">
        <f t="shared" si="27"/>
        <v>-6.5573845281522436E-3</v>
      </c>
      <c r="BG44" s="744"/>
    </row>
    <row r="45" spans="21:59" ht="31.5" customHeight="1">
      <c r="U45" s="1917" t="s">
        <v>1119</v>
      </c>
      <c r="V45" s="1918"/>
      <c r="X45" s="1921" t="s">
        <v>1106</v>
      </c>
      <c r="Y45" s="1922"/>
      <c r="Z45" s="1685"/>
      <c r="AA45" s="1615"/>
      <c r="AB45" s="1617">
        <f t="shared" ref="AB45:BF45" si="28">AB22/AA22-1</f>
        <v>2.7917007876333555E-2</v>
      </c>
      <c r="AC45" s="1617">
        <f t="shared" si="28"/>
        <v>8.9972813083978087E-2</v>
      </c>
      <c r="AD45" s="1617">
        <f t="shared" si="28"/>
        <v>6.0217940279883031E-4</v>
      </c>
      <c r="AE45" s="1617">
        <f t="shared" si="28"/>
        <v>9.7925229134193881E-2</v>
      </c>
      <c r="AF45" s="1617">
        <f t="shared" si="28"/>
        <v>7.7691161536358688E-2</v>
      </c>
      <c r="AG45" s="1617">
        <f t="shared" si="28"/>
        <v>6.3451917293117388E-2</v>
      </c>
      <c r="AH45" s="1617">
        <f t="shared" si="28"/>
        <v>3.5116006090677221E-2</v>
      </c>
      <c r="AI45" s="1617">
        <f t="shared" si="28"/>
        <v>2.0093208303038068E-3</v>
      </c>
      <c r="AJ45" s="1617">
        <f t="shared" si="28"/>
        <v>3.3820294223321445E-2</v>
      </c>
      <c r="AK45" s="1617">
        <f t="shared" si="28"/>
        <v>-8.8721096707473635E-3</v>
      </c>
      <c r="AL45" s="1617">
        <f t="shared" si="28"/>
        <v>-3.2389373495869234E-2</v>
      </c>
      <c r="AM45" s="1617">
        <f t="shared" si="28"/>
        <v>-8.403281694545639E-2</v>
      </c>
      <c r="AN45" s="1617">
        <f t="shared" si="28"/>
        <v>-1.3365422370786861E-3</v>
      </c>
      <c r="AO45" s="1617">
        <f t="shared" si="28"/>
        <v>-5.0459739091390787E-3</v>
      </c>
      <c r="AP45" s="1617">
        <f t="shared" si="28"/>
        <v>3.4171235606647254E-2</v>
      </c>
      <c r="AQ45" s="1617">
        <f t="shared" si="28"/>
        <v>-6.1164447593129223E-2</v>
      </c>
      <c r="AR45" s="1617">
        <f t="shared" si="28"/>
        <v>-8.0363574566716833E-2</v>
      </c>
      <c r="AS45" s="1617">
        <f t="shared" si="28"/>
        <v>-3.9836976791105649E-2</v>
      </c>
      <c r="AT45" s="1617">
        <f t="shared" si="28"/>
        <v>-3.5629966754344933E-2</v>
      </c>
      <c r="AU45" s="1617">
        <f t="shared" si="28"/>
        <v>-3.5111465291861599E-2</v>
      </c>
      <c r="AV45" s="1617">
        <f t="shared" si="28"/>
        <v>2.4020569256233415E-3</v>
      </c>
      <c r="AW45" s="1617">
        <f t="shared" si="28"/>
        <v>3.3126940745022981E-3</v>
      </c>
      <c r="AX45" s="1617">
        <f t="shared" si="28"/>
        <v>7.8076044640753572E-3</v>
      </c>
      <c r="AY45" s="1617">
        <f t="shared" si="28"/>
        <v>-7.3124888791925802E-2</v>
      </c>
      <c r="AZ45" s="1617">
        <f t="shared" si="28"/>
        <v>5.2823209596874143E-2</v>
      </c>
      <c r="BA45" s="1617">
        <f t="shared" si="28"/>
        <v>-0.12437421115899083</v>
      </c>
      <c r="BB45" s="1617">
        <f t="shared" si="28"/>
        <v>8.5002835726780246E-2</v>
      </c>
      <c r="BC45" s="1617">
        <f t="shared" si="28"/>
        <v>2.0815251222102704E-2</v>
      </c>
      <c r="BD45" s="1617">
        <f t="shared" si="28"/>
        <v>1.3889694335948333E-2</v>
      </c>
      <c r="BE45" s="1617">
        <f t="shared" si="28"/>
        <v>-5.3178085332123759E-2</v>
      </c>
      <c r="BF45" s="1617">
        <f t="shared" si="28"/>
        <v>-0.11153949495821214</v>
      </c>
      <c r="BG45" s="744"/>
    </row>
    <row r="46" spans="21:59">
      <c r="U46" s="924" t="s">
        <v>1117</v>
      </c>
      <c r="V46" s="1635"/>
      <c r="X46" s="924" t="s">
        <v>1098</v>
      </c>
      <c r="Y46" s="1630"/>
      <c r="Z46" s="1685"/>
      <c r="AA46" s="1615"/>
      <c r="AB46" s="1617">
        <f t="shared" ref="AB46:BF46" si="29">AB23/AA23-1</f>
        <v>9.7177613674264141E-3</v>
      </c>
      <c r="AC46" s="1617">
        <f t="shared" si="29"/>
        <v>3.8235593936049028E-3</v>
      </c>
      <c r="AD46" s="1617">
        <f t="shared" si="29"/>
        <v>-1.4904003195874704E-3</v>
      </c>
      <c r="AE46" s="1617">
        <f t="shared" si="29"/>
        <v>-9.7822294811735766E-3</v>
      </c>
      <c r="AF46" s="1617">
        <f t="shared" si="29"/>
        <v>1.9389980390690953E-2</v>
      </c>
      <c r="AG46" s="1617">
        <f t="shared" si="29"/>
        <v>-6.6765111719198078E-3</v>
      </c>
      <c r="AH46" s="1617">
        <f t="shared" si="29"/>
        <v>7.1518232792853187E-3</v>
      </c>
      <c r="AI46" s="1617">
        <f t="shared" si="29"/>
        <v>-7.0847191638858664E-3</v>
      </c>
      <c r="AJ46" s="1617">
        <f t="shared" si="29"/>
        <v>-3.1430435219511166E-2</v>
      </c>
      <c r="AK46" s="1617">
        <f t="shared" si="29"/>
        <v>-1.9399486111843167E-2</v>
      </c>
      <c r="AL46" s="1617">
        <f t="shared" si="29"/>
        <v>-5.9846304354903568E-3</v>
      </c>
      <c r="AM46" s="1617">
        <f t="shared" si="29"/>
        <v>-6.2896786585436848E-3</v>
      </c>
      <c r="AN46" s="1617">
        <f t="shared" si="29"/>
        <v>1.0063069439144812E-2</v>
      </c>
      <c r="AO46" s="1617">
        <f t="shared" si="29"/>
        <v>7.8095871235503989E-3</v>
      </c>
      <c r="AP46" s="1617">
        <f t="shared" si="29"/>
        <v>-1.4371897390292876E-2</v>
      </c>
      <c r="AQ46" s="1617">
        <f t="shared" si="29"/>
        <v>-1.6982136885088983E-2</v>
      </c>
      <c r="AR46" s="1617">
        <f t="shared" si="29"/>
        <v>-1.0574964098195472E-2</v>
      </c>
      <c r="AS46" s="1617">
        <f t="shared" si="29"/>
        <v>-6.5090542454520062E-3</v>
      </c>
      <c r="AT46" s="1617">
        <f t="shared" si="29"/>
        <v>-4.9603869635018949E-2</v>
      </c>
      <c r="AU46" s="1617">
        <f t="shared" si="29"/>
        <v>1.0109266455375465E-2</v>
      </c>
      <c r="AV46" s="1617">
        <f t="shared" si="29"/>
        <v>6.4189601128714635E-3</v>
      </c>
      <c r="AW46" s="1617">
        <f t="shared" si="29"/>
        <v>-2.7880321050537726E-2</v>
      </c>
      <c r="AX46" s="1617">
        <f t="shared" si="29"/>
        <v>6.064503750635053E-3</v>
      </c>
      <c r="AY46" s="1617">
        <f t="shared" si="29"/>
        <v>-1.7545263031054859E-2</v>
      </c>
      <c r="AZ46" s="1617">
        <f t="shared" si="29"/>
        <v>-8.8568892639200314E-3</v>
      </c>
      <c r="BA46" s="1617">
        <f t="shared" si="29"/>
        <v>1.4763547066198868E-4</v>
      </c>
      <c r="BB46" s="1617">
        <f t="shared" si="29"/>
        <v>-1.7471313533909294E-2</v>
      </c>
      <c r="BC46" s="1617">
        <f t="shared" si="29"/>
        <v>-1.2470481652923082E-3</v>
      </c>
      <c r="BD46" s="1617">
        <f t="shared" si="29"/>
        <v>2.1526343152840077E-2</v>
      </c>
      <c r="BE46" s="1617">
        <f t="shared" si="29"/>
        <v>-2.6388420914617905E-2</v>
      </c>
      <c r="BF46" s="1617">
        <f t="shared" si="29"/>
        <v>1.5911364200615896E-3</v>
      </c>
      <c r="BG46" s="744"/>
    </row>
    <row r="47" spans="21:59" ht="15" thickBot="1">
      <c r="U47" s="1649" t="s">
        <v>1118</v>
      </c>
      <c r="V47" s="1636"/>
      <c r="X47" s="1608" t="s">
        <v>1099</v>
      </c>
      <c r="Y47" s="1631"/>
      <c r="Z47" s="1685"/>
      <c r="AA47" s="1616"/>
      <c r="AB47" s="1650">
        <f t="shared" ref="AB47:BE47" si="30">AB24/AA24-1</f>
        <v>3.6044595335718688E-2</v>
      </c>
      <c r="AC47" s="1650">
        <f t="shared" si="30"/>
        <v>2.408627146400999E-3</v>
      </c>
      <c r="AD47" s="1650">
        <f t="shared" si="30"/>
        <v>4.7076974672772831E-3</v>
      </c>
      <c r="AE47" s="1650">
        <f t="shared" si="30"/>
        <v>1.0700686952468175E-2</v>
      </c>
      <c r="AF47" s="1650">
        <f t="shared" si="30"/>
        <v>3.9979912459042088E-2</v>
      </c>
      <c r="AG47" s="1650">
        <f t="shared" si="30"/>
        <v>2.2572113749085965E-2</v>
      </c>
      <c r="AH47" s="1650">
        <f t="shared" si="30"/>
        <v>3.9472000251513428E-2</v>
      </c>
      <c r="AI47" s="1650">
        <f t="shared" si="30"/>
        <v>3.0268109789164832E-2</v>
      </c>
      <c r="AJ47" s="1650">
        <f t="shared" si="30"/>
        <v>1.4430676087630934E-2</v>
      </c>
      <c r="AK47" s="1650">
        <f t="shared" si="30"/>
        <v>5.730750071837698E-2</v>
      </c>
      <c r="AL47" s="1650">
        <f t="shared" si="30"/>
        <v>2.693267861336035E-2</v>
      </c>
      <c r="AM47" s="1650">
        <f t="shared" si="30"/>
        <v>-0.23602936407906672</v>
      </c>
      <c r="AN47" s="1650">
        <f t="shared" si="30"/>
        <v>5.6075043658727619E-3</v>
      </c>
      <c r="AO47" s="1650">
        <f t="shared" si="30"/>
        <v>-2.518334768920294E-2</v>
      </c>
      <c r="AP47" s="1650">
        <f t="shared" si="30"/>
        <v>-8.1253080006563616E-3</v>
      </c>
      <c r="AQ47" s="1650">
        <f t="shared" si="30"/>
        <v>-4.8974198510628453E-3</v>
      </c>
      <c r="AR47" s="1650">
        <f t="shared" si="30"/>
        <v>-3.1423198500141969E-2</v>
      </c>
      <c r="AS47" s="1650">
        <f t="shared" si="30"/>
        <v>-1.5532744062457415E-2</v>
      </c>
      <c r="AT47" s="1650">
        <f t="shared" si="30"/>
        <v>-6.2102131074664668E-2</v>
      </c>
      <c r="AU47" s="1650">
        <f t="shared" si="30"/>
        <v>-1.1247734088529415E-2</v>
      </c>
      <c r="AV47" s="1650">
        <f t="shared" si="30"/>
        <v>-3.7689813459577115E-3</v>
      </c>
      <c r="AW47" s="1650">
        <f t="shared" si="30"/>
        <v>4.8985177976515359E-2</v>
      </c>
      <c r="AX47" s="1650">
        <f t="shared" si="30"/>
        <v>-2.4433280668143431E-2</v>
      </c>
      <c r="AY47" s="1650">
        <f t="shared" si="30"/>
        <v>1.9612216106037472E-3</v>
      </c>
      <c r="AZ47" s="1650">
        <f t="shared" si="30"/>
        <v>-4.5943156013772413E-2</v>
      </c>
      <c r="BA47" s="1650">
        <f t="shared" si="30"/>
        <v>0.11995071007115365</v>
      </c>
      <c r="BB47" s="1650">
        <f t="shared" si="30"/>
        <v>1.5219397896204079E-2</v>
      </c>
      <c r="BC47" s="1650">
        <f t="shared" si="30"/>
        <v>-6.2699759950128997E-2</v>
      </c>
      <c r="BD47" s="1650">
        <f t="shared" si="30"/>
        <v>1.9728165763174266E-2</v>
      </c>
      <c r="BE47" s="1650">
        <f t="shared" si="30"/>
        <v>-3.7516190954991369E-2</v>
      </c>
      <c r="BF47" s="1650">
        <f>BF24/BE24-1</f>
        <v>-9.5525571979995227E-3</v>
      </c>
      <c r="BG47" s="744"/>
    </row>
    <row r="48" spans="21:59" ht="15" thickTop="1">
      <c r="U48" s="457" t="s">
        <v>44</v>
      </c>
      <c r="V48" s="1632"/>
      <c r="X48" s="457" t="s">
        <v>481</v>
      </c>
      <c r="Y48" s="1632"/>
      <c r="Z48" s="1685"/>
      <c r="AA48" s="1185"/>
      <c r="AB48" s="1642">
        <f t="shared" ref="AB48:BF48" si="31">AB25/AA25-1</f>
        <v>-9.8499514974521585E-3</v>
      </c>
      <c r="AC48" s="1642">
        <f t="shared" si="31"/>
        <v>4.7948575986529463E-3</v>
      </c>
      <c r="AD48" s="1642">
        <f t="shared" si="31"/>
        <v>-2.9526294706853085E-3</v>
      </c>
      <c r="AE48" s="1642">
        <f t="shared" si="31"/>
        <v>3.8023929263955036E-2</v>
      </c>
      <c r="AF48" s="1642">
        <f t="shared" si="31"/>
        <v>8.480036806151503E-3</v>
      </c>
      <c r="AG48" s="1642">
        <f t="shared" si="31"/>
        <v>3.2935145229157303E-2</v>
      </c>
      <c r="AH48" s="1642">
        <f t="shared" si="31"/>
        <v>2.3225715026064186E-2</v>
      </c>
      <c r="AI48" s="1642">
        <f t="shared" si="31"/>
        <v>-4.451452532437461E-2</v>
      </c>
      <c r="AJ48" s="1642">
        <f t="shared" si="31"/>
        <v>-0.18132741508049199</v>
      </c>
      <c r="AK48" s="1642">
        <f t="shared" si="31"/>
        <v>9.1150341044833993E-2</v>
      </c>
      <c r="AL48" s="1642">
        <f t="shared" si="31"/>
        <v>-0.12025316135188879</v>
      </c>
      <c r="AM48" s="1642">
        <f t="shared" si="31"/>
        <v>-2.191189506012714E-2</v>
      </c>
      <c r="AN48" s="1642">
        <f t="shared" si="31"/>
        <v>-4.6972870287125268E-3</v>
      </c>
      <c r="AO48" s="1642">
        <f t="shared" si="31"/>
        <v>-6.8833100946454895E-3</v>
      </c>
      <c r="AP48" s="1642">
        <f t="shared" si="31"/>
        <v>-1.2887894235823261E-2</v>
      </c>
      <c r="AQ48" s="1642">
        <f t="shared" si="31"/>
        <v>-4.4552806677244927E-3</v>
      </c>
      <c r="AR48" s="1642">
        <f t="shared" si="31"/>
        <v>-2.2348496793677008E-2</v>
      </c>
      <c r="AS48" s="1642">
        <f t="shared" si="31"/>
        <v>-3.6108310734036975E-2</v>
      </c>
      <c r="AT48" s="1642">
        <f t="shared" si="31"/>
        <v>-2.3757730839746527E-2</v>
      </c>
      <c r="AU48" s="1642">
        <f t="shared" si="31"/>
        <v>-2.0610691072546206E-2</v>
      </c>
      <c r="AV48" s="1642">
        <f t="shared" si="31"/>
        <v>-1.7419735134298064E-2</v>
      </c>
      <c r="AW48" s="1642">
        <f t="shared" si="31"/>
        <v>-1.6910699017552155E-2</v>
      </c>
      <c r="AX48" s="1642">
        <f t="shared" si="31"/>
        <v>-2.4545439088655696E-3</v>
      </c>
      <c r="AY48" s="1642">
        <f t="shared" si="31"/>
        <v>-2.0213112530616306E-2</v>
      </c>
      <c r="AZ48" s="1642">
        <f t="shared" si="31"/>
        <v>-1.4341760153265715E-2</v>
      </c>
      <c r="BA48" s="1642">
        <f t="shared" si="31"/>
        <v>-2.4221182337773706E-2</v>
      </c>
      <c r="BB48" s="1642">
        <f t="shared" si="31"/>
        <v>1.2275503879546568E-2</v>
      </c>
      <c r="BC48" s="1642">
        <f t="shared" si="31"/>
        <v>-2.2058571997127352E-2</v>
      </c>
      <c r="BD48" s="1642">
        <f t="shared" si="31"/>
        <v>-2.0559197638815752E-2</v>
      </c>
      <c r="BE48" s="1642">
        <f t="shared" si="31"/>
        <v>-1.6530183530566012E-2</v>
      </c>
      <c r="BF48" s="1642">
        <f t="shared" si="31"/>
        <v>-1.1207262459369649E-2</v>
      </c>
      <c r="BG48" s="744"/>
    </row>
    <row r="49" spans="21:59">
      <c r="V49" s="143"/>
      <c r="X49" s="8"/>
    </row>
    <row r="50" spans="21:59">
      <c r="U50" s="143" t="s">
        <v>200</v>
      </c>
      <c r="V50" s="143"/>
      <c r="X50" s="1" t="s">
        <v>587</v>
      </c>
    </row>
    <row r="51" spans="21:59">
      <c r="U51" s="697"/>
      <c r="V51" s="33"/>
      <c r="X51" s="697"/>
      <c r="Y51" s="33"/>
      <c r="Z51" s="1687"/>
      <c r="AA51" s="9">
        <v>1990</v>
      </c>
      <c r="AB51" s="9">
        <f t="shared" ref="AB51:AZ51" si="32">AA51+1</f>
        <v>1991</v>
      </c>
      <c r="AC51" s="9">
        <f t="shared" si="32"/>
        <v>1992</v>
      </c>
      <c r="AD51" s="9">
        <f t="shared" si="32"/>
        <v>1993</v>
      </c>
      <c r="AE51" s="9">
        <f t="shared" si="32"/>
        <v>1994</v>
      </c>
      <c r="AF51" s="9">
        <f t="shared" si="32"/>
        <v>1995</v>
      </c>
      <c r="AG51" s="9">
        <f t="shared" si="32"/>
        <v>1996</v>
      </c>
      <c r="AH51" s="9">
        <f t="shared" si="32"/>
        <v>1997</v>
      </c>
      <c r="AI51" s="9">
        <f t="shared" si="32"/>
        <v>1998</v>
      </c>
      <c r="AJ51" s="9">
        <f t="shared" si="32"/>
        <v>1999</v>
      </c>
      <c r="AK51" s="9">
        <f t="shared" si="32"/>
        <v>2000</v>
      </c>
      <c r="AL51" s="9">
        <f t="shared" si="32"/>
        <v>2001</v>
      </c>
      <c r="AM51" s="9">
        <f t="shared" si="32"/>
        <v>2002</v>
      </c>
      <c r="AN51" s="9">
        <f t="shared" si="32"/>
        <v>2003</v>
      </c>
      <c r="AO51" s="9">
        <f t="shared" si="32"/>
        <v>2004</v>
      </c>
      <c r="AP51" s="9">
        <f t="shared" si="32"/>
        <v>2005</v>
      </c>
      <c r="AQ51" s="9">
        <f t="shared" si="32"/>
        <v>2006</v>
      </c>
      <c r="AR51" s="9">
        <f t="shared" si="32"/>
        <v>2007</v>
      </c>
      <c r="AS51" s="9">
        <f t="shared" si="32"/>
        <v>2008</v>
      </c>
      <c r="AT51" s="9">
        <f t="shared" si="32"/>
        <v>2009</v>
      </c>
      <c r="AU51" s="9">
        <f t="shared" si="32"/>
        <v>2010</v>
      </c>
      <c r="AV51" s="9">
        <f t="shared" si="32"/>
        <v>2011</v>
      </c>
      <c r="AW51" s="9">
        <f t="shared" si="32"/>
        <v>2012</v>
      </c>
      <c r="AX51" s="9">
        <f t="shared" si="32"/>
        <v>2013</v>
      </c>
      <c r="AY51" s="9">
        <f t="shared" si="32"/>
        <v>2014</v>
      </c>
      <c r="AZ51" s="9">
        <f t="shared" si="32"/>
        <v>2015</v>
      </c>
      <c r="BA51" s="9">
        <f t="shared" ref="BA51:BF51" si="33">AZ51+1</f>
        <v>2016</v>
      </c>
      <c r="BB51" s="9">
        <f t="shared" si="33"/>
        <v>2017</v>
      </c>
      <c r="BC51" s="9">
        <f t="shared" si="33"/>
        <v>2018</v>
      </c>
      <c r="BD51" s="9">
        <f t="shared" si="33"/>
        <v>2019</v>
      </c>
      <c r="BE51" s="9">
        <f t="shared" si="33"/>
        <v>2020</v>
      </c>
      <c r="BF51" s="9">
        <f t="shared" si="33"/>
        <v>2021</v>
      </c>
      <c r="BG51" s="1027"/>
    </row>
    <row r="52" spans="21:59">
      <c r="U52" s="459" t="s">
        <v>1072</v>
      </c>
      <c r="V52" s="1578"/>
      <c r="X52" s="459" t="s">
        <v>1075</v>
      </c>
      <c r="Y52" s="1578"/>
      <c r="Z52" s="1685"/>
      <c r="AA52" s="172"/>
      <c r="AB52" s="172"/>
      <c r="AC52" s="172"/>
      <c r="AD52" s="172"/>
      <c r="AE52" s="172"/>
      <c r="AF52" s="172"/>
      <c r="AG52" s="172"/>
      <c r="AH52" s="172"/>
      <c r="AI52" s="172"/>
      <c r="AJ52" s="172"/>
      <c r="AK52" s="172"/>
      <c r="AL52" s="172"/>
      <c r="AM52" s="172"/>
      <c r="AN52" s="172"/>
      <c r="AO52" s="172"/>
      <c r="AP52" s="172"/>
      <c r="AQ52" s="172"/>
      <c r="AR52" s="172"/>
      <c r="AS52" s="172"/>
      <c r="AT52" s="172"/>
      <c r="AU52" s="172"/>
      <c r="AV52" s="172"/>
      <c r="AW52" s="172"/>
      <c r="AX52" s="172"/>
      <c r="AY52" s="1618">
        <f>AY5/$AX5-1</f>
        <v>-1.8635599988636398E-2</v>
      </c>
      <c r="AZ52" s="1618">
        <f t="shared" ref="AZ52:BE52" si="34">AZ5/$AX5-1</f>
        <v>-1.2849052036763897E-2</v>
      </c>
      <c r="BA52" s="1618">
        <f t="shared" si="34"/>
        <v>-4.7474877465008336E-2</v>
      </c>
      <c r="BB52" s="1618">
        <f t="shared" si="34"/>
        <v>-1.5268821995033544E-2</v>
      </c>
      <c r="BC52" s="1618">
        <f t="shared" si="34"/>
        <v>-5.4209377495336053E-2</v>
      </c>
      <c r="BD52" s="1618">
        <f t="shared" si="34"/>
        <v>-0.12762964827085388</v>
      </c>
      <c r="BE52" s="1618">
        <f t="shared" si="34"/>
        <v>-0.17985886749268309</v>
      </c>
      <c r="BF52" s="1618">
        <f t="shared" ref="BF52" si="35">BF5/$AX5-1</f>
        <v>-0.17658635955985347</v>
      </c>
      <c r="BG52" s="744"/>
    </row>
    <row r="53" spans="21:59">
      <c r="U53" s="459" t="s">
        <v>1122</v>
      </c>
      <c r="V53" s="1578"/>
      <c r="X53" s="459" t="s">
        <v>1059</v>
      </c>
      <c r="Y53" s="1578"/>
      <c r="Z53" s="1685"/>
      <c r="AA53" s="1220"/>
      <c r="AB53" s="1220"/>
      <c r="AC53" s="1220"/>
      <c r="AD53" s="1220"/>
      <c r="AE53" s="1220"/>
      <c r="AF53" s="1220"/>
      <c r="AG53" s="1220"/>
      <c r="AH53" s="1220"/>
      <c r="AI53" s="1220"/>
      <c r="AJ53" s="1220"/>
      <c r="AK53" s="1220"/>
      <c r="AL53" s="1220"/>
      <c r="AM53" s="1220"/>
      <c r="AN53" s="1220"/>
      <c r="AO53" s="1220"/>
      <c r="AP53" s="1220"/>
      <c r="AQ53" s="1220"/>
      <c r="AR53" s="1220"/>
      <c r="AS53" s="1220"/>
      <c r="AT53" s="1220"/>
      <c r="AU53" s="1220"/>
      <c r="AV53" s="1220"/>
      <c r="AW53" s="1220"/>
      <c r="AX53" s="1220"/>
      <c r="AY53" s="1643">
        <f>AY13/$AX13-1</f>
        <v>-7.4634010577897536E-3</v>
      </c>
      <c r="AZ53" s="1643">
        <f t="shared" ref="AZ53:BE53" si="36">AZ13/$AX13-1</f>
        <v>-0.25862275732738094</v>
      </c>
      <c r="BA53" s="1643">
        <f t="shared" si="36"/>
        <v>-0.31720221476131594</v>
      </c>
      <c r="BB53" s="1643">
        <f t="shared" si="36"/>
        <v>-0.36970902288336038</v>
      </c>
      <c r="BC53" s="1643">
        <f t="shared" si="36"/>
        <v>-0.45866114001081504</v>
      </c>
      <c r="BD53" s="1643">
        <f t="shared" si="36"/>
        <v>-0.41856233241349194</v>
      </c>
      <c r="BE53" s="1643">
        <f t="shared" si="36"/>
        <v>-0.3283711274366099</v>
      </c>
      <c r="BF53" s="1643">
        <f t="shared" ref="BF53" si="37">BF13/$AX13-1</f>
        <v>-0.36405786873419343</v>
      </c>
      <c r="BG53" s="744"/>
    </row>
    <row r="54" spans="21:59">
      <c r="U54" s="457" t="s">
        <v>1123</v>
      </c>
      <c r="V54" s="1578"/>
      <c r="X54" s="457" t="s">
        <v>1055</v>
      </c>
      <c r="Y54" s="1578"/>
      <c r="Z54" s="1685"/>
      <c r="AA54" s="1220"/>
      <c r="AB54" s="1220"/>
      <c r="AC54" s="1220"/>
      <c r="AD54" s="1220"/>
      <c r="AE54" s="1220"/>
      <c r="AF54" s="1220"/>
      <c r="AG54" s="1220"/>
      <c r="AH54" s="1220"/>
      <c r="AI54" s="1220"/>
      <c r="AJ54" s="1220"/>
      <c r="AK54" s="1220"/>
      <c r="AL54" s="1220"/>
      <c r="AM54" s="1220"/>
      <c r="AN54" s="1220"/>
      <c r="AO54" s="1220"/>
      <c r="AP54" s="1220"/>
      <c r="AQ54" s="1220"/>
      <c r="AR54" s="1220"/>
      <c r="AS54" s="1220"/>
      <c r="AT54" s="1220"/>
      <c r="AU54" s="1220"/>
      <c r="AV54" s="1220"/>
      <c r="AW54" s="1220"/>
      <c r="AX54" s="1220"/>
      <c r="AY54" s="1618">
        <f>AY16/$AX16-1</f>
        <v>-1.6890437230905886E-2</v>
      </c>
      <c r="AZ54" s="1618">
        <f t="shared" ref="AZ54:BE54" si="38">AZ16/$AX16-1</f>
        <v>-1.5381153608877263E-2</v>
      </c>
      <c r="BA54" s="1618">
        <f t="shared" si="38"/>
        <v>-2.149586275178994E-2</v>
      </c>
      <c r="BB54" s="1618">
        <f t="shared" si="38"/>
        <v>-1.0984642845900061E-2</v>
      </c>
      <c r="BC54" s="1618">
        <f t="shared" si="38"/>
        <v>-1.8992922660172384E-2</v>
      </c>
      <c r="BD54" s="1618">
        <f t="shared" si="38"/>
        <v>-2.716265386819261E-2</v>
      </c>
      <c r="BE54" s="1618">
        <f t="shared" si="38"/>
        <v>-2.5428195755243022E-2</v>
      </c>
      <c r="BF54" s="1618">
        <f t="shared" ref="BF54" si="39">BF16/$AX16-1</f>
        <v>-2.8049061488276683E-2</v>
      </c>
      <c r="BG54" s="744"/>
    </row>
    <row r="55" spans="21:59">
      <c r="U55" s="1627" t="s">
        <v>1124</v>
      </c>
      <c r="V55" s="1634"/>
      <c r="X55" s="1544" t="s">
        <v>1103</v>
      </c>
      <c r="Y55" s="1544"/>
      <c r="Z55" s="1685"/>
      <c r="AA55" s="1611"/>
      <c r="AB55" s="1611"/>
      <c r="AC55" s="1611"/>
      <c r="AD55" s="1611"/>
      <c r="AE55" s="1611"/>
      <c r="AF55" s="1611"/>
      <c r="AG55" s="1611"/>
      <c r="AH55" s="1611"/>
      <c r="AI55" s="1611"/>
      <c r="AJ55" s="1611"/>
      <c r="AK55" s="1611"/>
      <c r="AL55" s="1611"/>
      <c r="AM55" s="1611"/>
      <c r="AN55" s="1611"/>
      <c r="AO55" s="1611"/>
      <c r="AP55" s="1611"/>
      <c r="AQ55" s="1611"/>
      <c r="AR55" s="1611"/>
      <c r="AS55" s="1611"/>
      <c r="AT55" s="1611"/>
      <c r="AU55" s="1611"/>
      <c r="AV55" s="1611"/>
      <c r="AW55" s="1611"/>
      <c r="AX55" s="1611"/>
      <c r="AY55" s="1612">
        <f>AY17/$AX17-1</f>
        <v>-2.5068338409594104E-2</v>
      </c>
      <c r="AZ55" s="1612">
        <f t="shared" ref="AZ55:BE55" si="40">AZ17/$AX17-1</f>
        <v>-3.3864816730208691E-2</v>
      </c>
      <c r="BA55" s="1612">
        <f t="shared" si="40"/>
        <v>-3.9901885623027544E-2</v>
      </c>
      <c r="BB55" s="1612">
        <f t="shared" si="40"/>
        <v>-2.749038406175075E-2</v>
      </c>
      <c r="BC55" s="1612">
        <f t="shared" si="40"/>
        <v>-3.8755481671682412E-2</v>
      </c>
      <c r="BD55" s="1612">
        <f t="shared" si="40"/>
        <v>-3.5353529328030819E-2</v>
      </c>
      <c r="BE55" s="1612">
        <f t="shared" si="40"/>
        <v>-3.221911965444002E-2</v>
      </c>
      <c r="BF55" s="1612">
        <f t="shared" ref="BF55" si="41">BF17/$AX17-1</f>
        <v>-3.9052173443843707E-2</v>
      </c>
      <c r="BG55" s="744"/>
    </row>
    <row r="56" spans="21:59" ht="14.25" customHeight="1">
      <c r="U56" s="1628" t="s">
        <v>1125</v>
      </c>
      <c r="V56" s="1635"/>
      <c r="X56" s="1591" t="s">
        <v>1104</v>
      </c>
      <c r="Y56" s="924"/>
      <c r="Z56" s="1685"/>
      <c r="AA56" s="1615"/>
      <c r="AB56" s="1615"/>
      <c r="AC56" s="1615"/>
      <c r="AD56" s="1615"/>
      <c r="AE56" s="1615"/>
      <c r="AF56" s="1615"/>
      <c r="AG56" s="1615"/>
      <c r="AH56" s="1615"/>
      <c r="AI56" s="1615"/>
      <c r="AJ56" s="1615"/>
      <c r="AK56" s="1615"/>
      <c r="AL56" s="1615"/>
      <c r="AM56" s="1615"/>
      <c r="AN56" s="1615"/>
      <c r="AO56" s="1615"/>
      <c r="AP56" s="1615"/>
      <c r="AQ56" s="1615"/>
      <c r="AR56" s="1615"/>
      <c r="AS56" s="1615"/>
      <c r="AT56" s="1615"/>
      <c r="AU56" s="1615"/>
      <c r="AV56" s="1615"/>
      <c r="AW56" s="1615"/>
      <c r="AX56" s="1615"/>
      <c r="AY56" s="1617">
        <f>AY18/$AX18-1</f>
        <v>-1.1050844570867357E-2</v>
      </c>
      <c r="AZ56" s="1617">
        <f t="shared" ref="AZ56:BE56" si="42">AZ18/$AX18-1</f>
        <v>-2.0714716571144098E-3</v>
      </c>
      <c r="BA56" s="1617">
        <f t="shared" si="42"/>
        <v>-8.2655241677762614E-3</v>
      </c>
      <c r="BB56" s="1617">
        <f t="shared" si="42"/>
        <v>1.0812478368555922E-3</v>
      </c>
      <c r="BC56" s="1617">
        <f t="shared" si="42"/>
        <v>-4.6772983993644823E-3</v>
      </c>
      <c r="BD56" s="1617">
        <f t="shared" si="42"/>
        <v>-2.1038918726635991E-2</v>
      </c>
      <c r="BE56" s="1617">
        <f t="shared" si="42"/>
        <v>-2.0270522000027436E-2</v>
      </c>
      <c r="BF56" s="1617">
        <f t="shared" ref="BF56" si="43">BF18/$AX18-1</f>
        <v>-1.9916412937587502E-2</v>
      </c>
      <c r="BG56" s="744"/>
    </row>
    <row r="57" spans="21:59">
      <c r="U57" s="1629" t="s">
        <v>1219</v>
      </c>
      <c r="V57" s="1633"/>
      <c r="X57" s="1577" t="s">
        <v>1105</v>
      </c>
      <c r="Y57" s="1604"/>
      <c r="Z57" s="1685"/>
      <c r="AA57" s="1613"/>
      <c r="AB57" s="1613"/>
      <c r="AC57" s="1613"/>
      <c r="AD57" s="1613"/>
      <c r="AE57" s="1613"/>
      <c r="AF57" s="1613"/>
      <c r="AG57" s="1613"/>
      <c r="AH57" s="1613"/>
      <c r="AI57" s="1613"/>
      <c r="AJ57" s="1613"/>
      <c r="AK57" s="1613"/>
      <c r="AL57" s="1613"/>
      <c r="AM57" s="1613"/>
      <c r="AN57" s="1613"/>
      <c r="AO57" s="1613"/>
      <c r="AP57" s="1613"/>
      <c r="AQ57" s="1613"/>
      <c r="AR57" s="1613"/>
      <c r="AS57" s="1613"/>
      <c r="AT57" s="1613"/>
      <c r="AU57" s="1613"/>
      <c r="AV57" s="1613"/>
      <c r="AW57" s="1613"/>
      <c r="AX57" s="1613"/>
      <c r="AY57" s="1614">
        <f t="shared" ref="AY57:BE57" si="44">AY19/$AX19-1</f>
        <v>-2.8178169598733316E-2</v>
      </c>
      <c r="AZ57" s="1614">
        <f t="shared" si="44"/>
        <v>-6.9510723696397658E-2</v>
      </c>
      <c r="BA57" s="1614">
        <f t="shared" si="44"/>
        <v>-6.9358924687182966E-2</v>
      </c>
      <c r="BB57" s="1614">
        <f t="shared" si="44"/>
        <v>-0.10582512417269374</v>
      </c>
      <c r="BC57" s="1614">
        <f t="shared" si="44"/>
        <v>-9.8780410995633172E-2</v>
      </c>
      <c r="BD57" s="1614">
        <f t="shared" si="44"/>
        <v>-0.10929962778321123</v>
      </c>
      <c r="BE57" s="1614">
        <f t="shared" si="44"/>
        <v>-0.11429146633322684</v>
      </c>
      <c r="BF57" s="1614">
        <f t="shared" ref="BF57" si="45">BF19/$AX19-1</f>
        <v>-0.11426871153783424</v>
      </c>
      <c r="BG57" s="744"/>
    </row>
    <row r="58" spans="21:59">
      <c r="U58" s="459" t="s">
        <v>1074</v>
      </c>
      <c r="V58" s="1578"/>
      <c r="X58" s="459" t="s">
        <v>1056</v>
      </c>
      <c r="Y58" s="1578"/>
      <c r="Z58" s="1685"/>
      <c r="AA58" s="172"/>
      <c r="AB58" s="172"/>
      <c r="AC58" s="172"/>
      <c r="AD58" s="172"/>
      <c r="AE58" s="172"/>
      <c r="AF58" s="172"/>
      <c r="AG58" s="172"/>
      <c r="AH58" s="172"/>
      <c r="AI58" s="172"/>
      <c r="AJ58" s="172"/>
      <c r="AK58" s="172"/>
      <c r="AL58" s="172"/>
      <c r="AM58" s="172"/>
      <c r="AN58" s="172"/>
      <c r="AO58" s="172"/>
      <c r="AP58" s="172"/>
      <c r="AQ58" s="172"/>
      <c r="AR58" s="172"/>
      <c r="AS58" s="172"/>
      <c r="AT58" s="172"/>
      <c r="AU58" s="172"/>
      <c r="AV58" s="172"/>
      <c r="AW58" s="172"/>
      <c r="AX58" s="172"/>
      <c r="AY58" s="1618">
        <f t="shared" ref="AY58" si="46">AY20/$AX20-1</f>
        <v>-3.4918740221017375E-2</v>
      </c>
      <c r="AZ58" s="1618">
        <f t="shared" ref="AZ58:BE58" si="47">AZ20/$AX20-1</f>
        <v>-2.3706814866475523E-2</v>
      </c>
      <c r="BA58" s="1618">
        <f t="shared" si="47"/>
        <v>-5.730218879595872E-2</v>
      </c>
      <c r="BB58" s="1618">
        <f t="shared" si="47"/>
        <v>-4.8804297614608139E-2</v>
      </c>
      <c r="BC58" s="1618">
        <f t="shared" si="47"/>
        <v>-4.8379163443347473E-2</v>
      </c>
      <c r="BD58" s="1618">
        <f t="shared" si="47"/>
        <v>-3.7190649824777378E-2</v>
      </c>
      <c r="BE58" s="1618">
        <f t="shared" si="47"/>
        <v>-7.7285256679086589E-2</v>
      </c>
      <c r="BF58" s="1618">
        <f t="shared" ref="BF58" si="48">BF20/$AX20-1</f>
        <v>-0.11397050481990534</v>
      </c>
      <c r="BG58" s="744"/>
    </row>
    <row r="59" spans="21:59">
      <c r="U59" s="1641" t="s">
        <v>1116</v>
      </c>
      <c r="V59" s="1640"/>
      <c r="X59" s="1641" t="s">
        <v>1097</v>
      </c>
      <c r="Y59" s="1640"/>
      <c r="Z59" s="1685"/>
      <c r="AA59" s="1611"/>
      <c r="AB59" s="1611"/>
      <c r="AC59" s="1611"/>
      <c r="AD59" s="1611"/>
      <c r="AE59" s="1611"/>
      <c r="AF59" s="1611"/>
      <c r="AG59" s="1611"/>
      <c r="AH59" s="1611"/>
      <c r="AI59" s="1611"/>
      <c r="AJ59" s="1611"/>
      <c r="AK59" s="1611"/>
      <c r="AL59" s="1611"/>
      <c r="AM59" s="1611"/>
      <c r="AN59" s="1611"/>
      <c r="AO59" s="1611"/>
      <c r="AP59" s="1611"/>
      <c r="AQ59" s="1611"/>
      <c r="AR59" s="1611"/>
      <c r="AS59" s="1611"/>
      <c r="AT59" s="1611"/>
      <c r="AU59" s="1611"/>
      <c r="AV59" s="1611"/>
      <c r="AW59" s="1611"/>
      <c r="AX59" s="1611"/>
      <c r="AY59" s="1612">
        <f>AY21/$AX21-1</f>
        <v>-4.5530692662918426E-3</v>
      </c>
      <c r="AZ59" s="1612">
        <f t="shared" ref="AZ59:BE59" si="49">AZ21/$AX21-1</f>
        <v>1.4518477453631551E-2</v>
      </c>
      <c r="BA59" s="1612">
        <f t="shared" si="49"/>
        <v>2.5683754202209252E-2</v>
      </c>
      <c r="BB59" s="1612">
        <f t="shared" si="49"/>
        <v>-0.10906955167870569</v>
      </c>
      <c r="BC59" s="1612">
        <f t="shared" si="49"/>
        <v>-0.11670740349902209</v>
      </c>
      <c r="BD59" s="1612">
        <f t="shared" si="49"/>
        <v>-0.18176361963617416</v>
      </c>
      <c r="BE59" s="1612">
        <f t="shared" si="49"/>
        <v>-0.26199479411786408</v>
      </c>
      <c r="BF59" s="1612">
        <f t="shared" ref="BF59" si="50">BF21/$AX21-1</f>
        <v>-0.26683417803661147</v>
      </c>
      <c r="BG59" s="744"/>
    </row>
    <row r="60" spans="21:59" ht="27" customHeight="1">
      <c r="U60" s="1917" t="s">
        <v>1119</v>
      </c>
      <c r="V60" s="1918"/>
      <c r="X60" s="1917" t="s">
        <v>1106</v>
      </c>
      <c r="Y60" s="1918"/>
      <c r="Z60" s="1685"/>
      <c r="AA60" s="1615"/>
      <c r="AB60" s="1615"/>
      <c r="AC60" s="1615"/>
      <c r="AD60" s="1615"/>
      <c r="AE60" s="1615"/>
      <c r="AF60" s="1615"/>
      <c r="AG60" s="1615"/>
      <c r="AH60" s="1615"/>
      <c r="AI60" s="1615"/>
      <c r="AJ60" s="1615"/>
      <c r="AK60" s="1615"/>
      <c r="AL60" s="1615"/>
      <c r="AM60" s="1615"/>
      <c r="AN60" s="1615"/>
      <c r="AO60" s="1615"/>
      <c r="AP60" s="1615"/>
      <c r="AQ60" s="1615"/>
      <c r="AR60" s="1615"/>
      <c r="AS60" s="1615"/>
      <c r="AT60" s="1615"/>
      <c r="AU60" s="1615"/>
      <c r="AV60" s="1615"/>
      <c r="AW60" s="1615"/>
      <c r="AX60" s="1615"/>
      <c r="AY60" s="1617">
        <f>AY22/$AX22-1</f>
        <v>-7.3124888791925802E-2</v>
      </c>
      <c r="AZ60" s="1617">
        <f t="shared" ref="AZ60:BE60" si="51">AZ22/$AX22-1</f>
        <v>-2.416437052245568E-2</v>
      </c>
      <c r="BA60" s="1617">
        <f t="shared" si="51"/>
        <v>-0.14553315715956261</v>
      </c>
      <c r="BB60" s="1617">
        <f t="shared" si="51"/>
        <v>-7.2901052483616335E-2</v>
      </c>
      <c r="BC60" s="1617">
        <f t="shared" si="51"/>
        <v>-5.3603254983315862E-2</v>
      </c>
      <c r="BD60" s="1617">
        <f t="shared" si="51"/>
        <v>-4.0458093474497803E-2</v>
      </c>
      <c r="BE60" s="1617">
        <f t="shared" si="51"/>
        <v>-9.1484694859459648E-2</v>
      </c>
      <c r="BF60" s="1617">
        <f t="shared" ref="BF60" si="52">BF22/$AX22-1</f>
        <v>-0.19282003315664142</v>
      </c>
      <c r="BG60" s="744"/>
    </row>
    <row r="61" spans="21:59">
      <c r="U61" s="924" t="s">
        <v>1117</v>
      </c>
      <c r="V61" s="1635"/>
      <c r="X61" s="924" t="s">
        <v>1098</v>
      </c>
      <c r="Y61" s="1630"/>
      <c r="Z61" s="1685"/>
      <c r="AA61" s="1615"/>
      <c r="AB61" s="1615"/>
      <c r="AC61" s="1615"/>
      <c r="AD61" s="1615"/>
      <c r="AE61" s="1615"/>
      <c r="AF61" s="1615"/>
      <c r="AG61" s="1615"/>
      <c r="AH61" s="1615"/>
      <c r="AI61" s="1615"/>
      <c r="AJ61" s="1615"/>
      <c r="AK61" s="1615"/>
      <c r="AL61" s="1615"/>
      <c r="AM61" s="1615"/>
      <c r="AN61" s="1615"/>
      <c r="AO61" s="1615"/>
      <c r="AP61" s="1615"/>
      <c r="AQ61" s="1615"/>
      <c r="AR61" s="1615"/>
      <c r="AS61" s="1615"/>
      <c r="AT61" s="1615"/>
      <c r="AU61" s="1615"/>
      <c r="AV61" s="1615"/>
      <c r="AW61" s="1615"/>
      <c r="AX61" s="1615"/>
      <c r="AY61" s="1617">
        <f>AY23/$AX23-1</f>
        <v>-1.7545263031054859E-2</v>
      </c>
      <c r="AZ61" s="1617">
        <f t="shared" ref="AZ61:BE61" si="53">AZ23/$AX23-1</f>
        <v>-2.6246755843202574E-2</v>
      </c>
      <c r="BA61" s="1617">
        <f t="shared" si="53"/>
        <v>-2.6102995324692957E-2</v>
      </c>
      <c r="BB61" s="1617">
        <f t="shared" si="53"/>
        <v>-4.3118255243110304E-2</v>
      </c>
      <c r="BC61" s="1617">
        <f t="shared" si="53"/>
        <v>-4.4311532867311043E-2</v>
      </c>
      <c r="BD61" s="1617">
        <f t="shared" si="53"/>
        <v>-2.3739054976601115E-2</v>
      </c>
      <c r="BE61" s="1617">
        <f t="shared" si="53"/>
        <v>-4.9501039716381201E-2</v>
      </c>
      <c r="BF61" s="1617">
        <f t="shared" ref="BF61" si="54">BF23/$AX23-1</f>
        <v>-4.7988666203443331E-2</v>
      </c>
      <c r="BG61" s="744"/>
    </row>
    <row r="62" spans="21:59" ht="15" thickBot="1">
      <c r="U62" s="1649" t="s">
        <v>1118</v>
      </c>
      <c r="V62" s="1636"/>
      <c r="X62" s="1608" t="s">
        <v>1099</v>
      </c>
      <c r="Y62" s="1631"/>
      <c r="Z62" s="1685"/>
      <c r="AA62" s="1616"/>
      <c r="AB62" s="1616"/>
      <c r="AC62" s="1616"/>
      <c r="AD62" s="1616"/>
      <c r="AE62" s="1616"/>
      <c r="AF62" s="1616"/>
      <c r="AG62" s="1616"/>
      <c r="AH62" s="1616"/>
      <c r="AI62" s="1616"/>
      <c r="AJ62" s="1616"/>
      <c r="AK62" s="1616"/>
      <c r="AL62" s="1616"/>
      <c r="AM62" s="1616"/>
      <c r="AN62" s="1616"/>
      <c r="AO62" s="1616"/>
      <c r="AP62" s="1616"/>
      <c r="AQ62" s="1616"/>
      <c r="AR62" s="1616"/>
      <c r="AS62" s="1616"/>
      <c r="AT62" s="1616"/>
      <c r="AU62" s="1616"/>
      <c r="AV62" s="1616"/>
      <c r="AW62" s="1616"/>
      <c r="AX62" s="1616"/>
      <c r="AY62" s="1650">
        <f>AY24/$AX24-1</f>
        <v>1.9612216106037472E-3</v>
      </c>
      <c r="AZ62" s="1650">
        <f t="shared" ref="AZ62:BE62" si="55">AZ24/$AX24-1</f>
        <v>-4.4072039113602357E-2</v>
      </c>
      <c r="BA62" s="1650">
        <f t="shared" si="55"/>
        <v>7.0592198571591158E-2</v>
      </c>
      <c r="BB62" s="1650">
        <f t="shared" si="55"/>
        <v>8.6885967226224103E-2</v>
      </c>
      <c r="BC62" s="1650">
        <f t="shared" si="55"/>
        <v>1.8738477987976232E-2</v>
      </c>
      <c r="BD62" s="1650">
        <f t="shared" si="55"/>
        <v>3.8836319551046827E-2</v>
      </c>
      <c r="BE62" s="1650">
        <f t="shared" si="55"/>
        <v>-1.3686218421071761E-4</v>
      </c>
      <c r="BF62" s="1650">
        <f>BF24/$AX24-1</f>
        <v>-9.688111998367277E-3</v>
      </c>
      <c r="BG62" s="744"/>
    </row>
    <row r="63" spans="21:59" ht="15" thickTop="1">
      <c r="U63" s="457" t="s">
        <v>44</v>
      </c>
      <c r="V63" s="1632"/>
      <c r="X63" s="457" t="s">
        <v>419</v>
      </c>
      <c r="Y63" s="1632"/>
      <c r="Z63" s="1685"/>
      <c r="AA63" s="176"/>
      <c r="AB63" s="176"/>
      <c r="AC63" s="176"/>
      <c r="AD63" s="176"/>
      <c r="AE63" s="176"/>
      <c r="AF63" s="176"/>
      <c r="AG63" s="176"/>
      <c r="AH63" s="176"/>
      <c r="AI63" s="176"/>
      <c r="AJ63" s="176"/>
      <c r="AK63" s="176"/>
      <c r="AL63" s="176"/>
      <c r="AM63" s="176"/>
      <c r="AN63" s="176"/>
      <c r="AO63" s="176"/>
      <c r="AP63" s="176"/>
      <c r="AQ63" s="176"/>
      <c r="AR63" s="176"/>
      <c r="AS63" s="176"/>
      <c r="AT63" s="176"/>
      <c r="AU63" s="176"/>
      <c r="AV63" s="176"/>
      <c r="AW63" s="176"/>
      <c r="AX63" s="176"/>
      <c r="AY63" s="1619">
        <f>AY25/$AX25-1</f>
        <v>-2.0213112530616306E-2</v>
      </c>
      <c r="AZ63" s="1619">
        <f t="shared" ref="AZ63:BE63" si="56">AZ25/$AX25-1</f>
        <v>-3.426498107201692E-2</v>
      </c>
      <c r="BA63" s="1619">
        <f t="shared" si="56"/>
        <v>-5.7656225055444987E-2</v>
      </c>
      <c r="BB63" s="1619">
        <f t="shared" si="56"/>
        <v>-4.60884803902466E-2</v>
      </c>
      <c r="BC63" s="1619">
        <f t="shared" si="56"/>
        <v>-6.7130406324447445E-2</v>
      </c>
      <c r="BD63" s="1619">
        <f t="shared" si="56"/>
        <v>-8.6309456672064799E-2</v>
      </c>
      <c r="BE63" s="1619">
        <f t="shared" si="56"/>
        <v>-0.10141292904341814</v>
      </c>
      <c r="BF63" s="1619">
        <f t="shared" ref="BF63" si="57">BF25/$AX25-1</f>
        <v>-0.11148363019022478</v>
      </c>
      <c r="BG63" s="744"/>
    </row>
    <row r="64" spans="21:59">
      <c r="V64" s="143"/>
      <c r="X64" s="8"/>
    </row>
    <row r="68" spans="59:59">
      <c r="BG68" s="8"/>
    </row>
    <row r="69" spans="59:59">
      <c r="BG69" s="8"/>
    </row>
    <row r="70" spans="59:59">
      <c r="BG70" s="8"/>
    </row>
    <row r="71" spans="59:59">
      <c r="BG71" s="8"/>
    </row>
    <row r="72" spans="59:59">
      <c r="BG72" s="8"/>
    </row>
    <row r="73" spans="59:59">
      <c r="BG73" s="8"/>
    </row>
    <row r="74" spans="59:59">
      <c r="BG74" s="8"/>
    </row>
    <row r="75" spans="59:59">
      <c r="BG75" s="8"/>
    </row>
    <row r="76" spans="59:59">
      <c r="BG76" s="8"/>
    </row>
    <row r="77" spans="59:59">
      <c r="BG77" s="8"/>
    </row>
    <row r="78" spans="59:59">
      <c r="BG78" s="8"/>
    </row>
    <row r="79" spans="59:59">
      <c r="BG79" s="8"/>
    </row>
    <row r="80" spans="59:59">
      <c r="BG80" s="8"/>
    </row>
    <row r="81" spans="59:59">
      <c r="BG81" s="8"/>
    </row>
    <row r="82" spans="59:59">
      <c r="BG82" s="8"/>
    </row>
    <row r="83" spans="59:59">
      <c r="BG83" s="8"/>
    </row>
    <row r="84" spans="59:59">
      <c r="BG84" s="8"/>
    </row>
    <row r="85" spans="59:59">
      <c r="BG85" s="8"/>
    </row>
    <row r="86" spans="59:59">
      <c r="BG86" s="8"/>
    </row>
    <row r="87" spans="59:59">
      <c r="BG87" s="8"/>
    </row>
    <row r="88" spans="59:59">
      <c r="BG88" s="8"/>
    </row>
    <row r="89" spans="59:59">
      <c r="BG89" s="8"/>
    </row>
    <row r="90" spans="59:59">
      <c r="BG90" s="8"/>
    </row>
  </sheetData>
  <mergeCells count="7">
    <mergeCell ref="U60:V60"/>
    <mergeCell ref="X60:Y60"/>
    <mergeCell ref="U2:V2"/>
    <mergeCell ref="U1:V1"/>
    <mergeCell ref="X1:Y1"/>
    <mergeCell ref="U45:V45"/>
    <mergeCell ref="X45:Y45"/>
  </mergeCells>
  <phoneticPr fontId="9"/>
  <pageMargins left="0.78740157480314965" right="0.78740157480314965" top="0.98425196850393704" bottom="0.98425196850393704" header="0.51181102362204722" footer="0.51181102362204722"/>
  <pageSetup paperSize="9" scale="28"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4</vt:i4>
      </vt:variant>
    </vt:vector>
  </HeadingPairs>
  <TitlesOfParts>
    <vt:vector size="22" baseType="lpstr">
      <vt:lpstr>0.Contents</vt:lpstr>
      <vt:lpstr>Notes</vt:lpstr>
      <vt:lpstr>1.Summary</vt:lpstr>
      <vt:lpstr>2.CO2-Sector</vt:lpstr>
      <vt:lpstr>3.Allocated_CO2-Sector</vt:lpstr>
      <vt:lpstr>4.CO2-Share</vt:lpstr>
      <vt:lpstr>5.CO2-fuel</vt:lpstr>
      <vt:lpstr>6.CH4</vt:lpstr>
      <vt:lpstr>7.N2O</vt:lpstr>
      <vt:lpstr>8.F-gas</vt:lpstr>
      <vt:lpstr>9.GHG-capita</vt:lpstr>
      <vt:lpstr>10.GHG-GDP</vt:lpstr>
      <vt:lpstr>11.Household (per household)</vt:lpstr>
      <vt:lpstr>12.Household (per capita)</vt:lpstr>
      <vt:lpstr>13.NDC-LULUCF</vt:lpstr>
      <vt:lpstr>14.【Annex】GHG-bunker</vt:lpstr>
      <vt:lpstr>15.【Annex】CRF-CO2</vt:lpstr>
      <vt:lpstr>リンク切公表時非表示（グラフの添え物）</vt:lpstr>
      <vt:lpstr>'0.Contents'!Print_Area</vt:lpstr>
      <vt:lpstr>'4.CO2-Share'!Print_Area</vt:lpstr>
      <vt:lpstr>'6.CH4'!Print_Area</vt:lpstr>
      <vt:lpstr>'6.CH4'!Print_Titles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Hirata</dc:creator>
  <cp:lastModifiedBy>Atsuko Hayashi</cp:lastModifiedBy>
  <cp:lastPrinted>2023-04-13T05:03:01Z</cp:lastPrinted>
  <dcterms:created xsi:type="dcterms:W3CDTF">2003-03-19T00:52:35Z</dcterms:created>
  <dcterms:modified xsi:type="dcterms:W3CDTF">2023-04-21T02:38:00Z</dcterms:modified>
</cp:coreProperties>
</file>