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nds.nies.go.jp\esd\main\b42_温室効果ガスインベントリオフィス\c16gio\00_Inventory\JNGI_2023\001_JNGI2023_速報値\"/>
    </mc:Choice>
  </mc:AlternateContent>
  <xr:revisionPtr revIDLastSave="0" documentId="13_ncr:1_{3AC03AFA-4B76-44DC-A44E-2E09A084CA0D}" xr6:coauthVersionLast="47" xr6:coauthVersionMax="47" xr10:uidLastSave="{00000000-0000-0000-0000-000000000000}"/>
  <bookViews>
    <workbookView xWindow="-23148" yWindow="-108" windowWidth="23256" windowHeight="12576" xr2:uid="{CAEC02A5-A6AA-42D7-B85A-169E25F4D131}"/>
  </bookViews>
  <sheets>
    <sheet name="0.Contents" sheetId="61" r:id="rId1"/>
    <sheet name="Notes" sheetId="99" r:id="rId2"/>
    <sheet name="1.Summary" sheetId="120" r:id="rId3"/>
    <sheet name="2.CO2-Sector" sheetId="65" r:id="rId4"/>
    <sheet name="3.Allocated_CO2-Sector" sheetId="66" r:id="rId5"/>
    <sheet name="4.CO2-Share" sheetId="112" r:id="rId6"/>
    <sheet name="5.CO2-fuel" sheetId="70" r:id="rId7"/>
    <sheet name="6.CH4" sheetId="74" r:id="rId8"/>
    <sheet name="7.N2O" sheetId="76" r:id="rId9"/>
    <sheet name="8.F-gas" sheetId="100" r:id="rId10"/>
    <sheet name="9.GHG-capita" sheetId="117" r:id="rId11"/>
    <sheet name="10.GHG-GDP" sheetId="118" r:id="rId12"/>
    <sheet name="11.Household (per household)" sheetId="97" r:id="rId13"/>
    <sheet name="12.Household (per capita)" sheetId="101" r:id="rId14"/>
    <sheet name="13.NDC-LULUCF" sheetId="119" r:id="rId15"/>
    <sheet name="14.【Annex】GHG-bunker" sheetId="73" r:id="rId16"/>
    <sheet name="15.【Annex】CRF-CO2" sheetId="102" r:id="rId17"/>
    <sheet name="リンク切公表時削除 QC用" sheetId="114" state="hidden" r:id="rId18"/>
  </sheets>
  <definedNames>
    <definedName name="_1__123Graph_Aグラフ_2A" localSheetId="5" hidden="1">#REF!</definedName>
    <definedName name="_1__123Graph_Aグラフ_2A" localSheetId="17" hidden="1">#REF!</definedName>
    <definedName name="_1__123Graph_Aグラフ_2A" hidden="1">#REF!</definedName>
    <definedName name="_2__123Graph_Bグラフ_2A" localSheetId="5" hidden="1">#REF!</definedName>
    <definedName name="_2__123Graph_Bグラフ_2A" localSheetId="17" hidden="1">#REF!</definedName>
    <definedName name="_2__123Graph_Bグラフ_2A" hidden="1">#REF!</definedName>
    <definedName name="_3__123Graph_Cグラフ_2A" localSheetId="5" hidden="1">#REF!</definedName>
    <definedName name="_3__123Graph_Cグラフ_2A" localSheetId="17" hidden="1">#REF!</definedName>
    <definedName name="_3__123Graph_Cグラフ_2A" hidden="1">#REF!</definedName>
    <definedName name="_4__123Graph_Dグラフ_2A" localSheetId="5" hidden="1">#REF!</definedName>
    <definedName name="_4__123Graph_Dグラフ_2A" localSheetId="17" hidden="1">#REF!</definedName>
    <definedName name="_4__123Graph_Dグラフ_2A" hidden="1">#REF!</definedName>
    <definedName name="_5__123Graph_Eグラフ_2A" localSheetId="5" hidden="1">#REF!</definedName>
    <definedName name="_5__123Graph_Eグラフ_2A" localSheetId="17" hidden="1">#REF!</definedName>
    <definedName name="_5__123Graph_Eグラフ_2A" hidden="1">#REF!</definedName>
    <definedName name="_6__123Graph_Xグラフ_2A" localSheetId="5" hidden="1">#REF!</definedName>
    <definedName name="_6__123Graph_Xグラフ_2A" localSheetId="17" hidden="1">#REF!</definedName>
    <definedName name="_6__123Graph_Xグラフ_2A" hidden="1">#REF!</definedName>
    <definedName name="_Fill" localSheetId="5" hidden="1">#REF!</definedName>
    <definedName name="_Fill" localSheetId="17" hidden="1">#REF!</definedName>
    <definedName name="_Fill" hidden="1">#REF!</definedName>
    <definedName name="_Regression_Out" localSheetId="5" hidden="1">#REF!</definedName>
    <definedName name="_Regression_Out" localSheetId="17" hidden="1">#REF!</definedName>
    <definedName name="_Regression_Out" hidden="1">#REF!</definedName>
    <definedName name="_Regression_X" localSheetId="5" hidden="1">#REF!</definedName>
    <definedName name="_Regression_X" localSheetId="17" hidden="1">#REF!</definedName>
    <definedName name="_Regression_X" hidden="1">#REF!</definedName>
    <definedName name="_Regression_Y" localSheetId="5" hidden="1">#REF!</definedName>
    <definedName name="_Regression_Y" localSheetId="17" hidden="1">#REF!</definedName>
    <definedName name="_Regression_Y" hidden="1">#REF!</definedName>
    <definedName name="regression" localSheetId="5" hidden="1">#REF!</definedName>
    <definedName name="regression" localSheetId="17" hidden="1">#REF!</definedName>
    <definedName name="regression" hidden="1">#REF!</definedName>
    <definedName name="regressiona1" localSheetId="5" hidden="1">#REF!</definedName>
    <definedName name="regressiona1" localSheetId="17" hidden="1">#REF!</definedName>
    <definedName name="regressiona1"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F123" i="100" l="1"/>
  <c r="AA7" i="73"/>
  <c r="AY32" i="117" l="1"/>
  <c r="BF58" i="120"/>
  <c r="BF51" i="120"/>
  <c r="BF50" i="120"/>
  <c r="BF49" i="120"/>
  <c r="BF44" i="120"/>
  <c r="BF35" i="120"/>
  <c r="AB44" i="120"/>
  <c r="AB35" i="120"/>
  <c r="AY49" i="120"/>
  <c r="BE58" i="120"/>
  <c r="BD58" i="120"/>
  <c r="BC58" i="120"/>
  <c r="BB58" i="120"/>
  <c r="BA58" i="120"/>
  <c r="AZ58" i="120"/>
  <c r="AY58" i="120"/>
  <c r="BF57" i="120"/>
  <c r="BE57" i="120"/>
  <c r="BD57" i="120"/>
  <c r="BC57" i="120"/>
  <c r="BB57" i="120"/>
  <c r="BA57" i="120"/>
  <c r="AZ57" i="120"/>
  <c r="AY57" i="120"/>
  <c r="BF56" i="120"/>
  <c r="BE56" i="120"/>
  <c r="BD56" i="120"/>
  <c r="BC56" i="120"/>
  <c r="BB56" i="120"/>
  <c r="BA56" i="120"/>
  <c r="AZ56" i="120"/>
  <c r="AY56" i="120"/>
  <c r="BF55" i="120"/>
  <c r="BE55" i="120"/>
  <c r="BD55" i="120"/>
  <c r="BC55" i="120"/>
  <c r="BB55" i="120"/>
  <c r="BA55" i="120"/>
  <c r="AZ55" i="120"/>
  <c r="AY55" i="120"/>
  <c r="BF54" i="120"/>
  <c r="BE54" i="120"/>
  <c r="BD54" i="120"/>
  <c r="BC54" i="120"/>
  <c r="BB54" i="120"/>
  <c r="BA54" i="120"/>
  <c r="AZ54" i="120"/>
  <c r="AY54" i="120"/>
  <c r="BF53" i="120"/>
  <c r="BE53" i="120"/>
  <c r="BD53" i="120"/>
  <c r="BC53" i="120"/>
  <c r="BB53" i="120"/>
  <c r="BA53" i="120"/>
  <c r="AZ53" i="120"/>
  <c r="AY53" i="120"/>
  <c r="BF52" i="120"/>
  <c r="BE52" i="120"/>
  <c r="BD52" i="120"/>
  <c r="BC52" i="120"/>
  <c r="BB52" i="120"/>
  <c r="BA52" i="120"/>
  <c r="AZ52" i="120"/>
  <c r="AY52" i="120"/>
  <c r="BE51" i="120"/>
  <c r="BD51" i="120"/>
  <c r="BC51" i="120"/>
  <c r="BB51" i="120"/>
  <c r="BA51" i="120"/>
  <c r="AZ51" i="120"/>
  <c r="AY51" i="120"/>
  <c r="BE50" i="120"/>
  <c r="BD50" i="120"/>
  <c r="BC50" i="120"/>
  <c r="BB50" i="120"/>
  <c r="BA50" i="120"/>
  <c r="AZ50" i="120"/>
  <c r="AY50" i="120"/>
  <c r="BE49" i="120"/>
  <c r="BD49" i="120"/>
  <c r="BC49" i="120"/>
  <c r="BB49" i="120"/>
  <c r="BA49" i="120"/>
  <c r="AZ49" i="120"/>
  <c r="AB92" i="102" l="1"/>
  <c r="AC92" i="102" s="1"/>
  <c r="AD92" i="102" s="1"/>
  <c r="AE92" i="102" s="1"/>
  <c r="AF92" i="102" s="1"/>
  <c r="AG92" i="102" s="1"/>
  <c r="AH92" i="102" s="1"/>
  <c r="AI92" i="102" s="1"/>
  <c r="AJ92" i="102" s="1"/>
  <c r="AK92" i="102" s="1"/>
  <c r="AL92" i="102" s="1"/>
  <c r="AM92" i="102" s="1"/>
  <c r="AN92" i="102" s="1"/>
  <c r="AO92" i="102" s="1"/>
  <c r="AP92" i="102" s="1"/>
  <c r="AQ92" i="102" s="1"/>
  <c r="AR92" i="102" s="1"/>
  <c r="AS92" i="102" s="1"/>
  <c r="AT92" i="102" s="1"/>
  <c r="AU92" i="102" s="1"/>
  <c r="AV92" i="102" s="1"/>
  <c r="AW92" i="102" s="1"/>
  <c r="AX92" i="102" s="1"/>
  <c r="AY92" i="102" s="1"/>
  <c r="AZ92" i="102" s="1"/>
  <c r="BA92" i="102" s="1"/>
  <c r="BB92" i="102" s="1"/>
  <c r="BC92" i="102" s="1"/>
  <c r="BD92" i="102" s="1"/>
  <c r="BE92" i="102" s="1"/>
  <c r="BF92" i="102" s="1"/>
  <c r="AB80" i="102"/>
  <c r="AC80" i="102" s="1"/>
  <c r="AD80" i="102" s="1"/>
  <c r="AE80" i="102" s="1"/>
  <c r="AF80" i="102" s="1"/>
  <c r="AG80" i="102" s="1"/>
  <c r="AH80" i="102" s="1"/>
  <c r="AI80" i="102" s="1"/>
  <c r="AJ80" i="102" s="1"/>
  <c r="AK80" i="102" s="1"/>
  <c r="AL80" i="102" s="1"/>
  <c r="AM80" i="102" s="1"/>
  <c r="AN80" i="102" s="1"/>
  <c r="AO80" i="102" s="1"/>
  <c r="AP80" i="102" s="1"/>
  <c r="AQ80" i="102" s="1"/>
  <c r="AR80" i="102" s="1"/>
  <c r="AS80" i="102" s="1"/>
  <c r="AT80" i="102" s="1"/>
  <c r="AU80" i="102" s="1"/>
  <c r="AV80" i="102" s="1"/>
  <c r="AW80" i="102" s="1"/>
  <c r="AX80" i="102" s="1"/>
  <c r="AY80" i="102" s="1"/>
  <c r="AZ80" i="102" s="1"/>
  <c r="BA80" i="102" s="1"/>
  <c r="BB80" i="102" s="1"/>
  <c r="BC80" i="102" s="1"/>
  <c r="BD80" i="102" s="1"/>
  <c r="BE80" i="102" s="1"/>
  <c r="BF80" i="102" s="1"/>
  <c r="AB68" i="102"/>
  <c r="AC68" i="102" s="1"/>
  <c r="AD68" i="102" s="1"/>
  <c r="AE68" i="102" s="1"/>
  <c r="AF68" i="102" s="1"/>
  <c r="AG68" i="102" s="1"/>
  <c r="AH68" i="102" s="1"/>
  <c r="AI68" i="102" s="1"/>
  <c r="AJ68" i="102" s="1"/>
  <c r="AK68" i="102" s="1"/>
  <c r="AL68" i="102" s="1"/>
  <c r="AM68" i="102" s="1"/>
  <c r="AN68" i="102" s="1"/>
  <c r="AO68" i="102" s="1"/>
  <c r="AP68" i="102" s="1"/>
  <c r="AQ68" i="102" s="1"/>
  <c r="AR68" i="102" s="1"/>
  <c r="AS68" i="102" s="1"/>
  <c r="AT68" i="102" s="1"/>
  <c r="AU68" i="102" s="1"/>
  <c r="AV68" i="102" s="1"/>
  <c r="AW68" i="102" s="1"/>
  <c r="AX68" i="102" s="1"/>
  <c r="AY68" i="102" s="1"/>
  <c r="AZ68" i="102" s="1"/>
  <c r="BA68" i="102" s="1"/>
  <c r="BB68" i="102" s="1"/>
  <c r="BC68" i="102" s="1"/>
  <c r="BD68" i="102" s="1"/>
  <c r="BE68" i="102" s="1"/>
  <c r="BF68" i="102" s="1"/>
  <c r="AB48" i="120"/>
  <c r="AC48" i="120" s="1"/>
  <c r="AD48" i="120" s="1"/>
  <c r="AE48" i="120" s="1"/>
  <c r="AF48" i="120" s="1"/>
  <c r="AG48" i="120" s="1"/>
  <c r="AH48" i="120" s="1"/>
  <c r="AI48" i="120" s="1"/>
  <c r="AJ48" i="120" s="1"/>
  <c r="AK48" i="120" s="1"/>
  <c r="AL48" i="120" s="1"/>
  <c r="AM48" i="120" s="1"/>
  <c r="AN48" i="120" s="1"/>
  <c r="AO48" i="120" s="1"/>
  <c r="AP48" i="120" s="1"/>
  <c r="AQ48" i="120" s="1"/>
  <c r="AR48" i="120" s="1"/>
  <c r="AS48" i="120" s="1"/>
  <c r="AT48" i="120" s="1"/>
  <c r="AU48" i="120" s="1"/>
  <c r="AV48" i="120" s="1"/>
  <c r="AW48" i="120" s="1"/>
  <c r="AX48" i="120" s="1"/>
  <c r="AY48" i="120" s="1"/>
  <c r="AZ48" i="120" s="1"/>
  <c r="BA48" i="120" s="1"/>
  <c r="BB48" i="120" s="1"/>
  <c r="BC48" i="120" s="1"/>
  <c r="BD48" i="120" s="1"/>
  <c r="BE48" i="120" s="1"/>
  <c r="BF48" i="120" s="1"/>
  <c r="AB34" i="120"/>
  <c r="AC34" i="120" s="1"/>
  <c r="AD34" i="120" s="1"/>
  <c r="AE34" i="120" s="1"/>
  <c r="AF34" i="120" s="1"/>
  <c r="AG34" i="120" s="1"/>
  <c r="AH34" i="120" s="1"/>
  <c r="AI34" i="120" s="1"/>
  <c r="AJ34" i="120" s="1"/>
  <c r="AK34" i="120" s="1"/>
  <c r="AL34" i="120" s="1"/>
  <c r="AM34" i="120" s="1"/>
  <c r="AN34" i="120" s="1"/>
  <c r="AO34" i="120" s="1"/>
  <c r="AP34" i="120" s="1"/>
  <c r="AQ34" i="120" s="1"/>
  <c r="AR34" i="120" s="1"/>
  <c r="AS34" i="120" s="1"/>
  <c r="AT34" i="120" s="1"/>
  <c r="AU34" i="120" s="1"/>
  <c r="AV34" i="120" s="1"/>
  <c r="AW34" i="120" s="1"/>
  <c r="AX34" i="120" s="1"/>
  <c r="AY34" i="120" s="1"/>
  <c r="AZ34" i="120" s="1"/>
  <c r="BA34" i="120" s="1"/>
  <c r="BB34" i="120" s="1"/>
  <c r="BC34" i="120" s="1"/>
  <c r="BD34" i="120" s="1"/>
  <c r="BE34" i="120" s="1"/>
  <c r="BF34" i="120" s="1"/>
  <c r="AB20" i="120"/>
  <c r="AC20" i="120" s="1"/>
  <c r="AD20" i="120" s="1"/>
  <c r="AE20" i="120" s="1"/>
  <c r="AF20" i="120" s="1"/>
  <c r="AG20" i="120" s="1"/>
  <c r="AH20" i="120" s="1"/>
  <c r="AI20" i="120" s="1"/>
  <c r="AJ20" i="120" s="1"/>
  <c r="AK20" i="120" s="1"/>
  <c r="AL20" i="120" s="1"/>
  <c r="AM20" i="120" s="1"/>
  <c r="AN20" i="120" s="1"/>
  <c r="AO20" i="120" s="1"/>
  <c r="AP20" i="120" s="1"/>
  <c r="AQ20" i="120" s="1"/>
  <c r="AR20" i="120" s="1"/>
  <c r="AS20" i="120" s="1"/>
  <c r="AT20" i="120" s="1"/>
  <c r="AU20" i="120" s="1"/>
  <c r="AV20" i="120" s="1"/>
  <c r="AW20" i="120" s="1"/>
  <c r="AX20" i="120" s="1"/>
  <c r="AY20" i="120" s="1"/>
  <c r="AZ20" i="120" s="1"/>
  <c r="BA20" i="120" s="1"/>
  <c r="BB20" i="120" s="1"/>
  <c r="BC20" i="120" s="1"/>
  <c r="BD20" i="120" s="1"/>
  <c r="BE20" i="120" s="1"/>
  <c r="BF20" i="120" s="1"/>
  <c r="AB71" i="102" l="1"/>
  <c r="AC71" i="102"/>
  <c r="AD71" i="102"/>
  <c r="AE71" i="102"/>
  <c r="AF71" i="102"/>
  <c r="AG71" i="102"/>
  <c r="AH71" i="102"/>
  <c r="AI71" i="102"/>
  <c r="AJ71" i="102"/>
  <c r="AK71" i="102"/>
  <c r="AL71" i="102"/>
  <c r="AM71" i="102"/>
  <c r="AN71" i="102"/>
  <c r="AO71" i="102"/>
  <c r="AP71" i="102"/>
  <c r="AQ71" i="102"/>
  <c r="AR71" i="102"/>
  <c r="AS71" i="102"/>
  <c r="AT71" i="102"/>
  <c r="AU71" i="102"/>
  <c r="AV71" i="102"/>
  <c r="AW71" i="102"/>
  <c r="AX71" i="102"/>
  <c r="AY71" i="102"/>
  <c r="AZ71" i="102"/>
  <c r="BA71" i="102"/>
  <c r="BB71" i="102"/>
  <c r="BC71" i="102"/>
  <c r="BD71" i="102"/>
  <c r="BE71" i="102"/>
  <c r="BF71" i="102"/>
  <c r="AA71" i="102"/>
  <c r="AZ95" i="102" l="1"/>
  <c r="AZ83" i="102"/>
  <c r="AY83" i="102"/>
  <c r="AY95" i="102"/>
  <c r="AQ83" i="102"/>
  <c r="AQ95" i="102"/>
  <c r="AI83" i="102"/>
  <c r="AI95" i="102"/>
  <c r="BF83" i="102"/>
  <c r="BF95" i="102"/>
  <c r="AX83" i="102"/>
  <c r="AX95" i="102"/>
  <c r="AP83" i="102"/>
  <c r="AP95" i="102"/>
  <c r="AH83" i="102"/>
  <c r="AH95" i="102"/>
  <c r="BE83" i="102"/>
  <c r="BE95" i="102"/>
  <c r="AW83" i="102"/>
  <c r="AW95" i="102"/>
  <c r="AO83" i="102"/>
  <c r="AO95" i="102"/>
  <c r="AG83" i="102"/>
  <c r="AG95" i="102"/>
  <c r="BD83" i="102"/>
  <c r="BD95" i="102"/>
  <c r="AV83" i="102"/>
  <c r="AV95" i="102"/>
  <c r="AN83" i="102"/>
  <c r="AN95" i="102"/>
  <c r="AF83" i="102"/>
  <c r="AF95" i="102"/>
  <c r="BC83" i="102"/>
  <c r="BC95" i="102"/>
  <c r="AU83" i="102"/>
  <c r="AU95" i="102"/>
  <c r="AM95" i="102"/>
  <c r="AM83" i="102"/>
  <c r="AE95" i="102"/>
  <c r="AE83" i="102"/>
  <c r="BB95" i="102"/>
  <c r="BB83" i="102"/>
  <c r="AT95" i="102"/>
  <c r="AT83" i="102"/>
  <c r="AL95" i="102"/>
  <c r="AL83" i="102"/>
  <c r="AD95" i="102"/>
  <c r="AD83" i="102"/>
  <c r="BA95" i="102"/>
  <c r="BA83" i="102"/>
  <c r="AS95" i="102"/>
  <c r="AS83" i="102"/>
  <c r="AK95" i="102"/>
  <c r="AK83" i="102"/>
  <c r="AC95" i="102"/>
  <c r="AC83" i="102"/>
  <c r="AR95" i="102"/>
  <c r="AR83" i="102"/>
  <c r="AJ95" i="102"/>
  <c r="AJ83" i="102"/>
  <c r="AB95" i="102"/>
  <c r="AB83" i="102"/>
  <c r="S2" i="120"/>
  <c r="AB4" i="120"/>
  <c r="AC4" i="120" s="1"/>
  <c r="AD4" i="120" s="1"/>
  <c r="AE4" i="120" s="1"/>
  <c r="AF4" i="120" s="1"/>
  <c r="AG4" i="120" s="1"/>
  <c r="AH4" i="120" s="1"/>
  <c r="AI4" i="120" s="1"/>
  <c r="AJ4" i="120" s="1"/>
  <c r="AK4" i="120" s="1"/>
  <c r="AL4" i="120" s="1"/>
  <c r="AM4" i="120" s="1"/>
  <c r="AN4" i="120" s="1"/>
  <c r="AO4" i="120" s="1"/>
  <c r="AP4" i="120" s="1"/>
  <c r="AQ4" i="120" s="1"/>
  <c r="AR4" i="120" s="1"/>
  <c r="AS4" i="120" s="1"/>
  <c r="AT4" i="120" s="1"/>
  <c r="AU4" i="120" s="1"/>
  <c r="AV4" i="120" s="1"/>
  <c r="AW4" i="120" s="1"/>
  <c r="AX4" i="120" s="1"/>
  <c r="AY4" i="120" s="1"/>
  <c r="AZ4" i="120" s="1"/>
  <c r="BA4" i="120" s="1"/>
  <c r="BB4" i="120" s="1"/>
  <c r="BC4" i="120" s="1"/>
  <c r="BD4" i="120" s="1"/>
  <c r="BE4" i="120" s="1"/>
  <c r="BF4" i="120" s="1"/>
  <c r="AB36" i="120"/>
  <c r="AC36" i="120"/>
  <c r="AD36" i="120"/>
  <c r="AF36" i="120"/>
  <c r="AH36" i="120"/>
  <c r="AJ36" i="120"/>
  <c r="AK36" i="120"/>
  <c r="AL36" i="120"/>
  <c r="AN36" i="120"/>
  <c r="AP36" i="120"/>
  <c r="AQ36" i="120"/>
  <c r="AS36" i="120"/>
  <c r="AT36" i="120"/>
  <c r="AV36" i="120"/>
  <c r="AX36" i="120"/>
  <c r="AB37" i="120"/>
  <c r="AC37" i="120"/>
  <c r="AD37" i="120"/>
  <c r="AF37" i="120"/>
  <c r="AH37" i="120"/>
  <c r="AI37" i="120"/>
  <c r="AJ37" i="120"/>
  <c r="AK37" i="120"/>
  <c r="AL37" i="120"/>
  <c r="AN37" i="120"/>
  <c r="AP37" i="120"/>
  <c r="AQ37" i="120"/>
  <c r="AR37" i="120"/>
  <c r="AS37" i="120"/>
  <c r="AT37" i="120"/>
  <c r="AV37" i="120"/>
  <c r="AX37" i="120"/>
  <c r="AB38" i="120"/>
  <c r="AC38" i="120"/>
  <c r="AD38" i="120"/>
  <c r="AF38" i="120"/>
  <c r="AH38" i="120"/>
  <c r="AJ38" i="120"/>
  <c r="AK38" i="120"/>
  <c r="AL38" i="120"/>
  <c r="AN38" i="120"/>
  <c r="AP38" i="120"/>
  <c r="AR38" i="120"/>
  <c r="AS38" i="120"/>
  <c r="AT38" i="120"/>
  <c r="AV38" i="120"/>
  <c r="AX38" i="120"/>
  <c r="AB39" i="120"/>
  <c r="AD39" i="120"/>
  <c r="AF39" i="120"/>
  <c r="AH39" i="120"/>
  <c r="AJ39" i="120"/>
  <c r="AK39" i="120"/>
  <c r="AL39" i="120"/>
  <c r="AN39" i="120"/>
  <c r="AP39" i="120"/>
  <c r="AR39" i="120"/>
  <c r="AS39" i="120"/>
  <c r="AT39" i="120"/>
  <c r="AV39" i="120"/>
  <c r="AX39" i="120"/>
  <c r="AB41" i="120"/>
  <c r="AC41" i="120"/>
  <c r="AD41" i="120"/>
  <c r="AF41" i="120"/>
  <c r="AH41" i="120"/>
  <c r="AJ41" i="120"/>
  <c r="AK41" i="120"/>
  <c r="AL41" i="120"/>
  <c r="AN41" i="120"/>
  <c r="AP41" i="120"/>
  <c r="AR41" i="120"/>
  <c r="AS41" i="120"/>
  <c r="AT41" i="120"/>
  <c r="AV41" i="120"/>
  <c r="AX41" i="120"/>
  <c r="AB42" i="120"/>
  <c r="AC42" i="120"/>
  <c r="AD42" i="120"/>
  <c r="AF42" i="120"/>
  <c r="AH42" i="120"/>
  <c r="AJ42" i="120"/>
  <c r="AK42" i="120"/>
  <c r="AL42" i="120"/>
  <c r="AN42" i="120"/>
  <c r="AP42" i="120"/>
  <c r="AR42" i="120"/>
  <c r="AS42" i="120"/>
  <c r="AT42" i="120"/>
  <c r="AV42" i="120"/>
  <c r="AX42" i="120"/>
  <c r="AB43" i="120"/>
  <c r="AC43" i="120"/>
  <c r="AD43" i="120"/>
  <c r="AF43" i="120"/>
  <c r="AH43" i="120"/>
  <c r="AJ43" i="120"/>
  <c r="AK43" i="120"/>
  <c r="AL43" i="120"/>
  <c r="AN43" i="120"/>
  <c r="AP43" i="120"/>
  <c r="AQ43" i="120"/>
  <c r="AR43" i="120"/>
  <c r="AS43" i="120"/>
  <c r="AT43" i="120"/>
  <c r="AV43" i="120"/>
  <c r="AX43" i="120"/>
  <c r="AC44" i="120"/>
  <c r="AD44" i="120"/>
  <c r="AF44" i="120"/>
  <c r="AH44" i="120"/>
  <c r="AI44" i="120"/>
  <c r="AJ44" i="120"/>
  <c r="AL44" i="120"/>
  <c r="AN44" i="120"/>
  <c r="AP44" i="120"/>
  <c r="AQ44" i="120"/>
  <c r="AR44" i="120"/>
  <c r="AS44" i="120"/>
  <c r="AT44" i="120"/>
  <c r="AV44" i="120"/>
  <c r="AX44" i="120"/>
  <c r="BD44" i="120" l="1"/>
  <c r="BD43" i="120"/>
  <c r="BD42" i="120"/>
  <c r="BD37" i="120"/>
  <c r="BD36" i="120"/>
  <c r="BC44" i="120"/>
  <c r="AU44" i="120"/>
  <c r="AM44" i="120"/>
  <c r="AE44" i="120"/>
  <c r="BC43" i="120"/>
  <c r="AU43" i="120"/>
  <c r="AM43" i="120"/>
  <c r="AE43" i="120"/>
  <c r="BC42" i="120"/>
  <c r="AU42" i="120"/>
  <c r="AM42" i="120"/>
  <c r="AE42" i="120"/>
  <c r="BC41" i="120"/>
  <c r="AU41" i="120"/>
  <c r="AM41" i="120"/>
  <c r="AE41" i="120"/>
  <c r="BC39" i="120"/>
  <c r="AU39" i="120"/>
  <c r="AM39" i="120"/>
  <c r="AE39" i="120"/>
  <c r="BC38" i="120"/>
  <c r="AU38" i="120"/>
  <c r="AM38" i="120"/>
  <c r="AE38" i="120"/>
  <c r="BC37" i="120"/>
  <c r="AU37" i="120"/>
  <c r="AM37" i="120"/>
  <c r="AE37" i="120"/>
  <c r="BC36" i="120"/>
  <c r="AU36" i="120"/>
  <c r="AM36" i="120"/>
  <c r="AE36" i="120"/>
  <c r="AK44" i="120"/>
  <c r="BA43" i="120"/>
  <c r="BA42" i="120"/>
  <c r="BA41" i="120"/>
  <c r="BA39" i="120"/>
  <c r="AC39" i="120"/>
  <c r="BA38" i="120"/>
  <c r="BA37" i="120"/>
  <c r="BA36" i="120"/>
  <c r="BD41" i="120"/>
  <c r="BB36" i="120"/>
  <c r="AZ44" i="120"/>
  <c r="AZ43" i="120"/>
  <c r="AZ42" i="120"/>
  <c r="AZ41" i="120"/>
  <c r="AZ39" i="120"/>
  <c r="AZ38" i="120"/>
  <c r="AZ37" i="120"/>
  <c r="AZ36" i="120"/>
  <c r="AR36" i="120"/>
  <c r="BD39" i="120"/>
  <c r="BB41" i="120"/>
  <c r="BB38" i="120"/>
  <c r="BB37" i="120"/>
  <c r="AY44" i="120"/>
  <c r="AY43" i="120"/>
  <c r="AI43" i="120"/>
  <c r="AY42" i="120"/>
  <c r="AQ42" i="120"/>
  <c r="AI42" i="120"/>
  <c r="AY41" i="120"/>
  <c r="AQ41" i="120"/>
  <c r="AI41" i="120"/>
  <c r="AY39" i="120"/>
  <c r="AQ39" i="120"/>
  <c r="AI39" i="120"/>
  <c r="AY38" i="120"/>
  <c r="AQ38" i="120"/>
  <c r="AI38" i="120"/>
  <c r="AY37" i="120"/>
  <c r="AY36" i="120"/>
  <c r="AI36" i="120"/>
  <c r="BD38" i="120"/>
  <c r="BB44" i="120"/>
  <c r="BB43" i="120"/>
  <c r="BB39" i="120"/>
  <c r="BF43" i="120"/>
  <c r="BF42" i="120"/>
  <c r="BF41" i="120"/>
  <c r="BF39" i="120"/>
  <c r="BF38" i="120"/>
  <c r="BF37" i="120"/>
  <c r="BF36" i="120"/>
  <c r="BB42" i="120"/>
  <c r="BA44" i="120"/>
  <c r="BE44" i="120"/>
  <c r="AW44" i="120"/>
  <c r="AO44" i="120"/>
  <c r="AG44" i="120"/>
  <c r="BE43" i="120"/>
  <c r="AW43" i="120"/>
  <c r="AO43" i="120"/>
  <c r="AG43" i="120"/>
  <c r="BE42" i="120"/>
  <c r="AW42" i="120"/>
  <c r="AO42" i="120"/>
  <c r="AG42" i="120"/>
  <c r="BE41" i="120"/>
  <c r="AW41" i="120"/>
  <c r="AO41" i="120"/>
  <c r="AG41" i="120"/>
  <c r="BE39" i="120"/>
  <c r="AW39" i="120"/>
  <c r="AO39" i="120"/>
  <c r="AG39" i="120"/>
  <c r="BE38" i="120"/>
  <c r="AW38" i="120"/>
  <c r="AO38" i="120"/>
  <c r="AG38" i="120"/>
  <c r="BE37" i="120"/>
  <c r="AW37" i="120"/>
  <c r="AO37" i="120"/>
  <c r="AG37" i="120"/>
  <c r="BE36" i="120"/>
  <c r="AW36" i="120"/>
  <c r="AO36" i="120"/>
  <c r="AG36" i="120"/>
  <c r="BB5" i="120"/>
  <c r="AT5" i="120"/>
  <c r="AL5" i="120"/>
  <c r="AL35" i="120" s="1"/>
  <c r="AD5" i="120"/>
  <c r="BD10" i="120"/>
  <c r="AV10" i="120"/>
  <c r="AN10" i="120"/>
  <c r="AF10" i="120"/>
  <c r="BD5" i="120"/>
  <c r="AV5" i="120"/>
  <c r="AN5" i="120"/>
  <c r="AN35" i="120" s="1"/>
  <c r="AF5" i="120"/>
  <c r="BC10" i="120"/>
  <c r="AU10" i="120"/>
  <c r="AM10" i="120"/>
  <c r="AM40" i="120" s="1"/>
  <c r="AE10" i="120"/>
  <c r="BC5" i="120"/>
  <c r="AU5" i="120"/>
  <c r="AU35" i="120" s="1"/>
  <c r="AM5" i="120"/>
  <c r="AE5" i="120"/>
  <c r="AE35" i="120" s="1"/>
  <c r="AT10" i="120"/>
  <c r="AL10" i="120"/>
  <c r="AD10" i="120"/>
  <c r="BA10" i="120"/>
  <c r="AS10" i="120"/>
  <c r="AK10" i="120"/>
  <c r="AC10" i="120"/>
  <c r="AC40" i="120" s="1"/>
  <c r="BA5" i="120"/>
  <c r="AS5" i="120"/>
  <c r="AK5" i="120"/>
  <c r="AC5" i="120"/>
  <c r="AZ10" i="120"/>
  <c r="AR10" i="120"/>
  <c r="AJ10" i="120"/>
  <c r="AB10" i="120"/>
  <c r="AB40" i="120" s="1"/>
  <c r="AZ5" i="120"/>
  <c r="AR5" i="120"/>
  <c r="AJ5" i="120"/>
  <c r="AB5" i="120"/>
  <c r="AY10" i="120"/>
  <c r="AQ10" i="120"/>
  <c r="AQ40" i="120" s="1"/>
  <c r="AI10" i="120"/>
  <c r="AA10" i="120"/>
  <c r="AY5" i="120"/>
  <c r="AQ5" i="120"/>
  <c r="AQ35" i="120" s="1"/>
  <c r="AI5" i="120"/>
  <c r="AA5" i="120"/>
  <c r="BF10" i="120"/>
  <c r="AX10" i="120"/>
  <c r="AP10" i="120"/>
  <c r="AH10" i="120"/>
  <c r="AH40" i="120" s="1"/>
  <c r="BF5" i="120"/>
  <c r="AX5" i="120"/>
  <c r="AP5" i="120"/>
  <c r="AH5" i="120"/>
  <c r="BE10" i="120"/>
  <c r="AW10" i="120"/>
  <c r="AW40" i="120" s="1"/>
  <c r="AO10" i="120"/>
  <c r="AG10" i="120"/>
  <c r="AG40" i="120" s="1"/>
  <c r="BE5" i="120"/>
  <c r="AW5" i="120"/>
  <c r="AW35" i="120" s="1"/>
  <c r="AO5" i="120"/>
  <c r="AG5" i="120"/>
  <c r="AG35" i="120" s="1"/>
  <c r="BB10" i="120"/>
  <c r="AO40" i="120" l="1"/>
  <c r="AP40" i="120"/>
  <c r="AI40" i="120"/>
  <c r="AJ40" i="120"/>
  <c r="AK40" i="120"/>
  <c r="AV35" i="120"/>
  <c r="AT35" i="120"/>
  <c r="AX40" i="120"/>
  <c r="AR40" i="120"/>
  <c r="AS40" i="120"/>
  <c r="BC35" i="120"/>
  <c r="BD35" i="120"/>
  <c r="BB35" i="120"/>
  <c r="BE40" i="120"/>
  <c r="AY40" i="120"/>
  <c r="AZ40" i="120"/>
  <c r="BA40" i="120"/>
  <c r="AE40" i="120"/>
  <c r="AF40" i="120"/>
  <c r="AM35" i="120"/>
  <c r="AH35" i="120"/>
  <c r="AC35" i="120"/>
  <c r="AN40" i="120"/>
  <c r="AO35" i="120"/>
  <c r="AP35" i="120"/>
  <c r="AI35" i="120"/>
  <c r="AJ35" i="120"/>
  <c r="AK35" i="120"/>
  <c r="AL40" i="120"/>
  <c r="AU40" i="120"/>
  <c r="AV40" i="120"/>
  <c r="BB40" i="120"/>
  <c r="BF40" i="120"/>
  <c r="AD40" i="120"/>
  <c r="AX35" i="120"/>
  <c r="AR35" i="120"/>
  <c r="AS35" i="120"/>
  <c r="AT40" i="120"/>
  <c r="BC40" i="120"/>
  <c r="BD40" i="120"/>
  <c r="BE35" i="120"/>
  <c r="AY35" i="120"/>
  <c r="AZ35" i="120"/>
  <c r="BA35" i="120"/>
  <c r="AF35" i="120"/>
  <c r="AD35" i="120"/>
  <c r="AG6" i="117"/>
  <c r="AG6" i="118"/>
  <c r="BB6" i="117"/>
  <c r="BB6" i="118"/>
  <c r="AO6" i="117"/>
  <c r="AO6" i="118"/>
  <c r="AP6" i="118"/>
  <c r="AP6" i="117"/>
  <c r="AI6" i="118"/>
  <c r="AI6" i="117"/>
  <c r="AJ6" i="118"/>
  <c r="AJ6" i="117"/>
  <c r="AK6" i="117"/>
  <c r="AK6" i="118"/>
  <c r="AA6" i="118"/>
  <c r="AA9" i="118" s="1"/>
  <c r="AA6" i="117"/>
  <c r="AW6" i="117"/>
  <c r="AW6" i="118"/>
  <c r="AQ6" i="118"/>
  <c r="AQ6" i="117"/>
  <c r="AS6" i="117"/>
  <c r="AS6" i="118"/>
  <c r="BE6" i="117"/>
  <c r="BE6" i="118"/>
  <c r="BF6" i="118"/>
  <c r="BF6" i="117"/>
  <c r="AY6" i="118"/>
  <c r="AY6" i="117"/>
  <c r="AZ6" i="118"/>
  <c r="AZ6" i="117"/>
  <c r="BA6" i="117"/>
  <c r="BA6" i="118"/>
  <c r="AE6" i="117"/>
  <c r="AE6" i="118"/>
  <c r="AF6" i="117"/>
  <c r="AF6" i="118"/>
  <c r="AB6" i="118"/>
  <c r="AB9" i="118" s="1"/>
  <c r="AB6" i="117"/>
  <c r="AX6" i="118"/>
  <c r="AX6" i="117"/>
  <c r="AR6" i="117"/>
  <c r="AR6" i="118"/>
  <c r="AM6" i="118"/>
  <c r="AM6" i="117"/>
  <c r="AN6" i="117"/>
  <c r="AN6" i="118"/>
  <c r="AC6" i="117"/>
  <c r="AC6" i="118"/>
  <c r="AC9" i="118" s="1"/>
  <c r="AU6" i="117"/>
  <c r="AU6" i="118"/>
  <c r="AV6" i="117"/>
  <c r="AV6" i="118"/>
  <c r="AD6" i="117"/>
  <c r="AD6" i="118"/>
  <c r="AD9" i="118" s="1"/>
  <c r="BC6" i="117"/>
  <c r="BC6" i="118"/>
  <c r="BD6" i="117"/>
  <c r="BD6" i="118"/>
  <c r="AL6" i="117"/>
  <c r="AL6" i="118"/>
  <c r="AH6" i="118"/>
  <c r="AH6" i="117"/>
  <c r="AT6" i="117"/>
  <c r="AT6" i="118"/>
  <c r="AF19" i="118" l="1"/>
  <c r="AY29" i="117"/>
  <c r="BF29" i="117"/>
  <c r="BE29" i="117"/>
  <c r="BA29" i="117"/>
  <c r="AB19" i="117"/>
  <c r="AZ29" i="117"/>
  <c r="BB29" i="117"/>
  <c r="BC29" i="117"/>
  <c r="BD29" i="117"/>
  <c r="AY142" i="66" l="1"/>
  <c r="BF146" i="66" l="1"/>
  <c r="BE146" i="66"/>
  <c r="BF142" i="66"/>
  <c r="BF73" i="102"/>
  <c r="BE73" i="102"/>
  <c r="BD73" i="102"/>
  <c r="BC73" i="102"/>
  <c r="BB73" i="102"/>
  <c r="BA73" i="102"/>
  <c r="AZ73" i="102"/>
  <c r="AY73" i="102"/>
  <c r="AX73" i="102"/>
  <c r="AW73" i="102"/>
  <c r="AV73" i="102"/>
  <c r="AU73" i="102"/>
  <c r="AT73" i="102"/>
  <c r="AS73" i="102"/>
  <c r="AR73" i="102"/>
  <c r="AQ73" i="102"/>
  <c r="AP73" i="102"/>
  <c r="AO73" i="102"/>
  <c r="AN73" i="102"/>
  <c r="AM73" i="102"/>
  <c r="AL73" i="102"/>
  <c r="AK73" i="102"/>
  <c r="AJ73" i="102"/>
  <c r="AI73" i="102"/>
  <c r="AH73" i="102"/>
  <c r="AG73" i="102"/>
  <c r="AF73" i="102"/>
  <c r="AE73" i="102"/>
  <c r="AD73" i="102"/>
  <c r="AC73" i="102"/>
  <c r="AB73" i="102"/>
  <c r="AA73" i="102"/>
  <c r="BF43" i="65"/>
  <c r="AD97" i="102" l="1"/>
  <c r="AD85" i="102"/>
  <c r="AL97" i="102"/>
  <c r="AL85" i="102"/>
  <c r="AT97" i="102"/>
  <c r="AT85" i="102"/>
  <c r="BB97" i="102"/>
  <c r="BB85" i="102"/>
  <c r="AE97" i="102"/>
  <c r="AE85" i="102"/>
  <c r="AM97" i="102"/>
  <c r="AM85" i="102"/>
  <c r="AU97" i="102"/>
  <c r="AU85" i="102"/>
  <c r="BC97" i="102"/>
  <c r="BC85" i="102"/>
  <c r="AF97" i="102"/>
  <c r="AF85" i="102"/>
  <c r="AN97" i="102"/>
  <c r="AN85" i="102"/>
  <c r="AV97" i="102"/>
  <c r="AV85" i="102"/>
  <c r="BD97" i="102"/>
  <c r="BD85" i="102"/>
  <c r="AG97" i="102"/>
  <c r="AG85" i="102"/>
  <c r="AO97" i="102"/>
  <c r="AO85" i="102"/>
  <c r="AW97" i="102"/>
  <c r="AW85" i="102"/>
  <c r="BE97" i="102"/>
  <c r="BE85" i="102"/>
  <c r="AH85" i="102"/>
  <c r="AH97" i="102"/>
  <c r="AP85" i="102"/>
  <c r="AP97" i="102"/>
  <c r="AX85" i="102"/>
  <c r="AX97" i="102"/>
  <c r="BF97" i="102"/>
  <c r="BF85" i="102"/>
  <c r="AI85" i="102"/>
  <c r="AI97" i="102"/>
  <c r="AQ85" i="102"/>
  <c r="AQ97" i="102"/>
  <c r="AY85" i="102"/>
  <c r="AY97" i="102"/>
  <c r="AB85" i="102"/>
  <c r="AB97" i="102"/>
  <c r="AJ85" i="102"/>
  <c r="AJ97" i="102"/>
  <c r="AR85" i="102"/>
  <c r="AR97" i="102"/>
  <c r="AZ85" i="102"/>
  <c r="AZ97" i="102"/>
  <c r="AC85" i="102"/>
  <c r="AC97" i="102"/>
  <c r="AK97" i="102"/>
  <c r="AK85" i="102"/>
  <c r="AS85" i="102"/>
  <c r="AS97" i="102"/>
  <c r="BA85" i="102"/>
  <c r="BA97" i="102"/>
  <c r="BF79" i="65"/>
  <c r="F13" i="112" s="1"/>
  <c r="BF41" i="74"/>
  <c r="BF109" i="114" l="1"/>
  <c r="BE61" i="65"/>
  <c r="BF102" i="114" l="1"/>
  <c r="BF52" i="102" l="1"/>
  <c r="BF76" i="102" s="1"/>
  <c r="BF35" i="102"/>
  <c r="AB4" i="100"/>
  <c r="AC4" i="100" s="1"/>
  <c r="AD4" i="100" s="1"/>
  <c r="AE4" i="100" s="1"/>
  <c r="AF4" i="100" s="1"/>
  <c r="AG4" i="100" s="1"/>
  <c r="AH4" i="100" s="1"/>
  <c r="AI4" i="100" s="1"/>
  <c r="AJ4" i="100" s="1"/>
  <c r="AK4" i="100" s="1"/>
  <c r="AL4" i="100" s="1"/>
  <c r="AM4" i="100" s="1"/>
  <c r="AN4" i="100" s="1"/>
  <c r="AO4" i="100" s="1"/>
  <c r="AP4" i="100" s="1"/>
  <c r="AQ4" i="100" s="1"/>
  <c r="AR4" i="100" s="1"/>
  <c r="AS4" i="100" s="1"/>
  <c r="AT4" i="100" s="1"/>
  <c r="AU4" i="100" s="1"/>
  <c r="AV4" i="100" s="1"/>
  <c r="AW4" i="100" s="1"/>
  <c r="AX4" i="100" s="1"/>
  <c r="AY4" i="100" s="1"/>
  <c r="AZ4" i="100" s="1"/>
  <c r="BA4" i="100" s="1"/>
  <c r="BB4" i="100" s="1"/>
  <c r="BC4" i="100" s="1"/>
  <c r="BD4" i="100" s="1"/>
  <c r="BE4" i="100" s="1"/>
  <c r="BF4" i="100" s="1"/>
  <c r="BF23" i="100"/>
  <c r="BF62" i="100" s="1"/>
  <c r="BF56" i="100"/>
  <c r="AB4" i="76"/>
  <c r="AC4" i="76" s="1"/>
  <c r="AD4" i="76" s="1"/>
  <c r="AE4" i="76" s="1"/>
  <c r="AF4" i="76" s="1"/>
  <c r="AG4" i="76" s="1"/>
  <c r="AH4" i="76" s="1"/>
  <c r="AI4" i="76" s="1"/>
  <c r="AJ4" i="76" s="1"/>
  <c r="AK4" i="76" s="1"/>
  <c r="AL4" i="76" s="1"/>
  <c r="AM4" i="76" s="1"/>
  <c r="AN4" i="76" s="1"/>
  <c r="AO4" i="76" s="1"/>
  <c r="AP4" i="76" s="1"/>
  <c r="AQ4" i="76" s="1"/>
  <c r="AR4" i="76" s="1"/>
  <c r="AS4" i="76" s="1"/>
  <c r="AT4" i="76" s="1"/>
  <c r="AU4" i="76" s="1"/>
  <c r="AV4" i="76" s="1"/>
  <c r="AW4" i="76" s="1"/>
  <c r="AX4" i="76" s="1"/>
  <c r="AY4" i="76" s="1"/>
  <c r="AZ4" i="76" s="1"/>
  <c r="BA4" i="76" s="1"/>
  <c r="BB4" i="76" s="1"/>
  <c r="BC4" i="76" s="1"/>
  <c r="BD4" i="76" s="1"/>
  <c r="BE4" i="76" s="1"/>
  <c r="BF4" i="76" s="1"/>
  <c r="AB4" i="74"/>
  <c r="AC4" i="74" s="1"/>
  <c r="AD4" i="74" s="1"/>
  <c r="AE4" i="74" s="1"/>
  <c r="AF4" i="74" s="1"/>
  <c r="AG4" i="74" s="1"/>
  <c r="AH4" i="74" s="1"/>
  <c r="AI4" i="74" s="1"/>
  <c r="AJ4" i="74" s="1"/>
  <c r="AK4" i="74" s="1"/>
  <c r="AL4" i="74" s="1"/>
  <c r="AM4" i="74" s="1"/>
  <c r="AN4" i="74" s="1"/>
  <c r="AO4" i="74" s="1"/>
  <c r="AP4" i="74" s="1"/>
  <c r="AQ4" i="74" s="1"/>
  <c r="AR4" i="74" s="1"/>
  <c r="AS4" i="74" s="1"/>
  <c r="AT4" i="74" s="1"/>
  <c r="AU4" i="74" s="1"/>
  <c r="AV4" i="74" s="1"/>
  <c r="AW4" i="74" s="1"/>
  <c r="AX4" i="74" s="1"/>
  <c r="AY4" i="74" s="1"/>
  <c r="AZ4" i="74" s="1"/>
  <c r="BA4" i="74" s="1"/>
  <c r="BB4" i="74" s="1"/>
  <c r="BC4" i="74" s="1"/>
  <c r="BD4" i="74" s="1"/>
  <c r="BE4" i="74" s="1"/>
  <c r="BF4" i="74" s="1"/>
  <c r="BF147" i="66"/>
  <c r="F23" i="112" s="1"/>
  <c r="F22" i="112"/>
  <c r="AB4" i="66"/>
  <c r="AC4" i="66" s="1"/>
  <c r="AD4" i="66" s="1"/>
  <c r="AE4" i="66" s="1"/>
  <c r="AF4" i="66" s="1"/>
  <c r="AG4" i="66" s="1"/>
  <c r="AH4" i="66" s="1"/>
  <c r="AI4" i="66" s="1"/>
  <c r="AJ4" i="66" s="1"/>
  <c r="AK4" i="66" s="1"/>
  <c r="AL4" i="66" s="1"/>
  <c r="AM4" i="66" s="1"/>
  <c r="AN4" i="66" s="1"/>
  <c r="AO4" i="66" s="1"/>
  <c r="AP4" i="66" s="1"/>
  <c r="AQ4" i="66" s="1"/>
  <c r="AR4" i="66" s="1"/>
  <c r="AS4" i="66" s="1"/>
  <c r="AT4" i="66" s="1"/>
  <c r="AU4" i="66" s="1"/>
  <c r="AV4" i="66" s="1"/>
  <c r="AW4" i="66" s="1"/>
  <c r="AX4" i="66" s="1"/>
  <c r="AY4" i="66" s="1"/>
  <c r="AZ4" i="66" s="1"/>
  <c r="BA4" i="66" s="1"/>
  <c r="BB4" i="66" s="1"/>
  <c r="BC4" i="66" s="1"/>
  <c r="BD4" i="66" s="1"/>
  <c r="BE4" i="66" s="1"/>
  <c r="BF4" i="66" s="1"/>
  <c r="BF135" i="66"/>
  <c r="BF134" i="66"/>
  <c r="BF133" i="66"/>
  <c r="BF132" i="66"/>
  <c r="BF129" i="66"/>
  <c r="BF128" i="66"/>
  <c r="BF127" i="66"/>
  <c r="BF78" i="65"/>
  <c r="F12" i="112" s="1"/>
  <c r="BF125" i="66"/>
  <c r="BF124" i="66"/>
  <c r="BF123" i="66"/>
  <c r="BF52" i="65"/>
  <c r="BF122" i="66" s="1"/>
  <c r="BF121" i="66"/>
  <c r="BF120" i="66"/>
  <c r="BF119" i="66"/>
  <c r="BF118" i="66"/>
  <c r="BF117" i="66"/>
  <c r="BF45" i="65"/>
  <c r="BF114" i="66"/>
  <c r="BF76" i="65"/>
  <c r="F10" i="112" s="1"/>
  <c r="BF35" i="65"/>
  <c r="BF74" i="65" s="1"/>
  <c r="F8" i="112" s="1"/>
  <c r="BF75" i="65"/>
  <c r="F9" i="112" s="1"/>
  <c r="BF7" i="65"/>
  <c r="AB4" i="65"/>
  <c r="AC4" i="65" s="1"/>
  <c r="AD4" i="65" s="1"/>
  <c r="AE4" i="65" s="1"/>
  <c r="AF4" i="65" s="1"/>
  <c r="AG4" i="65" s="1"/>
  <c r="AH4" i="65" s="1"/>
  <c r="AI4" i="65" s="1"/>
  <c r="AJ4" i="65" s="1"/>
  <c r="AK4" i="65" s="1"/>
  <c r="AL4" i="65" s="1"/>
  <c r="AM4" i="65" s="1"/>
  <c r="AN4" i="65" s="1"/>
  <c r="AO4" i="65" s="1"/>
  <c r="AP4" i="65" s="1"/>
  <c r="AQ4" i="65" s="1"/>
  <c r="AR4" i="65" s="1"/>
  <c r="AS4" i="65" s="1"/>
  <c r="AT4" i="65" s="1"/>
  <c r="AU4" i="65" s="1"/>
  <c r="AV4" i="65" s="1"/>
  <c r="AW4" i="65" s="1"/>
  <c r="AX4" i="65" s="1"/>
  <c r="AY4" i="65" s="1"/>
  <c r="AZ4" i="65" s="1"/>
  <c r="BA4" i="65" s="1"/>
  <c r="BB4" i="65" s="1"/>
  <c r="BC4" i="65" s="1"/>
  <c r="BD4" i="65" s="1"/>
  <c r="BE4" i="65" s="1"/>
  <c r="BF4" i="65" s="1"/>
  <c r="BF60" i="100" l="1"/>
  <c r="BF61" i="100"/>
  <c r="BF63" i="100"/>
  <c r="BF7" i="73"/>
  <c r="BF7" i="102"/>
  <c r="BF69" i="102" s="1"/>
  <c r="BF41" i="102"/>
  <c r="BF75" i="102" s="1"/>
  <c r="BF26" i="66"/>
  <c r="BF14" i="66" s="1"/>
  <c r="BF131" i="66"/>
  <c r="BF19" i="65"/>
  <c r="BF14" i="65" s="1"/>
  <c r="BF73" i="65" s="1"/>
  <c r="F7" i="112" s="1"/>
  <c r="BF77" i="65"/>
  <c r="F11" i="112" s="1"/>
  <c r="BF130" i="66"/>
  <c r="BF150" i="66" s="1"/>
  <c r="F26" i="112" s="1"/>
  <c r="BF11" i="70"/>
  <c r="BF15" i="70" s="1"/>
  <c r="BF6" i="76"/>
  <c r="BF25" i="76"/>
  <c r="BF58" i="100"/>
  <c r="BF7" i="66"/>
  <c r="BF143" i="66" s="1"/>
  <c r="BF116" i="66"/>
  <c r="BF115" i="66" s="1"/>
  <c r="BF77" i="66"/>
  <c r="BF30" i="102"/>
  <c r="BF29" i="102" s="1"/>
  <c r="BF74" i="102" s="1"/>
  <c r="BF61" i="65"/>
  <c r="BF126" i="66"/>
  <c r="BF149" i="66" s="1"/>
  <c r="F25" i="112" s="1"/>
  <c r="BF16" i="100"/>
  <c r="BF53" i="100" s="1"/>
  <c r="BF59" i="100"/>
  <c r="BF5" i="100"/>
  <c r="BF46" i="100" s="1"/>
  <c r="BF30" i="100"/>
  <c r="BF28" i="74"/>
  <c r="BF148" i="66"/>
  <c r="F24" i="112" s="1"/>
  <c r="BF6" i="65"/>
  <c r="BF72" i="65"/>
  <c r="BF145" i="66" l="1"/>
  <c r="F21" i="112" s="1"/>
  <c r="BF51" i="100"/>
  <c r="BF6" i="66"/>
  <c r="BF5" i="66" s="1"/>
  <c r="BF136" i="66" s="1"/>
  <c r="BF20" i="114" s="1"/>
  <c r="BF144" i="66"/>
  <c r="F20" i="112" s="1"/>
  <c r="F6" i="112"/>
  <c r="BF80" i="65"/>
  <c r="F14" i="112" s="1"/>
  <c r="G7" i="112" s="1"/>
  <c r="BF66" i="100"/>
  <c r="BF65" i="100"/>
  <c r="BF80" i="114"/>
  <c r="BF83" i="114" s="1"/>
  <c r="BF29" i="76"/>
  <c r="BF67" i="100"/>
  <c r="BF55" i="100"/>
  <c r="BF54" i="100"/>
  <c r="BF52" i="100"/>
  <c r="BF49" i="100"/>
  <c r="BF47" i="100"/>
  <c r="BF45" i="100"/>
  <c r="BF42" i="100"/>
  <c r="BF40" i="100"/>
  <c r="BF48" i="100"/>
  <c r="BF44" i="100"/>
  <c r="BF41" i="100"/>
  <c r="BF43" i="100"/>
  <c r="BF32" i="76"/>
  <c r="BF57" i="100"/>
  <c r="BF31" i="76"/>
  <c r="BF16" i="70"/>
  <c r="BF59" i="114"/>
  <c r="BF35" i="74"/>
  <c r="BF66" i="114"/>
  <c r="BF30" i="76"/>
  <c r="BF17" i="70"/>
  <c r="BF5" i="65"/>
  <c r="BF20" i="70"/>
  <c r="BF33" i="74"/>
  <c r="BF32" i="74"/>
  <c r="BF19" i="70"/>
  <c r="BF18" i="70"/>
  <c r="BF113" i="66"/>
  <c r="BF34" i="100"/>
  <c r="BF94" i="114" s="1"/>
  <c r="BF36" i="74"/>
  <c r="BF34" i="74"/>
  <c r="BF33" i="76" l="1"/>
  <c r="BF37" i="74"/>
  <c r="G6" i="112"/>
  <c r="BF151" i="66"/>
  <c r="F19" i="112"/>
  <c r="BF82" i="114"/>
  <c r="BF21" i="70"/>
  <c r="BF39" i="100"/>
  <c r="BF50" i="100"/>
  <c r="BF64" i="100"/>
  <c r="BF40" i="114"/>
  <c r="BF68" i="114"/>
  <c r="BF69" i="114"/>
  <c r="BF7" i="117"/>
  <c r="BF60" i="114"/>
  <c r="BF62" i="114" s="1"/>
  <c r="BF24" i="114"/>
  <c r="BF23" i="114"/>
  <c r="BF97" i="114"/>
  <c r="BF96" i="114"/>
  <c r="BF66" i="65"/>
  <c r="BF11" i="114" s="1"/>
  <c r="BF7" i="118"/>
  <c r="BF46" i="114" l="1"/>
  <c r="F27" i="112"/>
  <c r="G19" i="112" s="1"/>
  <c r="BF61" i="114"/>
  <c r="BF15" i="114"/>
  <c r="BF14" i="114"/>
  <c r="T3" i="102" l="1"/>
  <c r="X2" i="73"/>
  <c r="V3" i="101"/>
  <c r="V3" i="97"/>
  <c r="R2" i="118"/>
  <c r="R2" i="117"/>
  <c r="U2" i="100"/>
  <c r="W2" i="70"/>
  <c r="C3" i="112"/>
  <c r="AA109" i="114" l="1"/>
  <c r="AA102" i="114"/>
  <c r="AN37" i="76" l="1"/>
  <c r="AV37" i="76"/>
  <c r="BF45" i="76"/>
  <c r="BF37" i="76"/>
  <c r="BF46" i="76"/>
  <c r="BF38" i="76"/>
  <c r="BF47" i="76"/>
  <c r="BF39" i="76"/>
  <c r="BF48" i="76"/>
  <c r="BF40" i="76"/>
  <c r="AF37" i="76" l="1"/>
  <c r="AR37" i="76"/>
  <c r="AJ37" i="76"/>
  <c r="AU37" i="76"/>
  <c r="AM37" i="76"/>
  <c r="AE37" i="76"/>
  <c r="AO37" i="76"/>
  <c r="AG37" i="76"/>
  <c r="AS37" i="76"/>
  <c r="AK37" i="76"/>
  <c r="AC37" i="76"/>
  <c r="AW37" i="76"/>
  <c r="BA37" i="76"/>
  <c r="BA45" i="76"/>
  <c r="AZ37" i="76"/>
  <c r="AZ45" i="76"/>
  <c r="AY37" i="76"/>
  <c r="AY45" i="76"/>
  <c r="AQ37" i="76"/>
  <c r="AI37" i="76"/>
  <c r="AX37" i="76"/>
  <c r="AP37" i="76"/>
  <c r="AH37" i="76"/>
  <c r="BE45" i="76"/>
  <c r="BE37" i="76"/>
  <c r="BD45" i="76"/>
  <c r="BD37" i="76"/>
  <c r="BC37" i="76"/>
  <c r="BC45" i="76"/>
  <c r="BB37" i="76"/>
  <c r="BB45" i="76"/>
  <c r="AT37" i="76"/>
  <c r="AL37" i="76"/>
  <c r="AD37" i="76"/>
  <c r="AZ46" i="76"/>
  <c r="AY46" i="76"/>
  <c r="BE46" i="76"/>
  <c r="BE48" i="76"/>
  <c r="BE47" i="76"/>
  <c r="BC48" i="76"/>
  <c r="BC47" i="76"/>
  <c r="BB39" i="76"/>
  <c r="AT39" i="76"/>
  <c r="AL39" i="76"/>
  <c r="AD39" i="76"/>
  <c r="AZ40" i="76"/>
  <c r="AR40" i="76"/>
  <c r="AJ40" i="76"/>
  <c r="AZ39" i="76"/>
  <c r="AR39" i="76"/>
  <c r="AJ39" i="76"/>
  <c r="BB38" i="76"/>
  <c r="AT38" i="76"/>
  <c r="BA48" i="76"/>
  <c r="BA47" i="76"/>
  <c r="BC46" i="76"/>
  <c r="AL38" i="76"/>
  <c r="AD38" i="76"/>
  <c r="AY47" i="76"/>
  <c r="BA46" i="76"/>
  <c r="BD48" i="76"/>
  <c r="BD47" i="76"/>
  <c r="BB48" i="76"/>
  <c r="BD46" i="76"/>
  <c r="BB47" i="76"/>
  <c r="AZ48" i="76"/>
  <c r="AZ47" i="76"/>
  <c r="BB46" i="76"/>
  <c r="BB40" i="76"/>
  <c r="AT40" i="76"/>
  <c r="AL40" i="76"/>
  <c r="AD40" i="76"/>
  <c r="AX39" i="76"/>
  <c r="AP39" i="76"/>
  <c r="AH39" i="76"/>
  <c r="BD40" i="76"/>
  <c r="AV40" i="76"/>
  <c r="AN40" i="76"/>
  <c r="AF40" i="76"/>
  <c r="BD39" i="76"/>
  <c r="AV39" i="76"/>
  <c r="AN39" i="76"/>
  <c r="AF39" i="76"/>
  <c r="AX38" i="76"/>
  <c r="AP38" i="76"/>
  <c r="AH38" i="76"/>
  <c r="BC38" i="76"/>
  <c r="AU38" i="76"/>
  <c r="AM38" i="76"/>
  <c r="AE38" i="76"/>
  <c r="AB25" i="76"/>
  <c r="AY40" i="76"/>
  <c r="AQ40" i="76"/>
  <c r="AI40" i="76"/>
  <c r="AY39" i="76"/>
  <c r="AQ39" i="76"/>
  <c r="AI39" i="76"/>
  <c r="BA38" i="76"/>
  <c r="AS38" i="76"/>
  <c r="AK38" i="76"/>
  <c r="AC38" i="76"/>
  <c r="AL25" i="76"/>
  <c r="BE40" i="76"/>
  <c r="AW40" i="76"/>
  <c r="AO40" i="76"/>
  <c r="AG40" i="76"/>
  <c r="BE39" i="76"/>
  <c r="AW39" i="76"/>
  <c r="AO39" i="76"/>
  <c r="AG39" i="76"/>
  <c r="AY38" i="76"/>
  <c r="AQ38" i="76"/>
  <c r="AI38" i="76"/>
  <c r="BC40" i="76"/>
  <c r="AU40" i="76"/>
  <c r="AM40" i="76"/>
  <c r="AE40" i="76"/>
  <c r="BE38" i="76"/>
  <c r="AW38" i="76"/>
  <c r="AO38" i="76"/>
  <c r="AG38" i="76"/>
  <c r="AD25" i="76"/>
  <c r="AX40" i="76"/>
  <c r="AP40" i="76"/>
  <c r="AH40" i="76"/>
  <c r="AZ38" i="76"/>
  <c r="AR38" i="76"/>
  <c r="AJ38" i="76"/>
  <c r="BE25" i="76"/>
  <c r="BB25" i="76"/>
  <c r="AM39" i="76"/>
  <c r="AT25" i="76"/>
  <c r="BD38" i="76"/>
  <c r="AV38" i="76"/>
  <c r="AN38" i="76"/>
  <c r="AF38" i="76"/>
  <c r="AR25" i="76"/>
  <c r="BA40" i="76"/>
  <c r="AS40" i="76"/>
  <c r="AK40" i="76"/>
  <c r="AC40" i="76"/>
  <c r="BA39" i="76"/>
  <c r="AS39" i="76"/>
  <c r="AK39" i="76"/>
  <c r="AC39" i="76"/>
  <c r="BC25" i="76"/>
  <c r="AU25" i="76"/>
  <c r="AE25" i="76"/>
  <c r="AW25" i="76"/>
  <c r="AO25" i="76"/>
  <c r="AG25" i="76"/>
  <c r="AM25" i="76"/>
  <c r="BC39" i="76"/>
  <c r="AU39" i="76"/>
  <c r="AE39" i="76"/>
  <c r="AZ25" i="76"/>
  <c r="AJ25" i="76"/>
  <c r="BD25" i="76"/>
  <c r="AV25" i="76"/>
  <c r="AN25" i="76"/>
  <c r="AF25" i="76"/>
  <c r="AX25" i="76"/>
  <c r="BF49" i="76" s="1"/>
  <c r="AP25" i="76"/>
  <c r="AH25" i="76"/>
  <c r="BA6" i="76"/>
  <c r="AS6" i="76"/>
  <c r="AY6" i="76"/>
  <c r="AQ6" i="76"/>
  <c r="AI6" i="76"/>
  <c r="BE6" i="76"/>
  <c r="AW6" i="76"/>
  <c r="AO6" i="76"/>
  <c r="AG6" i="76"/>
  <c r="BD6" i="76"/>
  <c r="AV6" i="76"/>
  <c r="AN6" i="76"/>
  <c r="AF6" i="76"/>
  <c r="AX6" i="76"/>
  <c r="BA25" i="76"/>
  <c r="AS25" i="76"/>
  <c r="AK25" i="76"/>
  <c r="AC25" i="76"/>
  <c r="AK6" i="76"/>
  <c r="BC6" i="76"/>
  <c r="AU6" i="76"/>
  <c r="AM6" i="76"/>
  <c r="AE6" i="76"/>
  <c r="BB6" i="76"/>
  <c r="AT6" i="76"/>
  <c r="AL6" i="76"/>
  <c r="AD6" i="76"/>
  <c r="AA6" i="76"/>
  <c r="AY25" i="76"/>
  <c r="AQ25" i="76"/>
  <c r="AI25" i="76"/>
  <c r="AH6" i="76"/>
  <c r="AZ6" i="76"/>
  <c r="AR6" i="76"/>
  <c r="AJ6" i="76"/>
  <c r="AB6" i="76"/>
  <c r="AP6" i="76"/>
  <c r="AC6" i="76"/>
  <c r="BF41" i="76" l="1"/>
  <c r="AS41" i="76"/>
  <c r="AK41" i="76"/>
  <c r="AV41" i="76"/>
  <c r="BA49" i="76"/>
  <c r="AC41" i="76"/>
  <c r="BB49" i="76"/>
  <c r="AZ49" i="76"/>
  <c r="AY49" i="76"/>
  <c r="BE49" i="76"/>
  <c r="BD41" i="76"/>
  <c r="BD49" i="76"/>
  <c r="BC49" i="76"/>
  <c r="AY41" i="76"/>
  <c r="AF41" i="76"/>
  <c r="AM41" i="76"/>
  <c r="AE41" i="76"/>
  <c r="AQ41" i="76"/>
  <c r="BC41" i="76"/>
  <c r="BA41" i="76"/>
  <c r="BB41" i="76"/>
  <c r="BE41" i="76"/>
  <c r="AU41" i="76"/>
  <c r="AI41" i="76"/>
  <c r="AN41" i="76"/>
  <c r="AG41" i="76"/>
  <c r="AO41" i="76"/>
  <c r="AW41" i="76"/>
  <c r="AH41" i="76"/>
  <c r="AJ41" i="76"/>
  <c r="AP41" i="76"/>
  <c r="AZ41" i="76"/>
  <c r="AR41" i="76"/>
  <c r="AD41" i="76"/>
  <c r="AX41" i="76"/>
  <c r="AT41" i="76"/>
  <c r="AL41" i="76"/>
  <c r="AB17" i="118"/>
  <c r="AC17" i="118" s="1"/>
  <c r="AD17" i="118" s="1"/>
  <c r="AE17" i="118" s="1"/>
  <c r="AF17" i="118" s="1"/>
  <c r="AG17" i="118" s="1"/>
  <c r="AH17" i="118" s="1"/>
  <c r="AI17" i="118" s="1"/>
  <c r="AJ17" i="118" s="1"/>
  <c r="AK17" i="118" s="1"/>
  <c r="AL17" i="118" s="1"/>
  <c r="AM17" i="118" s="1"/>
  <c r="AN17" i="118" s="1"/>
  <c r="AO17" i="118" s="1"/>
  <c r="AP17" i="118" s="1"/>
  <c r="AQ17" i="118" s="1"/>
  <c r="AR17" i="118" s="1"/>
  <c r="AS17" i="118" s="1"/>
  <c r="AT17" i="118" s="1"/>
  <c r="AU17" i="118" s="1"/>
  <c r="AV17" i="118" s="1"/>
  <c r="AW17" i="118" s="1"/>
  <c r="AX17" i="118" s="1"/>
  <c r="AY17" i="118" s="1"/>
  <c r="AZ17" i="118" s="1"/>
  <c r="BA17" i="118" s="1"/>
  <c r="BB17" i="118" s="1"/>
  <c r="BC17" i="118" s="1"/>
  <c r="BD17" i="118" s="1"/>
  <c r="BE17" i="118" s="1"/>
  <c r="BF17" i="118" s="1"/>
  <c r="AB27" i="118"/>
  <c r="AC27" i="118" s="1"/>
  <c r="AD27" i="118" s="1"/>
  <c r="AE27" i="118" s="1"/>
  <c r="AF27" i="118" s="1"/>
  <c r="AG27" i="118" s="1"/>
  <c r="AH27" i="118" s="1"/>
  <c r="AI27" i="118" s="1"/>
  <c r="AJ27" i="118" s="1"/>
  <c r="AK27" i="118" s="1"/>
  <c r="AL27" i="118" s="1"/>
  <c r="AM27" i="118" s="1"/>
  <c r="AN27" i="118" s="1"/>
  <c r="AO27" i="118" s="1"/>
  <c r="AP27" i="118" s="1"/>
  <c r="AQ27" i="118" s="1"/>
  <c r="AR27" i="118" s="1"/>
  <c r="AS27" i="118" s="1"/>
  <c r="AT27" i="118" s="1"/>
  <c r="AU27" i="118" s="1"/>
  <c r="AV27" i="118" s="1"/>
  <c r="AW27" i="118" s="1"/>
  <c r="AX27" i="118" s="1"/>
  <c r="AY27" i="118" s="1"/>
  <c r="AZ27" i="118" s="1"/>
  <c r="BA27" i="118" s="1"/>
  <c r="BB27" i="118" s="1"/>
  <c r="BC27" i="118" s="1"/>
  <c r="BD27" i="118" s="1"/>
  <c r="BE27" i="118" s="1"/>
  <c r="BF27" i="118" s="1"/>
  <c r="AB4" i="118"/>
  <c r="AC4" i="118" s="1"/>
  <c r="AD4" i="118" s="1"/>
  <c r="AE4" i="118" s="1"/>
  <c r="AF4" i="118" s="1"/>
  <c r="AG4" i="118" s="1"/>
  <c r="AH4" i="118" s="1"/>
  <c r="AI4" i="118" s="1"/>
  <c r="AJ4" i="118" s="1"/>
  <c r="AK4" i="118" s="1"/>
  <c r="AL4" i="118" s="1"/>
  <c r="AM4" i="118" s="1"/>
  <c r="AN4" i="118" s="1"/>
  <c r="AO4" i="118" s="1"/>
  <c r="AP4" i="118" s="1"/>
  <c r="AQ4" i="118" s="1"/>
  <c r="AR4" i="118" s="1"/>
  <c r="AS4" i="118" s="1"/>
  <c r="AT4" i="118" s="1"/>
  <c r="AU4" i="118" s="1"/>
  <c r="AV4" i="118" s="1"/>
  <c r="AW4" i="118" s="1"/>
  <c r="AX4" i="118" s="1"/>
  <c r="AY4" i="118" s="1"/>
  <c r="AZ4" i="118" s="1"/>
  <c r="BA4" i="118" s="1"/>
  <c r="BB4" i="118" s="1"/>
  <c r="BC4" i="118" s="1"/>
  <c r="BD4" i="118" s="1"/>
  <c r="BE4" i="118" s="1"/>
  <c r="BF4" i="118" s="1"/>
  <c r="AB17" i="117"/>
  <c r="AC17" i="117" s="1"/>
  <c r="AD17" i="117" s="1"/>
  <c r="AE17" i="117" s="1"/>
  <c r="AF17" i="117" s="1"/>
  <c r="AG17" i="117" s="1"/>
  <c r="AH17" i="117" s="1"/>
  <c r="AI17" i="117" s="1"/>
  <c r="AJ17" i="117" s="1"/>
  <c r="AK17" i="117" s="1"/>
  <c r="AL17" i="117" s="1"/>
  <c r="AM17" i="117" s="1"/>
  <c r="AN17" i="117" s="1"/>
  <c r="AO17" i="117" s="1"/>
  <c r="AP17" i="117" s="1"/>
  <c r="AQ17" i="117" s="1"/>
  <c r="AR17" i="117" s="1"/>
  <c r="AS17" i="117" s="1"/>
  <c r="AT17" i="117" s="1"/>
  <c r="AU17" i="117" s="1"/>
  <c r="AV17" i="117" s="1"/>
  <c r="AW17" i="117" s="1"/>
  <c r="AX17" i="117" s="1"/>
  <c r="AY17" i="117" s="1"/>
  <c r="AZ17" i="117" s="1"/>
  <c r="BA17" i="117" s="1"/>
  <c r="BB17" i="117" s="1"/>
  <c r="BC17" i="117" s="1"/>
  <c r="BD17" i="117" s="1"/>
  <c r="BE17" i="117" s="1"/>
  <c r="BF17" i="117" s="1"/>
  <c r="AB27" i="117"/>
  <c r="AC27" i="117" s="1"/>
  <c r="AD27" i="117" s="1"/>
  <c r="AE27" i="117" s="1"/>
  <c r="AF27" i="117" s="1"/>
  <c r="AG27" i="117" s="1"/>
  <c r="AH27" i="117" s="1"/>
  <c r="AI27" i="117" s="1"/>
  <c r="AJ27" i="117" s="1"/>
  <c r="AK27" i="117" s="1"/>
  <c r="AL27" i="117" s="1"/>
  <c r="AM27" i="117" s="1"/>
  <c r="AN27" i="117" s="1"/>
  <c r="AO27" i="117" s="1"/>
  <c r="AP27" i="117" s="1"/>
  <c r="AQ27" i="117" s="1"/>
  <c r="AR27" i="117" s="1"/>
  <c r="AS27" i="117" s="1"/>
  <c r="AT27" i="117" s="1"/>
  <c r="AU27" i="117" s="1"/>
  <c r="AV27" i="117" s="1"/>
  <c r="AW27" i="117" s="1"/>
  <c r="AX27" i="117" s="1"/>
  <c r="AY27" i="117" s="1"/>
  <c r="AZ27" i="117" s="1"/>
  <c r="BA27" i="117" s="1"/>
  <c r="BB27" i="117" s="1"/>
  <c r="BC27" i="117" s="1"/>
  <c r="BD27" i="117" s="1"/>
  <c r="BE27" i="117" s="1"/>
  <c r="BF27" i="117" s="1"/>
  <c r="AB4" i="117"/>
  <c r="AC4" i="117" s="1"/>
  <c r="AD4" i="117" s="1"/>
  <c r="AE4" i="117" s="1"/>
  <c r="AF4" i="117" s="1"/>
  <c r="AG4" i="117" s="1"/>
  <c r="AH4" i="117" s="1"/>
  <c r="AI4" i="117" s="1"/>
  <c r="AJ4" i="117" s="1"/>
  <c r="AK4" i="117" s="1"/>
  <c r="AL4" i="117" s="1"/>
  <c r="AM4" i="117" s="1"/>
  <c r="AN4" i="117" s="1"/>
  <c r="AO4" i="117" s="1"/>
  <c r="AP4" i="117" s="1"/>
  <c r="AQ4" i="117" s="1"/>
  <c r="AR4" i="117" s="1"/>
  <c r="AS4" i="117" s="1"/>
  <c r="AT4" i="117" s="1"/>
  <c r="AU4" i="117" s="1"/>
  <c r="AV4" i="117" s="1"/>
  <c r="AW4" i="117" s="1"/>
  <c r="AX4" i="117" s="1"/>
  <c r="AY4" i="117" s="1"/>
  <c r="AZ4" i="117" s="1"/>
  <c r="BA4" i="117" s="1"/>
  <c r="BB4" i="117" s="1"/>
  <c r="BC4" i="117" s="1"/>
  <c r="BD4" i="117" s="1"/>
  <c r="BE4" i="117" s="1"/>
  <c r="BF4" i="117" s="1"/>
  <c r="BE79" i="65" l="1"/>
  <c r="BF91" i="65" s="1"/>
  <c r="BE35" i="102" l="1"/>
  <c r="BE52" i="102"/>
  <c r="BE76" i="102" s="1"/>
  <c r="BE41" i="102"/>
  <c r="BE75" i="102" s="1"/>
  <c r="BE30" i="102"/>
  <c r="BE7" i="102"/>
  <c r="BE69" i="102" s="1"/>
  <c r="BF93" i="102" l="1"/>
  <c r="BF100" i="102"/>
  <c r="BF99" i="102"/>
  <c r="BE29" i="102"/>
  <c r="BE74" i="102" s="1"/>
  <c r="BF98" i="102" l="1"/>
  <c r="BF100" i="100"/>
  <c r="BF133" i="100"/>
  <c r="BF99" i="100"/>
  <c r="BF132" i="100"/>
  <c r="BF98" i="100"/>
  <c r="BF131" i="100"/>
  <c r="BF96" i="100"/>
  <c r="BF129" i="100"/>
  <c r="BF95" i="100"/>
  <c r="BF128" i="100"/>
  <c r="BF94" i="100"/>
  <c r="BF127" i="100"/>
  <c r="BF93" i="100"/>
  <c r="BF126" i="100"/>
  <c r="BF92" i="100"/>
  <c r="BF125" i="100"/>
  <c r="BF91" i="100"/>
  <c r="BF124" i="100"/>
  <c r="BF89" i="100"/>
  <c r="BF122" i="100"/>
  <c r="BF88" i="100"/>
  <c r="BF121" i="100"/>
  <c r="BF87" i="100"/>
  <c r="BF120" i="100"/>
  <c r="BF86" i="100"/>
  <c r="BF119" i="100"/>
  <c r="BF85" i="100"/>
  <c r="BF118" i="100"/>
  <c r="BF84" i="100"/>
  <c r="BF117" i="100"/>
  <c r="BF82" i="100"/>
  <c r="BF115" i="100"/>
  <c r="BF81" i="100"/>
  <c r="BF114" i="100"/>
  <c r="BF80" i="100"/>
  <c r="BF113" i="100"/>
  <c r="BF79" i="100"/>
  <c r="BF112" i="100"/>
  <c r="BF78" i="100"/>
  <c r="BF111" i="100"/>
  <c r="BF77" i="100"/>
  <c r="BF110" i="100"/>
  <c r="BF76" i="100"/>
  <c r="BF109" i="100"/>
  <c r="BF75" i="100"/>
  <c r="BF108" i="100"/>
  <c r="BF74" i="100"/>
  <c r="BF107" i="100"/>
  <c r="BF73" i="100"/>
  <c r="BF106" i="100"/>
  <c r="AB37" i="76"/>
  <c r="BF43" i="74"/>
  <c r="BF52" i="74"/>
  <c r="BF42" i="74"/>
  <c r="BF51" i="74"/>
  <c r="BF50" i="74"/>
  <c r="BF45" i="74"/>
  <c r="BF54" i="74"/>
  <c r="BF44" i="74"/>
  <c r="BF53" i="74"/>
  <c r="AA28" i="74" l="1"/>
  <c r="AB39" i="76"/>
  <c r="AA25" i="76"/>
  <c r="BA109" i="114"/>
  <c r="BA102" i="114"/>
  <c r="AD109" i="114"/>
  <c r="AD102" i="114"/>
  <c r="AL109" i="114"/>
  <c r="AL102" i="114"/>
  <c r="AT109" i="114"/>
  <c r="AT102" i="114"/>
  <c r="BB109" i="114"/>
  <c r="BB102" i="114"/>
  <c r="AE109" i="114"/>
  <c r="AE102" i="114"/>
  <c r="AM109" i="114"/>
  <c r="AM102" i="114"/>
  <c r="AU109" i="114"/>
  <c r="AU102" i="114"/>
  <c r="BC109" i="114"/>
  <c r="BC102" i="114"/>
  <c r="AS109" i="114"/>
  <c r="AS102" i="114"/>
  <c r="AF109" i="114"/>
  <c r="AF102" i="114"/>
  <c r="AN109" i="114"/>
  <c r="AN102" i="114"/>
  <c r="AV109" i="114"/>
  <c r="AV102" i="114"/>
  <c r="BD109" i="114"/>
  <c r="BD102" i="114"/>
  <c r="AK109" i="114"/>
  <c r="AK102" i="114"/>
  <c r="AG109" i="114"/>
  <c r="AG102" i="114"/>
  <c r="AO109" i="114"/>
  <c r="AO102" i="114"/>
  <c r="AW109" i="114"/>
  <c r="AW102" i="114"/>
  <c r="BE109" i="114"/>
  <c r="BE102" i="114"/>
  <c r="AH109" i="114"/>
  <c r="AH102" i="114"/>
  <c r="AP109" i="114"/>
  <c r="AP102" i="114"/>
  <c r="AX109" i="114"/>
  <c r="AX102" i="114"/>
  <c r="AC109" i="114"/>
  <c r="AC102" i="114"/>
  <c r="AI109" i="114"/>
  <c r="AI102" i="114"/>
  <c r="AQ109" i="114"/>
  <c r="AQ102" i="114"/>
  <c r="AY109" i="114"/>
  <c r="AY102" i="114"/>
  <c r="AB109" i="114"/>
  <c r="AB102" i="114"/>
  <c r="AJ109" i="114"/>
  <c r="AJ102" i="114"/>
  <c r="AR109" i="114"/>
  <c r="AR102" i="114"/>
  <c r="AZ109" i="114"/>
  <c r="AZ102" i="114"/>
  <c r="AD44" i="74"/>
  <c r="BE50" i="74"/>
  <c r="BD53" i="74"/>
  <c r="BE53" i="74"/>
  <c r="AU44" i="74"/>
  <c r="AF45" i="74"/>
  <c r="AN45" i="74"/>
  <c r="AV45" i="74"/>
  <c r="AP42" i="74"/>
  <c r="AI43" i="74"/>
  <c r="AQ43" i="74"/>
  <c r="BE54" i="74"/>
  <c r="BA52" i="74"/>
  <c r="BB52" i="74"/>
  <c r="AG26" i="66"/>
  <c r="AO26" i="66"/>
  <c r="AW26" i="66"/>
  <c r="BE26" i="66"/>
  <c r="BC52" i="74"/>
  <c r="AP26" i="66"/>
  <c r="AX26" i="66"/>
  <c r="BD52" i="74"/>
  <c r="BC44" i="74"/>
  <c r="BC53" i="74"/>
  <c r="BD45" i="74"/>
  <c r="BD54" i="74"/>
  <c r="AH41" i="74"/>
  <c r="AX41" i="74"/>
  <c r="AQ42" i="74"/>
  <c r="AB43" i="74"/>
  <c r="AR43" i="74"/>
  <c r="AY54" i="74"/>
  <c r="AZ50" i="74"/>
  <c r="AZ54" i="74"/>
  <c r="BA50" i="74"/>
  <c r="AZ53" i="74"/>
  <c r="BA54" i="74"/>
  <c r="BB50" i="74"/>
  <c r="BB53" i="74"/>
  <c r="BC54" i="74"/>
  <c r="BD50" i="74"/>
  <c r="BE51" i="74"/>
  <c r="AY43" i="74"/>
  <c r="AY52" i="74"/>
  <c r="AI42" i="74"/>
  <c r="AY42" i="74"/>
  <c r="AY51" i="74"/>
  <c r="AJ43" i="74"/>
  <c r="AZ43" i="74"/>
  <c r="AZ52" i="74"/>
  <c r="AY50" i="74"/>
  <c r="AZ51" i="74"/>
  <c r="BA51" i="74"/>
  <c r="AY53" i="74"/>
  <c r="BB51" i="74"/>
  <c r="BC51" i="74"/>
  <c r="BA53" i="74"/>
  <c r="BB54" i="74"/>
  <c r="BC50" i="74"/>
  <c r="BD51" i="74"/>
  <c r="BE52" i="74"/>
  <c r="AN42" i="74"/>
  <c r="AV42" i="74"/>
  <c r="BD42" i="74"/>
  <c r="AG43" i="74"/>
  <c r="AW43" i="74"/>
  <c r="BE43" i="74"/>
  <c r="AL44" i="74"/>
  <c r="AH44" i="74"/>
  <c r="AP44" i="74"/>
  <c r="AX44" i="74"/>
  <c r="AI45" i="74"/>
  <c r="AQ45" i="74"/>
  <c r="AY45" i="74"/>
  <c r="AB41" i="74"/>
  <c r="AJ41" i="74"/>
  <c r="AR41" i="74"/>
  <c r="AZ41" i="74"/>
  <c r="AC42" i="74"/>
  <c r="AK42" i="74"/>
  <c r="AS42" i="74"/>
  <c r="BA42" i="74"/>
  <c r="AD43" i="74"/>
  <c r="AL43" i="74"/>
  <c r="AT43" i="74"/>
  <c r="BB43" i="74"/>
  <c r="AT44" i="74"/>
  <c r="BB44" i="74"/>
  <c r="AE45" i="74"/>
  <c r="AM45" i="74"/>
  <c r="AU45" i="74"/>
  <c r="AG44" i="74"/>
  <c r="AO44" i="74"/>
  <c r="AW44" i="74"/>
  <c r="BE44" i="74"/>
  <c r="AH45" i="74"/>
  <c r="AP45" i="74"/>
  <c r="AX45" i="74"/>
  <c r="AQ41" i="74"/>
  <c r="BC45" i="74"/>
  <c r="AF41" i="74"/>
  <c r="AN41" i="74"/>
  <c r="AV41" i="74"/>
  <c r="BD41" i="74"/>
  <c r="AG42" i="74"/>
  <c r="AE44" i="74"/>
  <c r="AG41" i="74"/>
  <c r="AQ44" i="74"/>
  <c r="AR45" i="74"/>
  <c r="AS41" i="74"/>
  <c r="AM43" i="74"/>
  <c r="AF44" i="74"/>
  <c r="AN44" i="74"/>
  <c r="AV44" i="74"/>
  <c r="BD44" i="74"/>
  <c r="AG45" i="74"/>
  <c r="AO45" i="74"/>
  <c r="AW45" i="74"/>
  <c r="BE45" i="74"/>
  <c r="AP41" i="74"/>
  <c r="AY44" i="74"/>
  <c r="AZ45" i="74"/>
  <c r="BA41" i="74"/>
  <c r="AE43" i="74"/>
  <c r="AI41" i="74"/>
  <c r="AY41" i="74"/>
  <c r="AB42" i="74"/>
  <c r="AJ42" i="74"/>
  <c r="AR42" i="74"/>
  <c r="AZ42" i="74"/>
  <c r="AC43" i="74"/>
  <c r="AK43" i="74"/>
  <c r="AS43" i="74"/>
  <c r="BA43" i="74"/>
  <c r="AT42" i="74"/>
  <c r="AB44" i="74"/>
  <c r="AJ44" i="74"/>
  <c r="AR44" i="74"/>
  <c r="AZ44" i="74"/>
  <c r="AC45" i="74"/>
  <c r="AK45" i="74"/>
  <c r="AS45" i="74"/>
  <c r="BA45" i="74"/>
  <c r="AD41" i="74"/>
  <c r="AL41" i="74"/>
  <c r="AT41" i="74"/>
  <c r="BB41" i="74"/>
  <c r="AE42" i="74"/>
  <c r="AM42" i="74"/>
  <c r="AU42" i="74"/>
  <c r="BC42" i="74"/>
  <c r="AF43" i="74"/>
  <c r="AN43" i="74"/>
  <c r="AV43" i="74"/>
  <c r="BD43" i="74"/>
  <c r="AI44" i="74"/>
  <c r="BB42" i="74"/>
  <c r="AC44" i="74"/>
  <c r="AK44" i="74"/>
  <c r="AS44" i="74"/>
  <c r="BA44" i="74"/>
  <c r="AD45" i="74"/>
  <c r="AL45" i="74"/>
  <c r="AT45" i="74"/>
  <c r="BB45" i="74"/>
  <c r="AE41" i="74"/>
  <c r="AM41" i="74"/>
  <c r="AU41" i="74"/>
  <c r="BC41" i="74"/>
  <c r="AF42" i="74"/>
  <c r="AO43" i="74"/>
  <c r="AJ45" i="74"/>
  <c r="AK41" i="74"/>
  <c r="AL42" i="74"/>
  <c r="AU43" i="74"/>
  <c r="AO42" i="74"/>
  <c r="AW42" i="74"/>
  <c r="BE42" i="74"/>
  <c r="AH43" i="74"/>
  <c r="AP43" i="74"/>
  <c r="AX43" i="74"/>
  <c r="AB45" i="74"/>
  <c r="AC41" i="74"/>
  <c r="AD42" i="74"/>
  <c r="BC43" i="74"/>
  <c r="AM44" i="74"/>
  <c r="AO41" i="74"/>
  <c r="AW41" i="74"/>
  <c r="BE41" i="74"/>
  <c r="AH42" i="74"/>
  <c r="AX42" i="74"/>
  <c r="AF28" i="74"/>
  <c r="AN28" i="74"/>
  <c r="AV28" i="74"/>
  <c r="AE28" i="74"/>
  <c r="AM28" i="74"/>
  <c r="BD28" i="74"/>
  <c r="AU28" i="74"/>
  <c r="BC28" i="74"/>
  <c r="AG28" i="74"/>
  <c r="AG46" i="74" s="1"/>
  <c r="AO28" i="74"/>
  <c r="AW28" i="74"/>
  <c r="BE28" i="74"/>
  <c r="AP28" i="74"/>
  <c r="AI28" i="74"/>
  <c r="AQ28" i="74"/>
  <c r="AY28" i="74"/>
  <c r="AX28" i="74"/>
  <c r="BF55" i="74" s="1"/>
  <c r="AB28" i="74"/>
  <c r="AJ28" i="74"/>
  <c r="AR28" i="74"/>
  <c r="AZ28" i="74"/>
  <c r="AC28" i="74"/>
  <c r="AK28" i="74"/>
  <c r="AS28" i="74"/>
  <c r="BA28" i="74"/>
  <c r="AD28" i="74"/>
  <c r="AL28" i="74"/>
  <c r="AT28" i="74"/>
  <c r="BB28" i="74"/>
  <c r="AH28" i="74"/>
  <c r="AI26" i="66"/>
  <c r="AQ26" i="66"/>
  <c r="AY26" i="66"/>
  <c r="AH26" i="66"/>
  <c r="AC26" i="66"/>
  <c r="AK26" i="66"/>
  <c r="AS26" i="66"/>
  <c r="BA26" i="66"/>
  <c r="AE26" i="66"/>
  <c r="AM26" i="66"/>
  <c r="AU26" i="66"/>
  <c r="BC26" i="66"/>
  <c r="AB26" i="66"/>
  <c r="AJ26" i="66"/>
  <c r="AR26" i="66"/>
  <c r="AZ26" i="66"/>
  <c r="AD26" i="66"/>
  <c r="AL26" i="66"/>
  <c r="AT26" i="66"/>
  <c r="BB26" i="66"/>
  <c r="AF26" i="66"/>
  <c r="AN26" i="66"/>
  <c r="AV26" i="66"/>
  <c r="BD26" i="66"/>
  <c r="AZ115" i="100"/>
  <c r="AO46" i="74" l="1"/>
  <c r="BE32" i="74"/>
  <c r="BF46" i="74"/>
  <c r="BA55" i="74"/>
  <c r="AT46" i="74"/>
  <c r="BB55" i="74"/>
  <c r="AZ55" i="74"/>
  <c r="AR46" i="74"/>
  <c r="AP46" i="74"/>
  <c r="BE55" i="74"/>
  <c r="AY55" i="74"/>
  <c r="BC55" i="74"/>
  <c r="BD55" i="74"/>
  <c r="AJ46" i="74"/>
  <c r="AD46" i="74"/>
  <c r="AV46" i="74"/>
  <c r="AL46" i="74"/>
  <c r="AW46" i="74"/>
  <c r="AM46" i="74"/>
  <c r="AB46" i="74"/>
  <c r="BA46" i="74"/>
  <c r="BE46" i="74"/>
  <c r="AE46" i="74"/>
  <c r="AH46" i="74"/>
  <c r="AX46" i="74"/>
  <c r="AN46" i="74"/>
  <c r="AS46" i="74"/>
  <c r="AY46" i="74"/>
  <c r="AF46" i="74"/>
  <c r="AK46" i="74"/>
  <c r="AQ46" i="74"/>
  <c r="BC46" i="74"/>
  <c r="AC46" i="74"/>
  <c r="AI46" i="74"/>
  <c r="AU46" i="74"/>
  <c r="BB46" i="74"/>
  <c r="AZ46" i="74"/>
  <c r="BD46" i="74"/>
  <c r="BE78" i="65" l="1"/>
  <c r="BE77" i="65"/>
  <c r="BE76" i="65"/>
  <c r="BE75" i="65"/>
  <c r="BF87" i="65" l="1"/>
  <c r="BF89" i="65"/>
  <c r="BF88" i="65"/>
  <c r="BF90" i="65"/>
  <c r="BE5" i="100"/>
  <c r="BE16" i="100"/>
  <c r="BE23" i="100"/>
  <c r="BE30" i="100"/>
  <c r="BD5" i="100"/>
  <c r="BD16" i="100"/>
  <c r="BD23" i="100"/>
  <c r="BD30" i="100"/>
  <c r="BD65" i="100" s="1"/>
  <c r="BE100" i="100"/>
  <c r="BE99" i="100"/>
  <c r="BE98" i="100"/>
  <c r="BE96" i="100"/>
  <c r="BE95" i="100"/>
  <c r="BE94" i="100"/>
  <c r="BE93" i="100"/>
  <c r="BE92" i="100"/>
  <c r="BE91" i="100"/>
  <c r="BE89" i="100"/>
  <c r="BE88" i="100"/>
  <c r="BE87" i="100"/>
  <c r="BE86" i="100"/>
  <c r="BE85" i="100"/>
  <c r="BE84" i="100"/>
  <c r="BE82" i="100"/>
  <c r="BE81" i="100"/>
  <c r="BE80" i="100"/>
  <c r="BE79" i="100"/>
  <c r="BE78" i="100"/>
  <c r="BE77" i="100"/>
  <c r="BE76" i="100"/>
  <c r="BE75" i="100"/>
  <c r="BE74" i="100"/>
  <c r="BE73" i="100"/>
  <c r="AX5" i="100"/>
  <c r="AX48" i="100" s="1"/>
  <c r="AX16" i="100"/>
  <c r="AX23" i="100"/>
  <c r="AX30" i="100"/>
  <c r="BE133" i="100"/>
  <c r="BE132" i="100"/>
  <c r="BE131" i="100"/>
  <c r="BE129" i="100"/>
  <c r="BE128" i="100"/>
  <c r="BE127" i="100"/>
  <c r="BE126" i="100"/>
  <c r="BE125" i="100"/>
  <c r="BE124" i="100"/>
  <c r="BE122" i="100"/>
  <c r="BE121" i="100"/>
  <c r="BE120" i="100"/>
  <c r="BE119" i="100"/>
  <c r="BE118" i="100"/>
  <c r="BE117" i="100"/>
  <c r="BE115" i="100"/>
  <c r="BE114" i="100"/>
  <c r="BE113" i="100"/>
  <c r="BE112" i="100"/>
  <c r="BE111" i="100"/>
  <c r="BE110" i="100"/>
  <c r="BE109" i="100"/>
  <c r="BE108" i="100"/>
  <c r="BE107" i="100"/>
  <c r="BE106" i="100"/>
  <c r="AP5" i="100"/>
  <c r="AP44" i="100" s="1"/>
  <c r="AP16" i="100"/>
  <c r="AP53" i="100" s="1"/>
  <c r="AP23" i="100"/>
  <c r="AP61" i="100" s="1"/>
  <c r="AP30" i="100"/>
  <c r="AA5" i="100"/>
  <c r="AA46" i="100" s="1"/>
  <c r="AA16" i="100"/>
  <c r="AA54" i="100" s="1"/>
  <c r="AA23" i="100"/>
  <c r="AA59" i="100" s="1"/>
  <c r="AA30" i="100"/>
  <c r="BE56" i="100"/>
  <c r="BE32" i="76"/>
  <c r="BD29" i="76"/>
  <c r="BE33" i="74"/>
  <c r="AP32" i="74"/>
  <c r="AX36" i="74"/>
  <c r="BE7" i="66"/>
  <c r="BE6" i="66" s="1"/>
  <c r="BE14" i="66"/>
  <c r="BE144" i="66" s="1"/>
  <c r="BE77" i="66"/>
  <c r="BE145" i="66" s="1"/>
  <c r="BE114" i="66"/>
  <c r="BE148" i="66" s="1"/>
  <c r="BE126" i="66"/>
  <c r="BE149" i="66" s="1"/>
  <c r="BE130" i="66"/>
  <c r="BE150" i="66" s="1"/>
  <c r="BE116" i="66"/>
  <c r="BE117" i="66"/>
  <c r="BE118" i="66"/>
  <c r="BE119" i="66"/>
  <c r="BE120" i="66"/>
  <c r="BE121" i="66"/>
  <c r="BE52" i="65"/>
  <c r="BE123" i="66"/>
  <c r="BE124" i="66"/>
  <c r="BE125" i="66"/>
  <c r="BE127" i="66"/>
  <c r="BE128" i="66"/>
  <c r="BE129" i="66"/>
  <c r="BE132" i="66"/>
  <c r="BE133" i="66"/>
  <c r="BE134" i="66"/>
  <c r="BE135" i="66"/>
  <c r="BE142" i="66"/>
  <c r="BE147" i="66"/>
  <c r="AA114" i="66"/>
  <c r="AA148" i="66" s="1"/>
  <c r="AA126" i="66"/>
  <c r="AA130" i="66"/>
  <c r="AA150" i="66" s="1"/>
  <c r="AP7" i="66"/>
  <c r="AP143" i="66" s="1"/>
  <c r="AP14" i="66"/>
  <c r="AP144" i="66" s="1"/>
  <c r="AP77" i="66"/>
  <c r="AP145" i="66" s="1"/>
  <c r="AP146" i="66"/>
  <c r="AP147" i="66"/>
  <c r="AP114" i="66"/>
  <c r="AP148" i="66" s="1"/>
  <c r="AP126" i="66"/>
  <c r="AP130" i="66"/>
  <c r="AP150" i="66" s="1"/>
  <c r="AP142" i="66"/>
  <c r="AX7" i="66"/>
  <c r="AX143" i="66" s="1"/>
  <c r="BF169" i="66" s="1"/>
  <c r="AX14" i="66"/>
  <c r="AX144" i="66" s="1"/>
  <c r="BF170" i="66" s="1"/>
  <c r="AX77" i="66"/>
  <c r="AX145" i="66" s="1"/>
  <c r="BF171" i="66" s="1"/>
  <c r="AX146" i="66"/>
  <c r="AX147" i="66"/>
  <c r="BF173" i="66" s="1"/>
  <c r="AX114" i="66"/>
  <c r="AX148" i="66" s="1"/>
  <c r="BF174" i="66" s="1"/>
  <c r="AX126" i="66"/>
  <c r="AX149" i="66" s="1"/>
  <c r="BF175" i="66" s="1"/>
  <c r="AX130" i="66"/>
  <c r="AX150" i="66" s="1"/>
  <c r="BF176" i="66" s="1"/>
  <c r="AX142" i="66"/>
  <c r="BD7" i="66"/>
  <c r="BD143" i="66" s="1"/>
  <c r="BD14" i="66"/>
  <c r="BD144" i="66" s="1"/>
  <c r="BD77" i="66"/>
  <c r="BD145" i="66" s="1"/>
  <c r="BD146" i="66"/>
  <c r="BD147" i="66"/>
  <c r="BD114" i="66"/>
  <c r="BD148" i="66" s="1"/>
  <c r="BD126" i="66"/>
  <c r="BD149" i="66" s="1"/>
  <c r="BD130" i="66"/>
  <c r="BD142" i="66"/>
  <c r="BE7" i="65"/>
  <c r="BE72" i="65" s="1"/>
  <c r="BF84" i="65" s="1"/>
  <c r="BE19" i="65"/>
  <c r="BE35" i="65"/>
  <c r="BE74" i="65" s="1"/>
  <c r="BE43" i="65"/>
  <c r="BE45" i="65"/>
  <c r="AA77" i="65"/>
  <c r="AA78" i="65"/>
  <c r="AA79" i="65"/>
  <c r="AP7" i="65"/>
  <c r="AP19" i="65"/>
  <c r="AP14" i="65" s="1"/>
  <c r="AP73" i="65" s="1"/>
  <c r="AP35" i="65"/>
  <c r="AP74" i="65" s="1"/>
  <c r="AP75" i="65"/>
  <c r="AP76" i="65"/>
  <c r="AP77" i="65"/>
  <c r="AP78" i="65"/>
  <c r="AP79" i="65"/>
  <c r="AX7" i="65"/>
  <c r="AX72" i="65" s="1"/>
  <c r="BF96" i="65" s="1"/>
  <c r="AX19" i="65"/>
  <c r="AX14" i="65" s="1"/>
  <c r="AX73" i="65" s="1"/>
  <c r="BF97" i="65" s="1"/>
  <c r="AX35" i="65"/>
  <c r="AX74" i="65" s="1"/>
  <c r="BF98" i="65" s="1"/>
  <c r="AX75" i="65"/>
  <c r="BF99" i="65" s="1"/>
  <c r="AX76" i="65"/>
  <c r="BF100" i="65" s="1"/>
  <c r="AX77" i="65"/>
  <c r="BF101" i="65" s="1"/>
  <c r="AX78" i="65"/>
  <c r="BF102" i="65" s="1"/>
  <c r="AX79" i="65"/>
  <c r="BD7" i="65"/>
  <c r="BD72" i="65" s="1"/>
  <c r="BD19" i="65"/>
  <c r="BD14" i="65" s="1"/>
  <c r="BD35" i="65"/>
  <c r="BD74" i="65" s="1"/>
  <c r="BD98" i="65" s="1"/>
  <c r="BD75" i="65"/>
  <c r="BD76" i="65"/>
  <c r="BD77" i="65"/>
  <c r="BE89" i="65" s="1"/>
  <c r="BD78" i="65"/>
  <c r="BD79" i="65"/>
  <c r="BE91" i="65" s="1"/>
  <c r="AB7" i="102"/>
  <c r="AB69" i="102" s="1"/>
  <c r="AB30" i="102"/>
  <c r="AB35" i="102"/>
  <c r="AB41" i="102"/>
  <c r="AB75" i="102" s="1"/>
  <c r="AB52" i="102"/>
  <c r="AB76" i="102" s="1"/>
  <c r="AC7" i="102"/>
  <c r="AC69" i="102" s="1"/>
  <c r="AC30" i="102"/>
  <c r="AC35" i="102"/>
  <c r="AC41" i="102"/>
  <c r="AC75" i="102" s="1"/>
  <c r="AC52" i="102"/>
  <c r="AC76" i="102" s="1"/>
  <c r="AD7" i="102"/>
  <c r="AD69" i="102" s="1"/>
  <c r="AD30" i="102"/>
  <c r="AD35" i="102"/>
  <c r="AD41" i="102"/>
  <c r="AD75" i="102" s="1"/>
  <c r="AD52" i="102"/>
  <c r="AD76" i="102" s="1"/>
  <c r="AE7" i="102"/>
  <c r="AE69" i="102" s="1"/>
  <c r="AE30" i="102"/>
  <c r="AE35" i="102"/>
  <c r="AE41" i="102"/>
  <c r="AE75" i="102" s="1"/>
  <c r="AE52" i="102"/>
  <c r="AE76" i="102" s="1"/>
  <c r="AF7" i="102"/>
  <c r="AF69" i="102" s="1"/>
  <c r="AF30" i="102"/>
  <c r="AF35" i="102"/>
  <c r="AF41" i="102"/>
  <c r="AF75" i="102" s="1"/>
  <c r="AF52" i="102"/>
  <c r="AF76" i="102" s="1"/>
  <c r="AG7" i="102"/>
  <c r="AG69" i="102" s="1"/>
  <c r="AG30" i="102"/>
  <c r="AG35" i="102"/>
  <c r="AG41" i="102"/>
  <c r="AG75" i="102" s="1"/>
  <c r="AG52" i="102"/>
  <c r="AG76" i="102" s="1"/>
  <c r="AH7" i="102"/>
  <c r="AH69" i="102" s="1"/>
  <c r="AH30" i="102"/>
  <c r="AH35" i="102"/>
  <c r="AH41" i="102"/>
  <c r="AH75" i="102" s="1"/>
  <c r="AH52" i="102"/>
  <c r="AH76" i="102" s="1"/>
  <c r="AI7" i="102"/>
  <c r="AI69" i="102" s="1"/>
  <c r="AI30" i="102"/>
  <c r="AI35" i="102"/>
  <c r="AI41" i="102"/>
  <c r="AI75" i="102" s="1"/>
  <c r="AI52" i="102"/>
  <c r="AI76" i="102" s="1"/>
  <c r="AJ7" i="102"/>
  <c r="AJ69" i="102" s="1"/>
  <c r="AJ30" i="102"/>
  <c r="AJ35" i="102"/>
  <c r="AJ41" i="102"/>
  <c r="AJ75" i="102" s="1"/>
  <c r="AJ52" i="102"/>
  <c r="AJ76" i="102" s="1"/>
  <c r="AK7" i="102"/>
  <c r="AK69" i="102" s="1"/>
  <c r="AK30" i="102"/>
  <c r="AK35" i="102"/>
  <c r="AK41" i="102"/>
  <c r="AK75" i="102" s="1"/>
  <c r="AK52" i="102"/>
  <c r="AK76" i="102" s="1"/>
  <c r="AL7" i="102"/>
  <c r="AL69" i="102" s="1"/>
  <c r="AL30" i="102"/>
  <c r="AL35" i="102"/>
  <c r="AL41" i="102"/>
  <c r="AL75" i="102" s="1"/>
  <c r="AL52" i="102"/>
  <c r="AL76" i="102" s="1"/>
  <c r="AM7" i="102"/>
  <c r="AM69" i="102" s="1"/>
  <c r="AM30" i="102"/>
  <c r="AM35" i="102"/>
  <c r="AM41" i="102"/>
  <c r="AM75" i="102" s="1"/>
  <c r="AM52" i="102"/>
  <c r="AM76" i="102" s="1"/>
  <c r="AN7" i="102"/>
  <c r="AN69" i="102" s="1"/>
  <c r="AN30" i="102"/>
  <c r="AN35" i="102"/>
  <c r="AN41" i="102"/>
  <c r="AN75" i="102" s="1"/>
  <c r="AN52" i="102"/>
  <c r="AN76" i="102" s="1"/>
  <c r="AO7" i="102"/>
  <c r="AO69" i="102" s="1"/>
  <c r="AO30" i="102"/>
  <c r="AO35" i="102"/>
  <c r="AO41" i="102"/>
  <c r="AO75" i="102" s="1"/>
  <c r="AO52" i="102"/>
  <c r="AO76" i="102" s="1"/>
  <c r="AP7" i="102"/>
  <c r="AP69" i="102" s="1"/>
  <c r="AP30" i="102"/>
  <c r="AP35" i="102"/>
  <c r="AP41" i="102"/>
  <c r="AP75" i="102" s="1"/>
  <c r="AP52" i="102"/>
  <c r="AP76" i="102" s="1"/>
  <c r="AQ7" i="102"/>
  <c r="AQ69" i="102" s="1"/>
  <c r="AQ30" i="102"/>
  <c r="AQ35" i="102"/>
  <c r="AQ41" i="102"/>
  <c r="AQ75" i="102" s="1"/>
  <c r="AQ52" i="102"/>
  <c r="AQ76" i="102" s="1"/>
  <c r="AR7" i="102"/>
  <c r="AR69" i="102" s="1"/>
  <c r="AR30" i="102"/>
  <c r="AR35" i="102"/>
  <c r="AR41" i="102"/>
  <c r="AR75" i="102" s="1"/>
  <c r="AR52" i="102"/>
  <c r="AR76" i="102" s="1"/>
  <c r="AS7" i="102"/>
  <c r="AS69" i="102" s="1"/>
  <c r="AS30" i="102"/>
  <c r="AS35" i="102"/>
  <c r="AS41" i="102"/>
  <c r="AS75" i="102" s="1"/>
  <c r="AS52" i="102"/>
  <c r="AS76" i="102" s="1"/>
  <c r="AT7" i="102"/>
  <c r="AT69" i="102" s="1"/>
  <c r="AT30" i="102"/>
  <c r="AT35" i="102"/>
  <c r="AT41" i="102"/>
  <c r="AT75" i="102" s="1"/>
  <c r="AT52" i="102"/>
  <c r="AT76" i="102" s="1"/>
  <c r="AU7" i="102"/>
  <c r="AU69" i="102" s="1"/>
  <c r="AU30" i="102"/>
  <c r="AU35" i="102"/>
  <c r="AU41" i="102"/>
  <c r="AU75" i="102" s="1"/>
  <c r="AU52" i="102"/>
  <c r="AU76" i="102" s="1"/>
  <c r="AV7" i="102"/>
  <c r="AV69" i="102" s="1"/>
  <c r="AV30" i="102"/>
  <c r="AV35" i="102"/>
  <c r="AV41" i="102"/>
  <c r="AV75" i="102" s="1"/>
  <c r="AV52" i="102"/>
  <c r="AV76" i="102" s="1"/>
  <c r="AW7" i="102"/>
  <c r="AW69" i="102" s="1"/>
  <c r="AW30" i="102"/>
  <c r="AW35" i="102"/>
  <c r="AW41" i="102"/>
  <c r="AW75" i="102" s="1"/>
  <c r="AW52" i="102"/>
  <c r="AW76" i="102" s="1"/>
  <c r="AX7" i="102"/>
  <c r="AX69" i="102" s="1"/>
  <c r="AX30" i="102"/>
  <c r="AX35" i="102"/>
  <c r="AX41" i="102"/>
  <c r="AX75" i="102" s="1"/>
  <c r="AX52" i="102"/>
  <c r="AX76" i="102" s="1"/>
  <c r="AY7" i="102"/>
  <c r="AY69" i="102" s="1"/>
  <c r="AY30" i="102"/>
  <c r="AY35" i="102"/>
  <c r="AY41" i="102"/>
  <c r="AY75" i="102" s="1"/>
  <c r="AY52" i="102"/>
  <c r="AY76" i="102" s="1"/>
  <c r="AZ7" i="102"/>
  <c r="AZ69" i="102" s="1"/>
  <c r="AZ30" i="102"/>
  <c r="AZ35" i="102"/>
  <c r="AZ41" i="102"/>
  <c r="AZ75" i="102" s="1"/>
  <c r="AZ52" i="102"/>
  <c r="AZ76" i="102" s="1"/>
  <c r="BA7" i="102"/>
  <c r="BA69" i="102" s="1"/>
  <c r="BA30" i="102"/>
  <c r="BA35" i="102"/>
  <c r="BA41" i="102"/>
  <c r="BA75" i="102" s="1"/>
  <c r="BA52" i="102"/>
  <c r="BA76" i="102" s="1"/>
  <c r="BB7" i="102"/>
  <c r="BB69" i="102" s="1"/>
  <c r="BB30" i="102"/>
  <c r="BB35" i="102"/>
  <c r="BB41" i="102"/>
  <c r="BB75" i="102" s="1"/>
  <c r="BB52" i="102"/>
  <c r="BB76" i="102" s="1"/>
  <c r="BC7" i="102"/>
  <c r="BC69" i="102" s="1"/>
  <c r="BC30" i="102"/>
  <c r="BC35" i="102"/>
  <c r="BC41" i="102"/>
  <c r="BC75" i="102" s="1"/>
  <c r="BC52" i="102"/>
  <c r="BC76" i="102" s="1"/>
  <c r="BD7" i="102"/>
  <c r="BD69" i="102" s="1"/>
  <c r="BD30" i="102"/>
  <c r="BD35" i="102"/>
  <c r="BD41" i="102"/>
  <c r="BD75" i="102" s="1"/>
  <c r="BD52" i="102"/>
  <c r="BD76" i="102" s="1"/>
  <c r="AA7" i="102"/>
  <c r="AA69" i="102" s="1"/>
  <c r="AA30" i="102"/>
  <c r="AA35" i="102"/>
  <c r="AA41" i="102"/>
  <c r="AA75" i="102" s="1"/>
  <c r="AA52" i="102"/>
  <c r="AA76" i="102" s="1"/>
  <c r="AE7" i="65"/>
  <c r="AE6" i="65" s="1"/>
  <c r="AE19" i="65"/>
  <c r="AE14" i="65" s="1"/>
  <c r="AE73" i="65" s="1"/>
  <c r="AE35" i="65"/>
  <c r="AE74" i="65" s="1"/>
  <c r="BC7" i="65"/>
  <c r="BC19" i="65"/>
  <c r="BC14" i="65" s="1"/>
  <c r="BC73" i="65" s="1"/>
  <c r="BC35" i="65"/>
  <c r="BC74" i="65" s="1"/>
  <c r="BB7" i="65"/>
  <c r="BB6" i="65" s="1"/>
  <c r="BB19" i="65"/>
  <c r="BB14" i="65" s="1"/>
  <c r="BB73" i="65" s="1"/>
  <c r="BB35" i="65"/>
  <c r="BB74" i="65" s="1"/>
  <c r="BA7" i="65"/>
  <c r="BA19" i="65"/>
  <c r="BA14" i="65" s="1"/>
  <c r="BA73" i="65" s="1"/>
  <c r="BA35" i="65"/>
  <c r="BA74" i="65" s="1"/>
  <c r="AZ7" i="65"/>
  <c r="AZ6" i="65" s="1"/>
  <c r="AZ19" i="65"/>
  <c r="AZ14" i="65" s="1"/>
  <c r="AZ73" i="65" s="1"/>
  <c r="AZ35" i="65"/>
  <c r="AZ74" i="65" s="1"/>
  <c r="AY7" i="65"/>
  <c r="AY6" i="65" s="1"/>
  <c r="AY19" i="65"/>
  <c r="AY14" i="65" s="1"/>
  <c r="AY73" i="65" s="1"/>
  <c r="AY35" i="65"/>
  <c r="AY74" i="65" s="1"/>
  <c r="AW7" i="65"/>
  <c r="AW19" i="65"/>
  <c r="AW14" i="65" s="1"/>
  <c r="AW73" i="65" s="1"/>
  <c r="AW35" i="65"/>
  <c r="AW74" i="65" s="1"/>
  <c r="AV7" i="65"/>
  <c r="AV6" i="65" s="1"/>
  <c r="AV19" i="65"/>
  <c r="AV14" i="65" s="1"/>
  <c r="AV73" i="65" s="1"/>
  <c r="AV35" i="65"/>
  <c r="AV74" i="65" s="1"/>
  <c r="AU7" i="65"/>
  <c r="AU19" i="65"/>
  <c r="AU14" i="65" s="1"/>
  <c r="AU73" i="65" s="1"/>
  <c r="AU35" i="65"/>
  <c r="AU74" i="65" s="1"/>
  <c r="AT7" i="65"/>
  <c r="AT6" i="65" s="1"/>
  <c r="AT19" i="65"/>
  <c r="AT14" i="65" s="1"/>
  <c r="AT73" i="65" s="1"/>
  <c r="AT35" i="65"/>
  <c r="AT74" i="65" s="1"/>
  <c r="AS7" i="65"/>
  <c r="AS6" i="65" s="1"/>
  <c r="AS19" i="65"/>
  <c r="AS14" i="65" s="1"/>
  <c r="AS73" i="65" s="1"/>
  <c r="AS35" i="65"/>
  <c r="AS74" i="65" s="1"/>
  <c r="AR7" i="65"/>
  <c r="AR19" i="65"/>
  <c r="AR14" i="65" s="1"/>
  <c r="AR73" i="65" s="1"/>
  <c r="AR35" i="65"/>
  <c r="AR74" i="65" s="1"/>
  <c r="AQ7" i="65"/>
  <c r="AQ6" i="65" s="1"/>
  <c r="AQ19" i="65"/>
  <c r="AQ14" i="65" s="1"/>
  <c r="AQ73" i="65" s="1"/>
  <c r="AQ35" i="65"/>
  <c r="AQ74" i="65" s="1"/>
  <c r="AO7" i="65"/>
  <c r="AO6" i="65" s="1"/>
  <c r="AO19" i="65"/>
  <c r="AO14" i="65" s="1"/>
  <c r="AO73" i="65" s="1"/>
  <c r="AO35" i="65"/>
  <c r="AO74" i="65" s="1"/>
  <c r="AN7" i="65"/>
  <c r="AN19" i="65"/>
  <c r="AN14" i="65" s="1"/>
  <c r="AN73" i="65" s="1"/>
  <c r="AN35" i="65"/>
  <c r="AN74" i="65" s="1"/>
  <c r="AM7" i="65"/>
  <c r="AM6" i="65" s="1"/>
  <c r="AM19" i="65"/>
  <c r="AM14" i="65" s="1"/>
  <c r="AM73" i="65" s="1"/>
  <c r="AM35" i="65"/>
  <c r="AM74" i="65" s="1"/>
  <c r="AL7" i="65"/>
  <c r="AL19" i="65"/>
  <c r="AL14" i="65" s="1"/>
  <c r="AL73" i="65" s="1"/>
  <c r="AL35" i="65"/>
  <c r="AL74" i="65" s="1"/>
  <c r="AK7" i="65"/>
  <c r="AK6" i="65" s="1"/>
  <c r="AK19" i="65"/>
  <c r="AK14" i="65" s="1"/>
  <c r="AK73" i="65" s="1"/>
  <c r="AK35" i="65"/>
  <c r="AK74" i="65" s="1"/>
  <c r="AJ7" i="65"/>
  <c r="AJ6" i="65" s="1"/>
  <c r="AJ19" i="65"/>
  <c r="AJ14" i="65" s="1"/>
  <c r="AJ73" i="65" s="1"/>
  <c r="AJ35" i="65"/>
  <c r="AJ74" i="65" s="1"/>
  <c r="AI7" i="65"/>
  <c r="AI19" i="65"/>
  <c r="AI14" i="65" s="1"/>
  <c r="AI73" i="65" s="1"/>
  <c r="AI35" i="65"/>
  <c r="AI74" i="65" s="1"/>
  <c r="AH7" i="65"/>
  <c r="AH6" i="65" s="1"/>
  <c r="AH19" i="65"/>
  <c r="AH14" i="65" s="1"/>
  <c r="AH73" i="65" s="1"/>
  <c r="AH35" i="65"/>
  <c r="AH74" i="65" s="1"/>
  <c r="AG7" i="65"/>
  <c r="AG6" i="65" s="1"/>
  <c r="AG19" i="65"/>
  <c r="AG14" i="65" s="1"/>
  <c r="AG73" i="65" s="1"/>
  <c r="AG35" i="65"/>
  <c r="AG74" i="65" s="1"/>
  <c r="AF7" i="65"/>
  <c r="AF19" i="65"/>
  <c r="AF14" i="65" s="1"/>
  <c r="AF35" i="65"/>
  <c r="AF74" i="65" s="1"/>
  <c r="AB7" i="65"/>
  <c r="AB6" i="65" s="1"/>
  <c r="AB19" i="65"/>
  <c r="AB14" i="65" s="1"/>
  <c r="AB73" i="65" s="1"/>
  <c r="AB35" i="65"/>
  <c r="AB74" i="65" s="1"/>
  <c r="AC7" i="65"/>
  <c r="AC19" i="65"/>
  <c r="AC14" i="65" s="1"/>
  <c r="AC73" i="65" s="1"/>
  <c r="AC35" i="65"/>
  <c r="AC74" i="65" s="1"/>
  <c r="AD7" i="65"/>
  <c r="AD19" i="65"/>
  <c r="AD14" i="65" s="1"/>
  <c r="AD73" i="65" s="1"/>
  <c r="AD35" i="65"/>
  <c r="AD74" i="65" s="1"/>
  <c r="BD7" i="73"/>
  <c r="AG71" i="100"/>
  <c r="AH71" i="100" s="1"/>
  <c r="AI71" i="100" s="1"/>
  <c r="AJ71" i="100" s="1"/>
  <c r="AK71" i="100" s="1"/>
  <c r="AL71" i="100" s="1"/>
  <c r="AM71" i="100" s="1"/>
  <c r="AN71" i="100" s="1"/>
  <c r="AO71" i="100" s="1"/>
  <c r="AP71" i="100" s="1"/>
  <c r="AQ71" i="100" s="1"/>
  <c r="AR71" i="100" s="1"/>
  <c r="AS71" i="100" s="1"/>
  <c r="AT71" i="100" s="1"/>
  <c r="AU71" i="100" s="1"/>
  <c r="AV71" i="100" s="1"/>
  <c r="AW71" i="100" s="1"/>
  <c r="AX71" i="100" s="1"/>
  <c r="AY71" i="100" s="1"/>
  <c r="AZ71" i="100" s="1"/>
  <c r="BA71" i="100" s="1"/>
  <c r="BB71" i="100" s="1"/>
  <c r="BC71" i="100" s="1"/>
  <c r="BD71" i="100" s="1"/>
  <c r="BE71" i="100" s="1"/>
  <c r="BF71" i="100" s="1"/>
  <c r="AG104" i="100"/>
  <c r="AH104" i="100" s="1"/>
  <c r="AI104" i="100" s="1"/>
  <c r="AJ104" i="100" s="1"/>
  <c r="AK104" i="100" s="1"/>
  <c r="AL104" i="100" s="1"/>
  <c r="AM104" i="100" s="1"/>
  <c r="AN104" i="100" s="1"/>
  <c r="AO104" i="100" s="1"/>
  <c r="AP104" i="100" s="1"/>
  <c r="AQ104" i="100" s="1"/>
  <c r="AR104" i="100" s="1"/>
  <c r="AS104" i="100" s="1"/>
  <c r="AT104" i="100" s="1"/>
  <c r="AU104" i="100" s="1"/>
  <c r="AV104" i="100" s="1"/>
  <c r="AW104" i="100" s="1"/>
  <c r="AX104" i="100" s="1"/>
  <c r="AY104" i="100" s="1"/>
  <c r="AZ104" i="100" s="1"/>
  <c r="BA104" i="100" s="1"/>
  <c r="BB104" i="100" s="1"/>
  <c r="BC104" i="100" s="1"/>
  <c r="BD104" i="100" s="1"/>
  <c r="BE104" i="100" s="1"/>
  <c r="BF104" i="100" s="1"/>
  <c r="AG38" i="100"/>
  <c r="AH38" i="100" s="1"/>
  <c r="AI38" i="100" s="1"/>
  <c r="AJ38" i="100" s="1"/>
  <c r="AK38" i="100" s="1"/>
  <c r="AL38" i="100" s="1"/>
  <c r="AM38" i="100" s="1"/>
  <c r="AN38" i="100" s="1"/>
  <c r="AO38" i="100" s="1"/>
  <c r="AP38" i="100" s="1"/>
  <c r="AQ38" i="100" s="1"/>
  <c r="AR38" i="100" s="1"/>
  <c r="AS38" i="100" s="1"/>
  <c r="AT38" i="100" s="1"/>
  <c r="AU38" i="100" s="1"/>
  <c r="AV38" i="100" s="1"/>
  <c r="AW38" i="100" s="1"/>
  <c r="AX38" i="100" s="1"/>
  <c r="AY38" i="100" s="1"/>
  <c r="AZ38" i="100" s="1"/>
  <c r="BA38" i="100" s="1"/>
  <c r="BB38" i="100" s="1"/>
  <c r="BC38" i="100" s="1"/>
  <c r="BD38" i="100" s="1"/>
  <c r="BE38" i="100" s="1"/>
  <c r="BF38" i="100" s="1"/>
  <c r="BD125" i="66"/>
  <c r="BD124" i="66"/>
  <c r="BD11" i="70"/>
  <c r="BD56" i="100"/>
  <c r="BD31" i="76"/>
  <c r="BD52" i="65"/>
  <c r="BD133" i="66"/>
  <c r="BD123" i="66"/>
  <c r="BD134" i="66"/>
  <c r="BD116" i="66"/>
  <c r="BD135" i="66"/>
  <c r="BD117" i="66"/>
  <c r="BD127" i="66"/>
  <c r="BD118" i="66"/>
  <c r="BD128" i="66"/>
  <c r="BD119" i="66"/>
  <c r="BD129" i="66"/>
  <c r="BD120" i="66"/>
  <c r="BD121" i="66"/>
  <c r="BD61" i="65"/>
  <c r="BD132" i="66"/>
  <c r="BD43" i="65"/>
  <c r="BD45" i="65"/>
  <c r="AZ7" i="73"/>
  <c r="AR7" i="73"/>
  <c r="AJ7" i="73"/>
  <c r="AB7" i="73"/>
  <c r="AX7" i="73"/>
  <c r="AP7" i="73"/>
  <c r="AH7" i="73"/>
  <c r="BD100" i="100"/>
  <c r="BD133" i="100"/>
  <c r="BD99" i="100"/>
  <c r="BD132" i="100"/>
  <c r="BD98" i="100"/>
  <c r="BD131" i="100"/>
  <c r="BD96" i="100"/>
  <c r="BD129" i="100"/>
  <c r="BD95" i="100"/>
  <c r="BD128" i="100"/>
  <c r="BD94" i="100"/>
  <c r="BD127" i="100"/>
  <c r="BD93" i="100"/>
  <c r="BD126" i="100"/>
  <c r="BD92" i="100"/>
  <c r="BD125" i="100"/>
  <c r="BD91" i="100"/>
  <c r="BD124" i="100"/>
  <c r="BD89" i="100"/>
  <c r="BD122" i="100"/>
  <c r="BD88" i="100"/>
  <c r="BD121" i="100"/>
  <c r="BD87" i="100"/>
  <c r="BD120" i="100"/>
  <c r="BD86" i="100"/>
  <c r="BD119" i="100"/>
  <c r="BD85" i="100"/>
  <c r="BD118" i="100"/>
  <c r="BD84" i="100"/>
  <c r="BD117" i="100"/>
  <c r="BD82" i="100"/>
  <c r="BD115" i="100"/>
  <c r="BD81" i="100"/>
  <c r="BD114" i="100"/>
  <c r="BD80" i="100"/>
  <c r="BD113" i="100"/>
  <c r="BD77" i="100"/>
  <c r="BD110" i="100"/>
  <c r="BD76" i="100"/>
  <c r="BD109" i="100"/>
  <c r="BD79" i="100"/>
  <c r="BD112" i="100"/>
  <c r="BD78" i="100"/>
  <c r="BD111" i="100"/>
  <c r="BD75" i="100"/>
  <c r="BD108" i="100"/>
  <c r="BD74" i="100"/>
  <c r="BD107" i="100"/>
  <c r="BD73" i="100"/>
  <c r="BD106" i="100"/>
  <c r="BB56" i="100"/>
  <c r="BA56" i="100"/>
  <c r="AZ56" i="100"/>
  <c r="AW55" i="100"/>
  <c r="AK55" i="100"/>
  <c r="AJ55" i="100"/>
  <c r="AI55" i="100"/>
  <c r="AH55" i="100"/>
  <c r="AG55" i="100"/>
  <c r="AF55" i="100"/>
  <c r="AE55" i="100"/>
  <c r="AC55" i="100"/>
  <c r="AB55" i="100"/>
  <c r="AA55" i="100"/>
  <c r="AU49" i="100"/>
  <c r="AT49" i="100"/>
  <c r="AS49" i="100"/>
  <c r="AR49" i="100"/>
  <c r="AQ49" i="100"/>
  <c r="AP49" i="100"/>
  <c r="AO49" i="100"/>
  <c r="AN49" i="100"/>
  <c r="AM49" i="100"/>
  <c r="AL49" i="100"/>
  <c r="AK49" i="100"/>
  <c r="AJ49" i="100"/>
  <c r="AI49" i="100"/>
  <c r="AH49" i="100"/>
  <c r="AG49" i="100"/>
  <c r="AF49" i="100"/>
  <c r="AE49" i="100"/>
  <c r="AD49" i="100"/>
  <c r="AC49" i="100"/>
  <c r="AB49" i="100"/>
  <c r="AA49" i="100"/>
  <c r="AE48" i="100"/>
  <c r="AD48" i="100"/>
  <c r="AC48" i="100"/>
  <c r="AB48" i="100"/>
  <c r="AA48" i="100"/>
  <c r="AB44" i="100"/>
  <c r="AM43" i="100"/>
  <c r="AL43" i="100"/>
  <c r="AJ43" i="100"/>
  <c r="AI43" i="100"/>
  <c r="AH43" i="100"/>
  <c r="AG43" i="100"/>
  <c r="AF43" i="100"/>
  <c r="AE43" i="100"/>
  <c r="AD43" i="100"/>
  <c r="AB43" i="100"/>
  <c r="AA43" i="100"/>
  <c r="AB45" i="100"/>
  <c r="AB42" i="100"/>
  <c r="AA42" i="100"/>
  <c r="AB41" i="100"/>
  <c r="AB40" i="100"/>
  <c r="AA40" i="100"/>
  <c r="AF73" i="100"/>
  <c r="AN73" i="100"/>
  <c r="AV73" i="100"/>
  <c r="AG74" i="100"/>
  <c r="AO74" i="100"/>
  <c r="AW74" i="100"/>
  <c r="AX75" i="100"/>
  <c r="AI78" i="100"/>
  <c r="AQ78" i="100"/>
  <c r="AY78" i="100"/>
  <c r="AB79" i="100"/>
  <c r="AB46" i="100"/>
  <c r="AJ79" i="100"/>
  <c r="AR79" i="100"/>
  <c r="AZ79" i="100"/>
  <c r="AC76" i="100"/>
  <c r="AC43" i="100"/>
  <c r="AK76" i="100"/>
  <c r="AK43" i="100"/>
  <c r="AS76" i="100"/>
  <c r="BA76" i="100"/>
  <c r="AD77" i="100"/>
  <c r="AL77" i="100"/>
  <c r="AT77" i="100"/>
  <c r="BB77" i="100"/>
  <c r="AE80" i="100"/>
  <c r="AM80" i="100"/>
  <c r="AU80" i="100"/>
  <c r="BC80" i="100"/>
  <c r="AF81" i="100"/>
  <c r="AF48" i="100"/>
  <c r="AN81" i="100"/>
  <c r="AW82" i="100"/>
  <c r="AX84" i="100"/>
  <c r="AI85" i="100"/>
  <c r="AQ85" i="100"/>
  <c r="AY85" i="100"/>
  <c r="AB86" i="100"/>
  <c r="AJ86" i="100"/>
  <c r="AR86" i="100"/>
  <c r="AZ86" i="100"/>
  <c r="AC87" i="100"/>
  <c r="AK87" i="100"/>
  <c r="AS87" i="100"/>
  <c r="BA87" i="100"/>
  <c r="AD88" i="100"/>
  <c r="AD55" i="100"/>
  <c r="AL88" i="100"/>
  <c r="AL55" i="100"/>
  <c r="AT88" i="100"/>
  <c r="BB88" i="100"/>
  <c r="AE89" i="100"/>
  <c r="AM89" i="100"/>
  <c r="AU89" i="100"/>
  <c r="BC89" i="100"/>
  <c r="BC56" i="100"/>
  <c r="AV91" i="100"/>
  <c r="AW92" i="100"/>
  <c r="AX93" i="100"/>
  <c r="AI94" i="100"/>
  <c r="AQ94" i="100"/>
  <c r="AY94" i="100"/>
  <c r="AB95" i="100"/>
  <c r="AJ95" i="100"/>
  <c r="AR95" i="100"/>
  <c r="AZ95" i="100"/>
  <c r="AC96" i="100"/>
  <c r="AK96" i="100"/>
  <c r="AS96" i="100"/>
  <c r="BA96" i="100"/>
  <c r="AD98" i="100"/>
  <c r="AL98" i="100"/>
  <c r="AT98" i="100"/>
  <c r="BB98" i="100"/>
  <c r="AE99" i="100"/>
  <c r="AM99" i="100"/>
  <c r="AH73" i="100"/>
  <c r="AP73" i="100"/>
  <c r="BC100" i="100"/>
  <c r="AR74" i="100"/>
  <c r="AS75" i="100"/>
  <c r="BB78" i="100"/>
  <c r="BC79" i="100"/>
  <c r="AO77" i="100"/>
  <c r="AX80" i="100"/>
  <c r="AJ82" i="100"/>
  <c r="AK84" i="100"/>
  <c r="AT85" i="100"/>
  <c r="AU86" i="100"/>
  <c r="AV87" i="100"/>
  <c r="AI91" i="100"/>
  <c r="AJ92" i="100"/>
  <c r="AS93" i="100"/>
  <c r="BB94" i="100"/>
  <c r="BC95" i="100"/>
  <c r="AO98" i="100"/>
  <c r="AX99" i="100"/>
  <c r="AL73" i="100"/>
  <c r="AT73" i="100"/>
  <c r="BB73" i="100"/>
  <c r="AE74" i="100"/>
  <c r="AM74" i="100"/>
  <c r="AU74" i="100"/>
  <c r="BC74" i="100"/>
  <c r="AF75" i="100"/>
  <c r="AN75" i="100"/>
  <c r="AG78" i="100"/>
  <c r="AO78" i="100"/>
  <c r="AX79" i="100"/>
  <c r="AI76" i="100"/>
  <c r="AQ76" i="100"/>
  <c r="AY76" i="100"/>
  <c r="AB77" i="100"/>
  <c r="AJ77" i="100"/>
  <c r="AR77" i="100"/>
  <c r="AZ77" i="100"/>
  <c r="AC80" i="100"/>
  <c r="AK80" i="100"/>
  <c r="BA80" i="100"/>
  <c r="AD81" i="100"/>
  <c r="AL81" i="100"/>
  <c r="BB81" i="100"/>
  <c r="AU82" i="100"/>
  <c r="BC82" i="100"/>
  <c r="AF84" i="100"/>
  <c r="AN84" i="100"/>
  <c r="AG85" i="100"/>
  <c r="AO85" i="100"/>
  <c r="AX86" i="100"/>
  <c r="AI87" i="100"/>
  <c r="AQ87" i="100"/>
  <c r="AY87" i="100"/>
  <c r="AB88" i="100"/>
  <c r="AJ88" i="100"/>
  <c r="AR88" i="100"/>
  <c r="AZ88" i="100"/>
  <c r="AC89" i="100"/>
  <c r="AK89" i="100"/>
  <c r="BA89" i="100"/>
  <c r="AT91" i="100"/>
  <c r="BB91" i="100"/>
  <c r="AU92" i="100"/>
  <c r="BC92" i="100"/>
  <c r="AF93" i="100"/>
  <c r="AN93" i="100"/>
  <c r="AG94" i="100"/>
  <c r="AO94" i="100"/>
  <c r="AX95" i="100"/>
  <c r="AI96" i="100"/>
  <c r="AQ96" i="100"/>
  <c r="AY96" i="100"/>
  <c r="AB98" i="100"/>
  <c r="AJ98" i="100"/>
  <c r="AR98" i="100"/>
  <c r="AZ98" i="100"/>
  <c r="AC99" i="100"/>
  <c r="AK99" i="100"/>
  <c r="AS99" i="100"/>
  <c r="BA99" i="100"/>
  <c r="AD100" i="100"/>
  <c r="AL100" i="100"/>
  <c r="AT100" i="100"/>
  <c r="BB100" i="100"/>
  <c r="AY73" i="100"/>
  <c r="AZ74" i="100"/>
  <c r="BA75" i="100"/>
  <c r="AT78" i="100"/>
  <c r="AU79" i="100"/>
  <c r="AV76" i="100"/>
  <c r="AW77" i="100"/>
  <c r="AP80" i="100"/>
  <c r="AQ81" i="100"/>
  <c r="AB82" i="100"/>
  <c r="AC84" i="100"/>
  <c r="AD85" i="100"/>
  <c r="AE86" i="100"/>
  <c r="AF87" i="100"/>
  <c r="AW88" i="100"/>
  <c r="AX89" i="100"/>
  <c r="AB92" i="100"/>
  <c r="AC93" i="100"/>
  <c r="AD94" i="100"/>
  <c r="AE95" i="100"/>
  <c r="AN96" i="100"/>
  <c r="AI100" i="100"/>
  <c r="AB74" i="100"/>
  <c r="AC75" i="100"/>
  <c r="AD78" i="100"/>
  <c r="AE79" i="100"/>
  <c r="AF76" i="100"/>
  <c r="AG77" i="100"/>
  <c r="AH80" i="100"/>
  <c r="AI81" i="100"/>
  <c r="AY81" i="100"/>
  <c r="AZ82" i="100"/>
  <c r="BA84" i="100"/>
  <c r="BB85" i="100"/>
  <c r="BC86" i="100"/>
  <c r="AG88" i="100"/>
  <c r="AH89" i="100"/>
  <c r="AY91" i="100"/>
  <c r="AR92" i="100"/>
  <c r="AK93" i="100"/>
  <c r="AL94" i="100"/>
  <c r="AM95" i="100"/>
  <c r="AF96" i="100"/>
  <c r="AG98" i="100"/>
  <c r="AP99" i="100"/>
  <c r="AZ100" i="100"/>
  <c r="AU99" i="100"/>
  <c r="BC99" i="100"/>
  <c r="AJ74" i="100"/>
  <c r="AK75" i="100"/>
  <c r="AL78" i="100"/>
  <c r="AM79" i="100"/>
  <c r="AN76" i="100"/>
  <c r="AR82" i="100"/>
  <c r="AS84" i="100"/>
  <c r="AL85" i="100"/>
  <c r="AM86" i="100"/>
  <c r="AN87" i="100"/>
  <c r="AO88" i="100"/>
  <c r="AP89" i="100"/>
  <c r="AZ92" i="100"/>
  <c r="BA93" i="100"/>
  <c r="AT94" i="100"/>
  <c r="AU95" i="100"/>
  <c r="AV96" i="100"/>
  <c r="AW98" i="100"/>
  <c r="AH99" i="100"/>
  <c r="AY100" i="100"/>
  <c r="AI73" i="100"/>
  <c r="AQ73" i="100"/>
  <c r="AJ73" i="100"/>
  <c r="AR73" i="100"/>
  <c r="AZ73" i="100"/>
  <c r="AC74" i="100"/>
  <c r="AK74" i="100"/>
  <c r="AS74" i="100"/>
  <c r="BA74" i="100"/>
  <c r="AD75" i="100"/>
  <c r="AL75" i="100"/>
  <c r="AT75" i="100"/>
  <c r="AV75" i="100"/>
  <c r="AW78" i="100"/>
  <c r="AH79" i="100"/>
  <c r="AP79" i="100"/>
  <c r="AS80" i="100"/>
  <c r="AT81" i="100"/>
  <c r="AE82" i="100"/>
  <c r="AM82" i="100"/>
  <c r="AV84" i="100"/>
  <c r="AW85" i="100"/>
  <c r="AH86" i="100"/>
  <c r="AP86" i="100"/>
  <c r="AS89" i="100"/>
  <c r="AD91" i="100"/>
  <c r="AL91" i="100"/>
  <c r="AE92" i="100"/>
  <c r="AM92" i="100"/>
  <c r="AV93" i="100"/>
  <c r="AW94" i="100"/>
  <c r="AH95" i="100"/>
  <c r="AP95" i="100"/>
  <c r="AE73" i="100"/>
  <c r="AM73" i="100"/>
  <c r="AU73" i="100"/>
  <c r="BC73" i="100"/>
  <c r="AF74" i="100"/>
  <c r="AN74" i="100"/>
  <c r="AV74" i="100"/>
  <c r="AG75" i="100"/>
  <c r="AO75" i="100"/>
  <c r="AW75" i="100"/>
  <c r="AH78" i="100"/>
  <c r="AP78" i="100"/>
  <c r="AX78" i="100"/>
  <c r="AI79" i="100"/>
  <c r="AQ79" i="100"/>
  <c r="AY79" i="100"/>
  <c r="AB76" i="100"/>
  <c r="AJ76" i="100"/>
  <c r="AR76" i="100"/>
  <c r="AZ76" i="100"/>
  <c r="AC77" i="100"/>
  <c r="AK77" i="100"/>
  <c r="AS77" i="100"/>
  <c r="BA77" i="100"/>
  <c r="AH75" i="100"/>
  <c r="AP75" i="100"/>
  <c r="AV81" i="100"/>
  <c r="AG82" i="100"/>
  <c r="AO82" i="100"/>
  <c r="AH84" i="100"/>
  <c r="AP84" i="100"/>
  <c r="AG73" i="100"/>
  <c r="AO73" i="100"/>
  <c r="AW73" i="100"/>
  <c r="AH74" i="100"/>
  <c r="AP74" i="100"/>
  <c r="AX74" i="100"/>
  <c r="AI75" i="100"/>
  <c r="AQ75" i="100"/>
  <c r="AY75" i="100"/>
  <c r="AX73" i="100"/>
  <c r="AI74" i="100"/>
  <c r="AQ74" i="100"/>
  <c r="AY74" i="100"/>
  <c r="AB75" i="100"/>
  <c r="AJ75" i="100"/>
  <c r="AR75" i="100"/>
  <c r="AZ75" i="100"/>
  <c r="AC78" i="100"/>
  <c r="AK78" i="100"/>
  <c r="AS78" i="100"/>
  <c r="BA78" i="100"/>
  <c r="AD79" i="100"/>
  <c r="AL79" i="100"/>
  <c r="AT79" i="100"/>
  <c r="BB79" i="100"/>
  <c r="AE76" i="100"/>
  <c r="AM76" i="100"/>
  <c r="AU76" i="100"/>
  <c r="BC76" i="100"/>
  <c r="AF77" i="100"/>
  <c r="AN77" i="100"/>
  <c r="AV77" i="100"/>
  <c r="AG80" i="100"/>
  <c r="AO80" i="100"/>
  <c r="AW80" i="100"/>
  <c r="AH81" i="100"/>
  <c r="AP81" i="100"/>
  <c r="AX81" i="100"/>
  <c r="AI82" i="100"/>
  <c r="AQ82" i="100"/>
  <c r="AY82" i="100"/>
  <c r="AB84" i="100"/>
  <c r="AJ84" i="100"/>
  <c r="AR84" i="100"/>
  <c r="AZ84" i="100"/>
  <c r="AC85" i="100"/>
  <c r="AK85" i="100"/>
  <c r="AS85" i="100"/>
  <c r="BA85" i="100"/>
  <c r="AD86" i="100"/>
  <c r="AL86" i="100"/>
  <c r="AT86" i="100"/>
  <c r="BB86" i="100"/>
  <c r="AE87" i="100"/>
  <c r="AM87" i="100"/>
  <c r="AU87" i="100"/>
  <c r="BC87" i="100"/>
  <c r="AF88" i="100"/>
  <c r="AN88" i="100"/>
  <c r="AV88" i="100"/>
  <c r="AG89" i="100"/>
  <c r="AO89" i="100"/>
  <c r="AW89" i="100"/>
  <c r="AH91" i="100"/>
  <c r="AP91" i="100"/>
  <c r="AX91" i="100"/>
  <c r="AI92" i="100"/>
  <c r="AQ92" i="100"/>
  <c r="AY92" i="100"/>
  <c r="AB93" i="100"/>
  <c r="AJ93" i="100"/>
  <c r="AR93" i="100"/>
  <c r="AZ93" i="100"/>
  <c r="AC94" i="100"/>
  <c r="AK94" i="100"/>
  <c r="AS94" i="100"/>
  <c r="BA94" i="100"/>
  <c r="AD95" i="100"/>
  <c r="AL95" i="100"/>
  <c r="AT95" i="100"/>
  <c r="BB95" i="100"/>
  <c r="AE96" i="100"/>
  <c r="AM96" i="100"/>
  <c r="AU96" i="100"/>
  <c r="BC96" i="100"/>
  <c r="AF98" i="100"/>
  <c r="AN98" i="100"/>
  <c r="AV98" i="100"/>
  <c r="AG99" i="100"/>
  <c r="AO99" i="100"/>
  <c r="AW99" i="100"/>
  <c r="AH100" i="100"/>
  <c r="AP100" i="100"/>
  <c r="AX100" i="100"/>
  <c r="AQ91" i="100"/>
  <c r="AQ100" i="100"/>
  <c r="BB75" i="100"/>
  <c r="AE78" i="100"/>
  <c r="AM78" i="100"/>
  <c r="AU78" i="100"/>
  <c r="BC78" i="100"/>
  <c r="AF79" i="100"/>
  <c r="AN79" i="100"/>
  <c r="AV79" i="100"/>
  <c r="AG76" i="100"/>
  <c r="AO76" i="100"/>
  <c r="AW76" i="100"/>
  <c r="AH77" i="100"/>
  <c r="AP77" i="100"/>
  <c r="AX77" i="100"/>
  <c r="AI80" i="100"/>
  <c r="AQ80" i="100"/>
  <c r="AY80" i="100"/>
  <c r="AB81" i="100"/>
  <c r="AJ81" i="100"/>
  <c r="AR81" i="100"/>
  <c r="AZ81" i="100"/>
  <c r="AC82" i="100"/>
  <c r="AK82" i="100"/>
  <c r="AS82" i="100"/>
  <c r="BA82" i="100"/>
  <c r="AD84" i="100"/>
  <c r="AL84" i="100"/>
  <c r="AT84" i="100"/>
  <c r="BB84" i="100"/>
  <c r="AE85" i="100"/>
  <c r="AM85" i="100"/>
  <c r="AU85" i="100"/>
  <c r="BC85" i="100"/>
  <c r="AF86" i="100"/>
  <c r="AN86" i="100"/>
  <c r="AV86" i="100"/>
  <c r="AG87" i="100"/>
  <c r="AO87" i="100"/>
  <c r="AW87" i="100"/>
  <c r="AH88" i="100"/>
  <c r="AP88" i="100"/>
  <c r="AX88" i="100"/>
  <c r="AI89" i="100"/>
  <c r="AQ89" i="100"/>
  <c r="AY89" i="100"/>
  <c r="AB91" i="100"/>
  <c r="AJ91" i="100"/>
  <c r="AR91" i="100"/>
  <c r="AZ91" i="100"/>
  <c r="AC92" i="100"/>
  <c r="AK92" i="100"/>
  <c r="AS92" i="100"/>
  <c r="BA92" i="100"/>
  <c r="AD93" i="100"/>
  <c r="AL93" i="100"/>
  <c r="AT93" i="100"/>
  <c r="BB93" i="100"/>
  <c r="AE94" i="100"/>
  <c r="AM94" i="100"/>
  <c r="AU94" i="100"/>
  <c r="BC94" i="100"/>
  <c r="AF95" i="100"/>
  <c r="AN95" i="100"/>
  <c r="AV95" i="100"/>
  <c r="AG96" i="100"/>
  <c r="AO96" i="100"/>
  <c r="AW96" i="100"/>
  <c r="AH98" i="100"/>
  <c r="AP98" i="100"/>
  <c r="AX98" i="100"/>
  <c r="AI99" i="100"/>
  <c r="AQ99" i="100"/>
  <c r="AY99" i="100"/>
  <c r="AB100" i="100"/>
  <c r="AJ100" i="100"/>
  <c r="AR100" i="100"/>
  <c r="AK73" i="100"/>
  <c r="AS73" i="100"/>
  <c r="BA73" i="100"/>
  <c r="AD74" i="100"/>
  <c r="AL74" i="100"/>
  <c r="AT74" i="100"/>
  <c r="BB74" i="100"/>
  <c r="AE75" i="100"/>
  <c r="AM75" i="100"/>
  <c r="AU75" i="100"/>
  <c r="BC75" i="100"/>
  <c r="AF78" i="100"/>
  <c r="AN78" i="100"/>
  <c r="AV78" i="100"/>
  <c r="AG79" i="100"/>
  <c r="AO79" i="100"/>
  <c r="AW79" i="100"/>
  <c r="AH76" i="100"/>
  <c r="AP76" i="100"/>
  <c r="AX76" i="100"/>
  <c r="AI77" i="100"/>
  <c r="AQ77" i="100"/>
  <c r="AY77" i="100"/>
  <c r="AB80" i="100"/>
  <c r="AJ80" i="100"/>
  <c r="AR80" i="100"/>
  <c r="AZ80" i="100"/>
  <c r="AC81" i="100"/>
  <c r="AK81" i="100"/>
  <c r="AS81" i="100"/>
  <c r="BA81" i="100"/>
  <c r="AD82" i="100"/>
  <c r="AL82" i="100"/>
  <c r="AT82" i="100"/>
  <c r="BB82" i="100"/>
  <c r="AE84" i="100"/>
  <c r="AM84" i="100"/>
  <c r="AU84" i="100"/>
  <c r="BC84" i="100"/>
  <c r="AF85" i="100"/>
  <c r="AN85" i="100"/>
  <c r="AV85" i="100"/>
  <c r="AG86" i="100"/>
  <c r="AO86" i="100"/>
  <c r="AW86" i="100"/>
  <c r="AH87" i="100"/>
  <c r="AP87" i="100"/>
  <c r="AX87" i="100"/>
  <c r="AI88" i="100"/>
  <c r="AQ88" i="100"/>
  <c r="AY88" i="100"/>
  <c r="AB89" i="100"/>
  <c r="AJ89" i="100"/>
  <c r="AR89" i="100"/>
  <c r="AZ89" i="100"/>
  <c r="AC91" i="100"/>
  <c r="AK91" i="100"/>
  <c r="AS91" i="100"/>
  <c r="BA91" i="100"/>
  <c r="AD92" i="100"/>
  <c r="AL92" i="100"/>
  <c r="AT92" i="100"/>
  <c r="BB92" i="100"/>
  <c r="AE93" i="100"/>
  <c r="AM93" i="100"/>
  <c r="AU93" i="100"/>
  <c r="BC93" i="100"/>
  <c r="AF94" i="100"/>
  <c r="AN94" i="100"/>
  <c r="AV94" i="100"/>
  <c r="AG95" i="100"/>
  <c r="AO95" i="100"/>
  <c r="AW95" i="100"/>
  <c r="AH96" i="100"/>
  <c r="AP96" i="100"/>
  <c r="AX96" i="100"/>
  <c r="AI98" i="100"/>
  <c r="AQ98" i="100"/>
  <c r="AY98" i="100"/>
  <c r="AB99" i="100"/>
  <c r="AJ99" i="100"/>
  <c r="AR99" i="100"/>
  <c r="AZ99" i="100"/>
  <c r="AC100" i="100"/>
  <c r="AK100" i="100"/>
  <c r="AS100" i="100"/>
  <c r="BA100" i="100"/>
  <c r="AD80" i="100"/>
  <c r="AL80" i="100"/>
  <c r="AT80" i="100"/>
  <c r="BB80" i="100"/>
  <c r="AE81" i="100"/>
  <c r="AM81" i="100"/>
  <c r="AU81" i="100"/>
  <c r="BC81" i="100"/>
  <c r="AF82" i="100"/>
  <c r="AN82" i="100"/>
  <c r="AV82" i="100"/>
  <c r="AG84" i="100"/>
  <c r="AO84" i="100"/>
  <c r="AW84" i="100"/>
  <c r="AH85" i="100"/>
  <c r="AP85" i="100"/>
  <c r="AX85" i="100"/>
  <c r="AI86" i="100"/>
  <c r="AQ86" i="100"/>
  <c r="AY86" i="100"/>
  <c r="AB87" i="100"/>
  <c r="AJ87" i="100"/>
  <c r="AR87" i="100"/>
  <c r="AZ87" i="100"/>
  <c r="AC88" i="100"/>
  <c r="AK88" i="100"/>
  <c r="AS88" i="100"/>
  <c r="BA88" i="100"/>
  <c r="AD89" i="100"/>
  <c r="AL89" i="100"/>
  <c r="AT89" i="100"/>
  <c r="BB89" i="100"/>
  <c r="AE91" i="100"/>
  <c r="AM91" i="100"/>
  <c r="AU91" i="100"/>
  <c r="BC91" i="100"/>
  <c r="AF92" i="100"/>
  <c r="AN92" i="100"/>
  <c r="AV92" i="100"/>
  <c r="AG93" i="100"/>
  <c r="AO93" i="100"/>
  <c r="AW93" i="100"/>
  <c r="AH94" i="100"/>
  <c r="AP94" i="100"/>
  <c r="AX94" i="100"/>
  <c r="AI95" i="100"/>
  <c r="AQ95" i="100"/>
  <c r="AY95" i="100"/>
  <c r="AB96" i="100"/>
  <c r="AJ96" i="100"/>
  <c r="AR96" i="100"/>
  <c r="AZ96" i="100"/>
  <c r="AC98" i="100"/>
  <c r="AK98" i="100"/>
  <c r="AS98" i="100"/>
  <c r="BA98" i="100"/>
  <c r="AD99" i="100"/>
  <c r="AL99" i="100"/>
  <c r="AT99" i="100"/>
  <c r="BB99" i="100"/>
  <c r="AE100" i="100"/>
  <c r="AM100" i="100"/>
  <c r="AU100" i="100"/>
  <c r="AF91" i="100"/>
  <c r="AN91" i="100"/>
  <c r="AG92" i="100"/>
  <c r="AO92" i="100"/>
  <c r="AH93" i="100"/>
  <c r="AP93" i="100"/>
  <c r="AF100" i="100"/>
  <c r="AN100" i="100"/>
  <c r="AV100" i="100"/>
  <c r="AB78" i="100"/>
  <c r="AJ78" i="100"/>
  <c r="AR78" i="100"/>
  <c r="AZ78" i="100"/>
  <c r="AC79" i="100"/>
  <c r="AK79" i="100"/>
  <c r="AS79" i="100"/>
  <c r="BA79" i="100"/>
  <c r="AD76" i="100"/>
  <c r="AL76" i="100"/>
  <c r="AT76" i="100"/>
  <c r="BB76" i="100"/>
  <c r="AE77" i="100"/>
  <c r="AM77" i="100"/>
  <c r="AU77" i="100"/>
  <c r="BC77" i="100"/>
  <c r="AF80" i="100"/>
  <c r="AN80" i="100"/>
  <c r="AV80" i="100"/>
  <c r="AG81" i="100"/>
  <c r="AO81" i="100"/>
  <c r="AW81" i="100"/>
  <c r="AH82" i="100"/>
  <c r="AP82" i="100"/>
  <c r="AX82" i="100"/>
  <c r="AI84" i="100"/>
  <c r="AQ84" i="100"/>
  <c r="AY84" i="100"/>
  <c r="AB85" i="100"/>
  <c r="AJ85" i="100"/>
  <c r="AR85" i="100"/>
  <c r="AZ85" i="100"/>
  <c r="AC86" i="100"/>
  <c r="AK86" i="100"/>
  <c r="AS86" i="100"/>
  <c r="BA86" i="100"/>
  <c r="AD87" i="100"/>
  <c r="AL87" i="100"/>
  <c r="AT87" i="100"/>
  <c r="BB87" i="100"/>
  <c r="AE88" i="100"/>
  <c r="AM88" i="100"/>
  <c r="AU88" i="100"/>
  <c r="BC88" i="100"/>
  <c r="AF89" i="100"/>
  <c r="AN89" i="100"/>
  <c r="AV89" i="100"/>
  <c r="AG91" i="100"/>
  <c r="AO91" i="100"/>
  <c r="AW91" i="100"/>
  <c r="AH92" i="100"/>
  <c r="AP92" i="100"/>
  <c r="AX92" i="100"/>
  <c r="AI93" i="100"/>
  <c r="AQ93" i="100"/>
  <c r="AY93" i="100"/>
  <c r="AB94" i="100"/>
  <c r="AJ94" i="100"/>
  <c r="AR94" i="100"/>
  <c r="AZ94" i="100"/>
  <c r="AC95" i="100"/>
  <c r="AK95" i="100"/>
  <c r="AS95" i="100"/>
  <c r="BA95" i="100"/>
  <c r="AD96" i="100"/>
  <c r="AL96" i="100"/>
  <c r="AT96" i="100"/>
  <c r="BB96" i="100"/>
  <c r="AE98" i="100"/>
  <c r="AM98" i="100"/>
  <c r="AU98" i="100"/>
  <c r="BC98" i="100"/>
  <c r="AF99" i="100"/>
  <c r="AN99" i="100"/>
  <c r="AV99" i="100"/>
  <c r="AG100" i="100"/>
  <c r="AO100" i="100"/>
  <c r="AW100" i="100"/>
  <c r="AZ106" i="100"/>
  <c r="BB108" i="100"/>
  <c r="AY113" i="100"/>
  <c r="AZ114" i="100"/>
  <c r="BA125" i="100"/>
  <c r="AY132" i="100"/>
  <c r="AZ133" i="100"/>
  <c r="BB107" i="100"/>
  <c r="BC108" i="100"/>
  <c r="AY110" i="100"/>
  <c r="AZ113" i="100"/>
  <c r="BA114" i="100"/>
  <c r="BB115" i="100"/>
  <c r="BC117" i="100"/>
  <c r="AY121" i="100"/>
  <c r="AZ122" i="100"/>
  <c r="BA124" i="100"/>
  <c r="BB125" i="100"/>
  <c r="BC126" i="100"/>
  <c r="AY131" i="100"/>
  <c r="AZ132" i="100"/>
  <c r="BA133" i="100"/>
  <c r="BB126" i="100"/>
  <c r="BA106" i="100"/>
  <c r="AD73" i="100"/>
  <c r="BB106" i="100"/>
  <c r="BC107" i="100"/>
  <c r="AY109" i="100"/>
  <c r="AZ110" i="100"/>
  <c r="BA113" i="100"/>
  <c r="BB114" i="100"/>
  <c r="BC115" i="100"/>
  <c r="AY120" i="100"/>
  <c r="AZ121" i="100"/>
  <c r="BA122" i="100"/>
  <c r="BB124" i="100"/>
  <c r="BC125" i="100"/>
  <c r="AY129" i="100"/>
  <c r="AZ131" i="100"/>
  <c r="BA132" i="100"/>
  <c r="BB133" i="100"/>
  <c r="BC106" i="100"/>
  <c r="AY112" i="100"/>
  <c r="AZ109" i="100"/>
  <c r="BA110" i="100"/>
  <c r="BB113" i="100"/>
  <c r="BC114" i="100"/>
  <c r="AY119" i="100"/>
  <c r="AZ120" i="100"/>
  <c r="BA121" i="100"/>
  <c r="BB122" i="100"/>
  <c r="BC124" i="100"/>
  <c r="AY128" i="100"/>
  <c r="AZ129" i="100"/>
  <c r="BA131" i="100"/>
  <c r="BB132" i="100"/>
  <c r="BC133" i="100"/>
  <c r="AY111" i="100"/>
  <c r="AZ112" i="100"/>
  <c r="BA109" i="100"/>
  <c r="BB110" i="100"/>
  <c r="BC113" i="100"/>
  <c r="AY118" i="100"/>
  <c r="AZ119" i="100"/>
  <c r="BA120" i="100"/>
  <c r="BB121" i="100"/>
  <c r="BC122" i="100"/>
  <c r="AY127" i="100"/>
  <c r="AZ128" i="100"/>
  <c r="BA129" i="100"/>
  <c r="BB131" i="100"/>
  <c r="BC132" i="100"/>
  <c r="AZ124" i="100"/>
  <c r="BC127" i="100"/>
  <c r="AC73" i="100"/>
  <c r="AY108" i="100"/>
  <c r="AZ111" i="100"/>
  <c r="BA112" i="100"/>
  <c r="BB109" i="100"/>
  <c r="BC110" i="100"/>
  <c r="AY117" i="100"/>
  <c r="AZ118" i="100"/>
  <c r="BA119" i="100"/>
  <c r="BB120" i="100"/>
  <c r="BC121" i="100"/>
  <c r="AY126" i="100"/>
  <c r="AZ127" i="100"/>
  <c r="BA128" i="100"/>
  <c r="BB129" i="100"/>
  <c r="BC131" i="100"/>
  <c r="BC118" i="100"/>
  <c r="AY122" i="100"/>
  <c r="AY107" i="100"/>
  <c r="AZ108" i="100"/>
  <c r="BA111" i="100"/>
  <c r="BB112" i="100"/>
  <c r="BC109" i="100"/>
  <c r="AY115" i="100"/>
  <c r="AZ117" i="100"/>
  <c r="BA118" i="100"/>
  <c r="BB119" i="100"/>
  <c r="BC120" i="100"/>
  <c r="AY125" i="100"/>
  <c r="AZ126" i="100"/>
  <c r="BA127" i="100"/>
  <c r="BB128" i="100"/>
  <c r="BC129" i="100"/>
  <c r="AB73" i="100"/>
  <c r="BA107" i="100"/>
  <c r="BC111" i="100"/>
  <c r="BA115" i="100"/>
  <c r="BB117" i="100"/>
  <c r="AY106" i="100"/>
  <c r="AZ107" i="100"/>
  <c r="BA108" i="100"/>
  <c r="BB111" i="100"/>
  <c r="BC112" i="100"/>
  <c r="AY114" i="100"/>
  <c r="BA117" i="100"/>
  <c r="BB118" i="100"/>
  <c r="BC119" i="100"/>
  <c r="AY124" i="100"/>
  <c r="AZ125" i="100"/>
  <c r="BA126" i="100"/>
  <c r="BB127" i="100"/>
  <c r="BC128" i="100"/>
  <c r="AY133" i="100"/>
  <c r="BC61" i="65"/>
  <c r="BC43" i="65"/>
  <c r="BC52" i="65"/>
  <c r="BC45" i="65"/>
  <c r="BC7" i="73"/>
  <c r="BC30" i="100"/>
  <c r="BC135" i="66"/>
  <c r="BC134" i="66"/>
  <c r="BC133" i="66"/>
  <c r="BC132" i="66"/>
  <c r="BC130" i="66"/>
  <c r="BC150" i="66" s="1"/>
  <c r="BC129" i="66"/>
  <c r="BC128" i="66"/>
  <c r="BC127" i="66"/>
  <c r="BC126" i="66"/>
  <c r="BC149" i="66" s="1"/>
  <c r="BC125" i="66"/>
  <c r="BC124" i="66"/>
  <c r="BC123" i="66"/>
  <c r="BC121" i="66"/>
  <c r="BC120" i="66"/>
  <c r="BC119" i="66"/>
  <c r="BC118" i="66"/>
  <c r="BC117" i="66"/>
  <c r="BC116" i="66"/>
  <c r="BC114" i="66"/>
  <c r="BC148" i="66" s="1"/>
  <c r="BC77" i="66"/>
  <c r="BC145" i="66" s="1"/>
  <c r="BC11" i="70"/>
  <c r="BC7" i="66"/>
  <c r="BC6" i="66" s="1"/>
  <c r="BC14" i="66"/>
  <c r="BC32" i="74"/>
  <c r="BC32" i="76"/>
  <c r="BC16" i="100"/>
  <c r="BC52" i="100" s="1"/>
  <c r="BC23" i="100"/>
  <c r="BC5" i="100"/>
  <c r="U2" i="74"/>
  <c r="U2" i="76"/>
  <c r="BA43" i="65"/>
  <c r="AZ43" i="65"/>
  <c r="AW43" i="65"/>
  <c r="AV43" i="65"/>
  <c r="AS43" i="65"/>
  <c r="AR43" i="65"/>
  <c r="AO43" i="65"/>
  <c r="AN43" i="65"/>
  <c r="AK43" i="65"/>
  <c r="AJ43" i="65"/>
  <c r="AG43" i="65"/>
  <c r="AF43" i="65"/>
  <c r="AC43" i="65"/>
  <c r="AB43" i="65"/>
  <c r="BC76" i="65"/>
  <c r="BB76" i="65"/>
  <c r="BB75" i="65"/>
  <c r="AD43" i="65"/>
  <c r="AH43" i="65"/>
  <c r="AL43" i="65"/>
  <c r="AP43" i="65"/>
  <c r="AT43" i="65"/>
  <c r="AX43" i="65"/>
  <c r="BB43" i="65"/>
  <c r="AA43" i="65"/>
  <c r="AE43" i="65"/>
  <c r="AI43" i="65"/>
  <c r="AM43" i="65"/>
  <c r="AQ43" i="65"/>
  <c r="AU43" i="65"/>
  <c r="AY43" i="65"/>
  <c r="AA61" i="65"/>
  <c r="AC61" i="65"/>
  <c r="AD61" i="65"/>
  <c r="AE61" i="65"/>
  <c r="AG61" i="65"/>
  <c r="AH61" i="65"/>
  <c r="AI61" i="65"/>
  <c r="AK61" i="65"/>
  <c r="AL61" i="65"/>
  <c r="AM61" i="65"/>
  <c r="AO61" i="65"/>
  <c r="AP61" i="65"/>
  <c r="AQ61" i="65"/>
  <c r="AS61" i="65"/>
  <c r="AT61" i="65"/>
  <c r="AU61" i="65"/>
  <c r="AB61" i="65"/>
  <c r="AF61" i="65"/>
  <c r="AJ61" i="65"/>
  <c r="AN61" i="65"/>
  <c r="AR61" i="65"/>
  <c r="AV61" i="65"/>
  <c r="AW61" i="65"/>
  <c r="AX61" i="65"/>
  <c r="AY61" i="65"/>
  <c r="AZ61" i="65"/>
  <c r="Q2" i="66"/>
  <c r="Q2" i="65"/>
  <c r="BE11" i="70"/>
  <c r="BB146" i="66"/>
  <c r="BB61" i="65"/>
  <c r="BB130" i="66"/>
  <c r="BB150" i="66" s="1"/>
  <c r="BB116" i="66"/>
  <c r="BB114" i="66"/>
  <c r="BB148" i="66" s="1"/>
  <c r="BE7" i="73"/>
  <c r="BB7" i="73"/>
  <c r="BB11" i="70"/>
  <c r="BB59" i="114" s="1"/>
  <c r="BB142" i="66"/>
  <c r="BB147" i="66"/>
  <c r="BB118" i="66"/>
  <c r="BB119" i="66"/>
  <c r="BB121" i="66"/>
  <c r="BB123" i="66"/>
  <c r="BB124" i="66"/>
  <c r="BB126" i="66"/>
  <c r="BB149" i="66" s="1"/>
  <c r="BB127" i="66"/>
  <c r="BB128" i="66"/>
  <c r="BB129" i="66"/>
  <c r="BB133" i="66"/>
  <c r="BB134" i="66"/>
  <c r="BB135" i="66"/>
  <c r="BB78" i="65"/>
  <c r="BB52" i="65"/>
  <c r="BB14" i="66"/>
  <c r="BB77" i="66"/>
  <c r="BB145" i="66" s="1"/>
  <c r="BB77" i="65"/>
  <c r="BB125" i="66"/>
  <c r="BB120" i="66"/>
  <c r="BB45" i="65"/>
  <c r="BB79" i="65"/>
  <c r="BB132" i="66"/>
  <c r="BB5" i="100"/>
  <c r="BB42" i="100" s="1"/>
  <c r="BB7" i="66"/>
  <c r="AY7" i="66"/>
  <c r="AY6" i="66" s="1"/>
  <c r="BB117" i="66"/>
  <c r="AV77" i="66"/>
  <c r="AV145" i="66" s="1"/>
  <c r="BA114" i="66"/>
  <c r="BA148" i="66" s="1"/>
  <c r="AB114" i="66"/>
  <c r="AB148" i="66" s="1"/>
  <c r="AC114" i="66"/>
  <c r="AC148" i="66" s="1"/>
  <c r="AD114" i="66"/>
  <c r="AD148" i="66" s="1"/>
  <c r="AE114" i="66"/>
  <c r="AE148" i="66" s="1"/>
  <c r="AF114" i="66"/>
  <c r="AF148" i="66" s="1"/>
  <c r="AG114" i="66"/>
  <c r="AG148" i="66" s="1"/>
  <c r="AH114" i="66"/>
  <c r="AH148" i="66" s="1"/>
  <c r="AI114" i="66"/>
  <c r="AI148" i="66" s="1"/>
  <c r="AJ114" i="66"/>
  <c r="AJ148" i="66" s="1"/>
  <c r="AK114" i="66"/>
  <c r="AK148" i="66" s="1"/>
  <c r="AL114" i="66"/>
  <c r="AL148" i="66" s="1"/>
  <c r="AM114" i="66"/>
  <c r="AM148" i="66" s="1"/>
  <c r="AN114" i="66"/>
  <c r="AN148" i="66" s="1"/>
  <c r="AO114" i="66"/>
  <c r="AO148" i="66" s="1"/>
  <c r="AQ114" i="66"/>
  <c r="AQ148" i="66" s="1"/>
  <c r="AR114" i="66"/>
  <c r="AR148" i="66" s="1"/>
  <c r="AS114" i="66"/>
  <c r="AS148" i="66" s="1"/>
  <c r="AT114" i="66"/>
  <c r="AT148" i="66" s="1"/>
  <c r="AU114" i="66"/>
  <c r="AU148" i="66" s="1"/>
  <c r="AV114" i="66"/>
  <c r="AV148" i="66" s="1"/>
  <c r="AW114" i="66"/>
  <c r="AW148" i="66" s="1"/>
  <c r="AY114" i="66"/>
  <c r="AY148" i="66" s="1"/>
  <c r="AZ114" i="66"/>
  <c r="AZ148" i="66" s="1"/>
  <c r="AZ126" i="66"/>
  <c r="AZ149" i="66" s="1"/>
  <c r="BA130" i="66"/>
  <c r="BA150" i="66" s="1"/>
  <c r="AB130" i="66"/>
  <c r="AB150" i="66" s="1"/>
  <c r="AC130" i="66"/>
  <c r="AC150" i="66" s="1"/>
  <c r="AD130" i="66"/>
  <c r="AD150" i="66" s="1"/>
  <c r="AE130" i="66"/>
  <c r="AE150" i="66" s="1"/>
  <c r="AF130" i="66"/>
  <c r="AF150" i="66" s="1"/>
  <c r="AG130" i="66"/>
  <c r="AG150" i="66" s="1"/>
  <c r="AH130" i="66"/>
  <c r="AH150" i="66" s="1"/>
  <c r="AI130" i="66"/>
  <c r="AI150" i="66" s="1"/>
  <c r="AJ130" i="66"/>
  <c r="AJ150" i="66" s="1"/>
  <c r="AK130" i="66"/>
  <c r="AK150" i="66" s="1"/>
  <c r="AL130" i="66"/>
  <c r="AL150" i="66" s="1"/>
  <c r="AM130" i="66"/>
  <c r="AM150" i="66" s="1"/>
  <c r="AN130" i="66"/>
  <c r="AN150" i="66" s="1"/>
  <c r="AO130" i="66"/>
  <c r="AO150" i="66" s="1"/>
  <c r="AQ130" i="66"/>
  <c r="AQ150" i="66" s="1"/>
  <c r="AR130" i="66"/>
  <c r="AR150" i="66" s="1"/>
  <c r="AS130" i="66"/>
  <c r="AS150" i="66" s="1"/>
  <c r="AT130" i="66"/>
  <c r="AT150" i="66" s="1"/>
  <c r="AU130" i="66"/>
  <c r="AU150" i="66" s="1"/>
  <c r="AV130" i="66"/>
  <c r="AV150" i="66" s="1"/>
  <c r="AW130" i="66"/>
  <c r="AW150" i="66" s="1"/>
  <c r="AY130" i="66"/>
  <c r="AY150" i="66" s="1"/>
  <c r="AZ130" i="66"/>
  <c r="AZ150" i="66" s="1"/>
  <c r="AB126" i="66"/>
  <c r="AB149" i="66" s="1"/>
  <c r="AC126" i="66"/>
  <c r="AC149" i="66" s="1"/>
  <c r="AD126" i="66"/>
  <c r="AD149" i="66" s="1"/>
  <c r="AE126" i="66"/>
  <c r="AE149" i="66" s="1"/>
  <c r="AF126" i="66"/>
  <c r="AF149" i="66" s="1"/>
  <c r="AG126" i="66"/>
  <c r="AG149" i="66" s="1"/>
  <c r="AH126" i="66"/>
  <c r="AH149" i="66" s="1"/>
  <c r="AI126" i="66"/>
  <c r="AI149" i="66" s="1"/>
  <c r="AJ126" i="66"/>
  <c r="AJ149" i="66" s="1"/>
  <c r="AK126" i="66"/>
  <c r="AK149" i="66" s="1"/>
  <c r="AL126" i="66"/>
  <c r="AL149" i="66" s="1"/>
  <c r="AM126" i="66"/>
  <c r="AM149" i="66" s="1"/>
  <c r="AN126" i="66"/>
  <c r="AO126" i="66"/>
  <c r="AO149" i="66" s="1"/>
  <c r="AQ126" i="66"/>
  <c r="AQ149" i="66" s="1"/>
  <c r="AR126" i="66"/>
  <c r="AR149" i="66" s="1"/>
  <c r="AS126" i="66"/>
  <c r="AS149" i="66" s="1"/>
  <c r="AT126" i="66"/>
  <c r="AT149" i="66" s="1"/>
  <c r="AU126" i="66"/>
  <c r="AU149" i="66" s="1"/>
  <c r="AV126" i="66"/>
  <c r="AV149" i="66" s="1"/>
  <c r="AW126" i="66"/>
  <c r="AW149" i="66" s="1"/>
  <c r="AY126" i="66"/>
  <c r="AY149" i="66" s="1"/>
  <c r="BA126" i="66"/>
  <c r="BA149" i="66" s="1"/>
  <c r="BB30" i="100"/>
  <c r="BB23" i="100"/>
  <c r="BB16" i="100"/>
  <c r="BB52" i="100" s="1"/>
  <c r="BD80" i="114"/>
  <c r="BD82" i="114" s="1"/>
  <c r="BE66" i="114"/>
  <c r="BE68" i="114" s="1"/>
  <c r="Y59" i="114"/>
  <c r="AL1" i="114"/>
  <c r="AM1" i="114" s="1"/>
  <c r="AN1" i="114" s="1"/>
  <c r="AO1" i="114" s="1"/>
  <c r="AP1" i="114" s="1"/>
  <c r="AQ1" i="114" s="1"/>
  <c r="AR1" i="114" s="1"/>
  <c r="AB5" i="102"/>
  <c r="AC5" i="102" s="1"/>
  <c r="AD5" i="102" s="1"/>
  <c r="AE5" i="102" s="1"/>
  <c r="AF5" i="102" s="1"/>
  <c r="AG5" i="102" s="1"/>
  <c r="AH5" i="102" s="1"/>
  <c r="AI5" i="102" s="1"/>
  <c r="AJ5" i="102" s="1"/>
  <c r="AK5" i="102" s="1"/>
  <c r="AL5" i="102" s="1"/>
  <c r="AM5" i="102" s="1"/>
  <c r="AN5" i="102" s="1"/>
  <c r="AO5" i="102" s="1"/>
  <c r="AP5" i="102" s="1"/>
  <c r="AQ5" i="102" s="1"/>
  <c r="AR5" i="102" s="1"/>
  <c r="AS5" i="102" s="1"/>
  <c r="AT5" i="102" s="1"/>
  <c r="AU5" i="102" s="1"/>
  <c r="AV5" i="102" s="1"/>
  <c r="AW5" i="102" s="1"/>
  <c r="AX5" i="102" s="1"/>
  <c r="AY5" i="102" s="1"/>
  <c r="AZ5" i="102" s="1"/>
  <c r="BA5" i="102" s="1"/>
  <c r="BB5" i="102" s="1"/>
  <c r="BC5" i="102" s="1"/>
  <c r="BD5" i="102" s="1"/>
  <c r="BE5" i="102" s="1"/>
  <c r="BF5" i="102" s="1"/>
  <c r="AT7" i="73"/>
  <c r="AL7" i="73"/>
  <c r="AD7" i="73"/>
  <c r="AB4" i="73"/>
  <c r="AC4" i="73" s="1"/>
  <c r="AD4" i="73" s="1"/>
  <c r="AE4" i="73" s="1"/>
  <c r="AF4" i="73" s="1"/>
  <c r="AG4" i="73" s="1"/>
  <c r="AH4" i="73" s="1"/>
  <c r="AI4" i="73" s="1"/>
  <c r="AJ4" i="73" s="1"/>
  <c r="AK4" i="73" s="1"/>
  <c r="AL4" i="73" s="1"/>
  <c r="AM4" i="73" s="1"/>
  <c r="AN4" i="73" s="1"/>
  <c r="AO4" i="73" s="1"/>
  <c r="AP4" i="73" s="1"/>
  <c r="AQ4" i="73" s="1"/>
  <c r="AR4" i="73" s="1"/>
  <c r="AS4" i="73" s="1"/>
  <c r="AT4" i="73" s="1"/>
  <c r="AU4" i="73" s="1"/>
  <c r="AV4" i="73" s="1"/>
  <c r="AW4" i="73" s="1"/>
  <c r="AX4" i="73" s="1"/>
  <c r="AY4" i="73" s="1"/>
  <c r="AZ4" i="73" s="1"/>
  <c r="BA4" i="73" s="1"/>
  <c r="BB4" i="73" s="1"/>
  <c r="BC4" i="73" s="1"/>
  <c r="BD4" i="73" s="1"/>
  <c r="BE4" i="73" s="1"/>
  <c r="BF4" i="73" s="1"/>
  <c r="AQ50" i="101"/>
  <c r="AR50" i="101" s="1"/>
  <c r="AS50" i="101" s="1"/>
  <c r="AT50" i="101" s="1"/>
  <c r="AU50" i="101" s="1"/>
  <c r="AV50" i="101" s="1"/>
  <c r="AW50" i="101" s="1"/>
  <c r="AX50" i="101" s="1"/>
  <c r="AY50" i="101" s="1"/>
  <c r="AZ50" i="101" s="1"/>
  <c r="BA50" i="101" s="1"/>
  <c r="BB50" i="101" s="1"/>
  <c r="BC50" i="101" s="1"/>
  <c r="BD50" i="101" s="1"/>
  <c r="BE50" i="101" s="1"/>
  <c r="BF50" i="101" s="1"/>
  <c r="AQ38" i="101"/>
  <c r="AR38" i="101" s="1"/>
  <c r="AS38" i="101" s="1"/>
  <c r="AT38" i="101" s="1"/>
  <c r="AU38" i="101" s="1"/>
  <c r="AV38" i="101" s="1"/>
  <c r="AW38" i="101" s="1"/>
  <c r="AX38" i="101" s="1"/>
  <c r="AY38" i="101" s="1"/>
  <c r="AZ38" i="101" s="1"/>
  <c r="BA38" i="101" s="1"/>
  <c r="BB38" i="101" s="1"/>
  <c r="BC38" i="101" s="1"/>
  <c r="BD38" i="101" s="1"/>
  <c r="BE38" i="101" s="1"/>
  <c r="BF38" i="101" s="1"/>
  <c r="AQ24" i="101"/>
  <c r="AR24" i="101" s="1"/>
  <c r="AS24" i="101" s="1"/>
  <c r="AT24" i="101" s="1"/>
  <c r="AU24" i="101" s="1"/>
  <c r="AV24" i="101" s="1"/>
  <c r="AW24" i="101" s="1"/>
  <c r="AX24" i="101" s="1"/>
  <c r="AY24" i="101" s="1"/>
  <c r="AZ24" i="101" s="1"/>
  <c r="BA24" i="101" s="1"/>
  <c r="BB24" i="101" s="1"/>
  <c r="BC24" i="101" s="1"/>
  <c r="BD24" i="101" s="1"/>
  <c r="BE24" i="101" s="1"/>
  <c r="BF24" i="101" s="1"/>
  <c r="AQ10" i="101"/>
  <c r="AR10" i="101" s="1"/>
  <c r="AS10" i="101" s="1"/>
  <c r="AT10" i="101" s="1"/>
  <c r="AU10" i="101" s="1"/>
  <c r="AV10" i="101" s="1"/>
  <c r="AW10" i="101" s="1"/>
  <c r="AX10" i="101" s="1"/>
  <c r="AY10" i="101" s="1"/>
  <c r="AZ10" i="101" s="1"/>
  <c r="BA10" i="101" s="1"/>
  <c r="BB10" i="101" s="1"/>
  <c r="BC10" i="101" s="1"/>
  <c r="BD10" i="101" s="1"/>
  <c r="BE10" i="101" s="1"/>
  <c r="BF10" i="101" s="1"/>
  <c r="AQ5" i="101"/>
  <c r="AR5" i="101" s="1"/>
  <c r="AS5" i="101" s="1"/>
  <c r="AT5" i="101" s="1"/>
  <c r="AU5" i="101" s="1"/>
  <c r="AV5" i="101" s="1"/>
  <c r="AW5" i="101" s="1"/>
  <c r="AX5" i="101" s="1"/>
  <c r="AY5" i="101" s="1"/>
  <c r="AZ5" i="101" s="1"/>
  <c r="BA5" i="101" s="1"/>
  <c r="BB5" i="101" s="1"/>
  <c r="BC5" i="101" s="1"/>
  <c r="BD5" i="101" s="1"/>
  <c r="BE5" i="101" s="1"/>
  <c r="BF5" i="101" s="1"/>
  <c r="AU51" i="97"/>
  <c r="AV51" i="97" s="1"/>
  <c r="AW51" i="97" s="1"/>
  <c r="AX51" i="97" s="1"/>
  <c r="AY51" i="97" s="1"/>
  <c r="AZ51" i="97" s="1"/>
  <c r="BA51" i="97" s="1"/>
  <c r="BB51" i="97" s="1"/>
  <c r="BC51" i="97" s="1"/>
  <c r="BD51" i="97" s="1"/>
  <c r="BE51" i="97" s="1"/>
  <c r="BF51" i="97" s="1"/>
  <c r="AU39" i="97"/>
  <c r="AV39" i="97" s="1"/>
  <c r="AW39" i="97" s="1"/>
  <c r="AX39" i="97" s="1"/>
  <c r="AY39" i="97" s="1"/>
  <c r="AZ39" i="97" s="1"/>
  <c r="BA39" i="97" s="1"/>
  <c r="BB39" i="97" s="1"/>
  <c r="BC39" i="97" s="1"/>
  <c r="BD39" i="97" s="1"/>
  <c r="BE39" i="97" s="1"/>
  <c r="BF39" i="97" s="1"/>
  <c r="AU25" i="97"/>
  <c r="AV25" i="97" s="1"/>
  <c r="AW25" i="97" s="1"/>
  <c r="AX25" i="97" s="1"/>
  <c r="AY25" i="97" s="1"/>
  <c r="AZ25" i="97" s="1"/>
  <c r="BA25" i="97" s="1"/>
  <c r="BB25" i="97" s="1"/>
  <c r="BC25" i="97" s="1"/>
  <c r="BD25" i="97" s="1"/>
  <c r="BE25" i="97" s="1"/>
  <c r="BF25" i="97" s="1"/>
  <c r="AU11" i="97"/>
  <c r="AV11" i="97" s="1"/>
  <c r="AW11" i="97" s="1"/>
  <c r="AX11" i="97" s="1"/>
  <c r="AY11" i="97" s="1"/>
  <c r="AZ11" i="97" s="1"/>
  <c r="BA11" i="97" s="1"/>
  <c r="BB11" i="97" s="1"/>
  <c r="BC11" i="97" s="1"/>
  <c r="BD11" i="97" s="1"/>
  <c r="BE11" i="97" s="1"/>
  <c r="BF11" i="97" s="1"/>
  <c r="AU5" i="97"/>
  <c r="AV5" i="97" s="1"/>
  <c r="AW5" i="97" s="1"/>
  <c r="AX5" i="97" s="1"/>
  <c r="AY5" i="97" s="1"/>
  <c r="AZ5" i="97" s="1"/>
  <c r="BA5" i="97" s="1"/>
  <c r="BB5" i="97" s="1"/>
  <c r="BC5" i="97" s="1"/>
  <c r="BD5" i="97" s="1"/>
  <c r="BE5" i="97" s="1"/>
  <c r="BF5" i="97" s="1"/>
  <c r="AB71" i="100"/>
  <c r="AC71" i="100" s="1"/>
  <c r="AD71" i="100" s="1"/>
  <c r="AE71" i="100" s="1"/>
  <c r="AB104" i="100"/>
  <c r="AC104" i="100" s="1"/>
  <c r="AD104" i="100" s="1"/>
  <c r="AE104" i="100" s="1"/>
  <c r="AB38" i="100"/>
  <c r="AC38" i="100" s="1"/>
  <c r="AD38" i="100" s="1"/>
  <c r="AE38" i="100" s="1"/>
  <c r="AB36" i="76"/>
  <c r="AC36" i="76" s="1"/>
  <c r="AD36" i="76" s="1"/>
  <c r="AE36" i="76" s="1"/>
  <c r="AF36" i="76" s="1"/>
  <c r="AG36" i="76" s="1"/>
  <c r="AH36" i="76" s="1"/>
  <c r="AI36" i="76" s="1"/>
  <c r="AJ36" i="76" s="1"/>
  <c r="AK36" i="76" s="1"/>
  <c r="AL36" i="76" s="1"/>
  <c r="AM36" i="76" s="1"/>
  <c r="AN36" i="76" s="1"/>
  <c r="AO36" i="76" s="1"/>
  <c r="AP36" i="76" s="1"/>
  <c r="AQ36" i="76" s="1"/>
  <c r="AR36" i="76" s="1"/>
  <c r="AS36" i="76" s="1"/>
  <c r="AT36" i="76" s="1"/>
  <c r="AU36" i="76" s="1"/>
  <c r="AV36" i="76" s="1"/>
  <c r="AW36" i="76" s="1"/>
  <c r="AX36" i="76" s="1"/>
  <c r="AY36" i="76" s="1"/>
  <c r="AZ36" i="76" s="1"/>
  <c r="BA36" i="76" s="1"/>
  <c r="BB36" i="76" s="1"/>
  <c r="BC36" i="76" s="1"/>
  <c r="BD36" i="76" s="1"/>
  <c r="BE36" i="76" s="1"/>
  <c r="BF36" i="76" s="1"/>
  <c r="AB44" i="76"/>
  <c r="AC44" i="76" s="1"/>
  <c r="AD44" i="76" s="1"/>
  <c r="AE44" i="76" s="1"/>
  <c r="AF44" i="76" s="1"/>
  <c r="AG44" i="76" s="1"/>
  <c r="AH44" i="76" s="1"/>
  <c r="AI44" i="76" s="1"/>
  <c r="AJ44" i="76" s="1"/>
  <c r="AK44" i="76" s="1"/>
  <c r="AL44" i="76" s="1"/>
  <c r="AM44" i="76" s="1"/>
  <c r="AN44" i="76" s="1"/>
  <c r="AO44" i="76" s="1"/>
  <c r="AP44" i="76" s="1"/>
  <c r="AQ44" i="76" s="1"/>
  <c r="AR44" i="76" s="1"/>
  <c r="AS44" i="76" s="1"/>
  <c r="AT44" i="76" s="1"/>
  <c r="AU44" i="76" s="1"/>
  <c r="AV44" i="76" s="1"/>
  <c r="AW44" i="76" s="1"/>
  <c r="AX44" i="76" s="1"/>
  <c r="AY44" i="76" s="1"/>
  <c r="AZ44" i="76" s="1"/>
  <c r="BA44" i="76" s="1"/>
  <c r="BB44" i="76" s="1"/>
  <c r="BC44" i="76" s="1"/>
  <c r="BD44" i="76" s="1"/>
  <c r="BE44" i="76" s="1"/>
  <c r="BF44" i="76" s="1"/>
  <c r="AB28" i="76"/>
  <c r="AC28" i="76" s="1"/>
  <c r="AD28" i="76" s="1"/>
  <c r="AE28" i="76" s="1"/>
  <c r="AF28" i="76" s="1"/>
  <c r="AG28" i="76" s="1"/>
  <c r="AH28" i="76" s="1"/>
  <c r="AI28" i="76" s="1"/>
  <c r="AJ28" i="76" s="1"/>
  <c r="AK28" i="76" s="1"/>
  <c r="AL28" i="76" s="1"/>
  <c r="AM28" i="76" s="1"/>
  <c r="AN28" i="76" s="1"/>
  <c r="AO28" i="76" s="1"/>
  <c r="AP28" i="76" s="1"/>
  <c r="AQ28" i="76" s="1"/>
  <c r="AR28" i="76" s="1"/>
  <c r="AS28" i="76" s="1"/>
  <c r="AT28" i="76" s="1"/>
  <c r="AU28" i="76" s="1"/>
  <c r="AV28" i="76" s="1"/>
  <c r="AW28" i="76" s="1"/>
  <c r="AX28" i="76" s="1"/>
  <c r="AY28" i="76" s="1"/>
  <c r="AZ28" i="76" s="1"/>
  <c r="BA28" i="76" s="1"/>
  <c r="BB28" i="76" s="1"/>
  <c r="BC28" i="76" s="1"/>
  <c r="BD28" i="76" s="1"/>
  <c r="BE28" i="76" s="1"/>
  <c r="BF28" i="76" s="1"/>
  <c r="AB40" i="74"/>
  <c r="AC40" i="74" s="1"/>
  <c r="AD40" i="74" s="1"/>
  <c r="AE40" i="74" s="1"/>
  <c r="AF40" i="74" s="1"/>
  <c r="AG40" i="74" s="1"/>
  <c r="AH40" i="74" s="1"/>
  <c r="AI40" i="74" s="1"/>
  <c r="AJ40" i="74" s="1"/>
  <c r="AK40" i="74" s="1"/>
  <c r="AL40" i="74" s="1"/>
  <c r="AM40" i="74" s="1"/>
  <c r="AN40" i="74" s="1"/>
  <c r="AO40" i="74" s="1"/>
  <c r="AP40" i="74" s="1"/>
  <c r="AQ40" i="74" s="1"/>
  <c r="AR40" i="74" s="1"/>
  <c r="AS40" i="74" s="1"/>
  <c r="AT40" i="74" s="1"/>
  <c r="AU40" i="74" s="1"/>
  <c r="AV40" i="74" s="1"/>
  <c r="AW40" i="74" s="1"/>
  <c r="AX40" i="74" s="1"/>
  <c r="AY40" i="74" s="1"/>
  <c r="AZ40" i="74" s="1"/>
  <c r="BA40" i="74" s="1"/>
  <c r="BB40" i="74" s="1"/>
  <c r="BC40" i="74" s="1"/>
  <c r="BD40" i="74" s="1"/>
  <c r="BE40" i="74" s="1"/>
  <c r="BF40" i="74" s="1"/>
  <c r="AB49" i="74"/>
  <c r="AC49" i="74" s="1"/>
  <c r="AD49" i="74" s="1"/>
  <c r="AE49" i="74" s="1"/>
  <c r="AF49" i="74" s="1"/>
  <c r="AG49" i="74" s="1"/>
  <c r="AH49" i="74" s="1"/>
  <c r="AI49" i="74" s="1"/>
  <c r="AJ49" i="74" s="1"/>
  <c r="AK49" i="74" s="1"/>
  <c r="AL49" i="74" s="1"/>
  <c r="AM49" i="74" s="1"/>
  <c r="AN49" i="74" s="1"/>
  <c r="AO49" i="74" s="1"/>
  <c r="AP49" i="74" s="1"/>
  <c r="AQ49" i="74" s="1"/>
  <c r="AR49" i="74" s="1"/>
  <c r="AS49" i="74" s="1"/>
  <c r="AT49" i="74" s="1"/>
  <c r="AU49" i="74" s="1"/>
  <c r="AV49" i="74" s="1"/>
  <c r="AW49" i="74" s="1"/>
  <c r="AX49" i="74" s="1"/>
  <c r="AY49" i="74" s="1"/>
  <c r="AZ49" i="74" s="1"/>
  <c r="BA49" i="74" s="1"/>
  <c r="BB49" i="74" s="1"/>
  <c r="BC49" i="74" s="1"/>
  <c r="BD49" i="74" s="1"/>
  <c r="BE49" i="74" s="1"/>
  <c r="BF49" i="74" s="1"/>
  <c r="AB31" i="74"/>
  <c r="AC31" i="74" s="1"/>
  <c r="AD31" i="74" s="1"/>
  <c r="AE31" i="74" s="1"/>
  <c r="AF31" i="74" s="1"/>
  <c r="AG31" i="74" s="1"/>
  <c r="AH31" i="74" s="1"/>
  <c r="AI31" i="74" s="1"/>
  <c r="AJ31" i="74" s="1"/>
  <c r="AK31" i="74" s="1"/>
  <c r="AL31" i="74" s="1"/>
  <c r="AM31" i="74" s="1"/>
  <c r="AN31" i="74" s="1"/>
  <c r="AO31" i="74" s="1"/>
  <c r="AP31" i="74" s="1"/>
  <c r="AQ31" i="74" s="1"/>
  <c r="AR31" i="74" s="1"/>
  <c r="AS31" i="74" s="1"/>
  <c r="AT31" i="74" s="1"/>
  <c r="AU31" i="74" s="1"/>
  <c r="AV31" i="74" s="1"/>
  <c r="AW31" i="74" s="1"/>
  <c r="AX31" i="74" s="1"/>
  <c r="AY31" i="74" s="1"/>
  <c r="AZ31" i="74" s="1"/>
  <c r="BA31" i="74" s="1"/>
  <c r="BB31" i="74" s="1"/>
  <c r="BC31" i="74" s="1"/>
  <c r="BD31" i="74" s="1"/>
  <c r="BE31" i="74" s="1"/>
  <c r="BF31" i="74" s="1"/>
  <c r="AB14" i="70"/>
  <c r="AC14" i="70" s="1"/>
  <c r="AD14" i="70" s="1"/>
  <c r="AE14" i="70" s="1"/>
  <c r="AF14" i="70" s="1"/>
  <c r="AG14" i="70" s="1"/>
  <c r="AH14" i="70" s="1"/>
  <c r="AI14" i="70" s="1"/>
  <c r="AJ14" i="70" s="1"/>
  <c r="AK14" i="70" s="1"/>
  <c r="AL14" i="70" s="1"/>
  <c r="AM14" i="70" s="1"/>
  <c r="AN14" i="70" s="1"/>
  <c r="AO14" i="70" s="1"/>
  <c r="AP14" i="70" s="1"/>
  <c r="AQ14" i="70" s="1"/>
  <c r="AR14" i="70" s="1"/>
  <c r="AS14" i="70" s="1"/>
  <c r="AT14" i="70" s="1"/>
  <c r="AU14" i="70" s="1"/>
  <c r="AV14" i="70" s="1"/>
  <c r="AW14" i="70" s="1"/>
  <c r="AX14" i="70" s="1"/>
  <c r="AY14" i="70" s="1"/>
  <c r="AZ14" i="70" s="1"/>
  <c r="BA14" i="70" s="1"/>
  <c r="BB14" i="70" s="1"/>
  <c r="BC14" i="70" s="1"/>
  <c r="BD14" i="70" s="1"/>
  <c r="BE14" i="70" s="1"/>
  <c r="BF14" i="70" s="1"/>
  <c r="AB4" i="70"/>
  <c r="AC4" i="70" s="1"/>
  <c r="AD4" i="70" s="1"/>
  <c r="AE4" i="70" s="1"/>
  <c r="AF4" i="70" s="1"/>
  <c r="AG4" i="70" s="1"/>
  <c r="AH4" i="70" s="1"/>
  <c r="AI4" i="70" s="1"/>
  <c r="AJ4" i="70" s="1"/>
  <c r="AK4" i="70" s="1"/>
  <c r="AL4" i="70" s="1"/>
  <c r="AM4" i="70" s="1"/>
  <c r="AN4" i="70" s="1"/>
  <c r="AO4" i="70" s="1"/>
  <c r="AP4" i="70" s="1"/>
  <c r="AQ4" i="70" s="1"/>
  <c r="AR4" i="70" s="1"/>
  <c r="AS4" i="70" s="1"/>
  <c r="AT4" i="70" s="1"/>
  <c r="AU4" i="70" s="1"/>
  <c r="AV4" i="70" s="1"/>
  <c r="AW4" i="70" s="1"/>
  <c r="AX4" i="70" s="1"/>
  <c r="AY4" i="70" s="1"/>
  <c r="AZ4" i="70" s="1"/>
  <c r="BA4" i="70" s="1"/>
  <c r="BB4" i="70" s="1"/>
  <c r="BC4" i="70" s="1"/>
  <c r="BD4" i="70" s="1"/>
  <c r="BE4" i="70" s="1"/>
  <c r="BF4" i="70" s="1"/>
  <c r="AB154" i="66"/>
  <c r="AC154" i="66" s="1"/>
  <c r="AD154" i="66" s="1"/>
  <c r="AE154" i="66" s="1"/>
  <c r="AF154" i="66" s="1"/>
  <c r="AG154" i="66" s="1"/>
  <c r="AH154" i="66" s="1"/>
  <c r="AI154" i="66" s="1"/>
  <c r="AJ154" i="66" s="1"/>
  <c r="AK154" i="66" s="1"/>
  <c r="AL154" i="66" s="1"/>
  <c r="AM154" i="66" s="1"/>
  <c r="AN154" i="66" s="1"/>
  <c r="AO154" i="66" s="1"/>
  <c r="AP154" i="66" s="1"/>
  <c r="AQ154" i="66" s="1"/>
  <c r="AR154" i="66" s="1"/>
  <c r="AS154" i="66" s="1"/>
  <c r="AT154" i="66" s="1"/>
  <c r="AU154" i="66" s="1"/>
  <c r="AV154" i="66" s="1"/>
  <c r="AW154" i="66" s="1"/>
  <c r="AX154" i="66" s="1"/>
  <c r="AY154" i="66" s="1"/>
  <c r="AZ154" i="66" s="1"/>
  <c r="BA154" i="66" s="1"/>
  <c r="BB154" i="66" s="1"/>
  <c r="BC154" i="66" s="1"/>
  <c r="BD154" i="66" s="1"/>
  <c r="BE154" i="66" s="1"/>
  <c r="BF154" i="66" s="1"/>
  <c r="AB167" i="66"/>
  <c r="AC167" i="66" s="1"/>
  <c r="AD167" i="66" s="1"/>
  <c r="AE167" i="66" s="1"/>
  <c r="AF167" i="66" s="1"/>
  <c r="AG167" i="66" s="1"/>
  <c r="AH167" i="66" s="1"/>
  <c r="AI167" i="66" s="1"/>
  <c r="AJ167" i="66" s="1"/>
  <c r="AK167" i="66" s="1"/>
  <c r="AL167" i="66" s="1"/>
  <c r="AM167" i="66" s="1"/>
  <c r="AN167" i="66" s="1"/>
  <c r="AO167" i="66" s="1"/>
  <c r="AP167" i="66" s="1"/>
  <c r="AQ167" i="66" s="1"/>
  <c r="AR167" i="66" s="1"/>
  <c r="AS167" i="66" s="1"/>
  <c r="AT167" i="66" s="1"/>
  <c r="AU167" i="66" s="1"/>
  <c r="AV167" i="66" s="1"/>
  <c r="AW167" i="66" s="1"/>
  <c r="AX167" i="66" s="1"/>
  <c r="AY167" i="66" s="1"/>
  <c r="AZ167" i="66" s="1"/>
  <c r="BA167" i="66" s="1"/>
  <c r="BB167" i="66" s="1"/>
  <c r="BC167" i="66" s="1"/>
  <c r="BD167" i="66" s="1"/>
  <c r="BE167" i="66" s="1"/>
  <c r="BF167" i="66" s="1"/>
  <c r="AB141" i="66"/>
  <c r="AC141" i="66" s="1"/>
  <c r="AD141" i="66" s="1"/>
  <c r="AE141" i="66" s="1"/>
  <c r="AF141" i="66" s="1"/>
  <c r="AG141" i="66" s="1"/>
  <c r="AH141" i="66" s="1"/>
  <c r="AI141" i="66" s="1"/>
  <c r="AJ141" i="66" s="1"/>
  <c r="AK141" i="66" s="1"/>
  <c r="AL141" i="66" s="1"/>
  <c r="AM141" i="66" s="1"/>
  <c r="AN141" i="66" s="1"/>
  <c r="AO141" i="66" s="1"/>
  <c r="AP141" i="66" s="1"/>
  <c r="AQ141" i="66" s="1"/>
  <c r="AR141" i="66" s="1"/>
  <c r="AS141" i="66" s="1"/>
  <c r="AT141" i="66" s="1"/>
  <c r="AU141" i="66" s="1"/>
  <c r="AV141" i="66" s="1"/>
  <c r="AW141" i="66" s="1"/>
  <c r="AX141" i="66" s="1"/>
  <c r="AY141" i="66" s="1"/>
  <c r="AZ141" i="66" s="1"/>
  <c r="BA141" i="66" s="1"/>
  <c r="BB141" i="66" s="1"/>
  <c r="BC141" i="66" s="1"/>
  <c r="BD141" i="66" s="1"/>
  <c r="BE141" i="66" s="1"/>
  <c r="BF141" i="66" s="1"/>
  <c r="BC147" i="66"/>
  <c r="BA147" i="66"/>
  <c r="AZ147" i="66"/>
  <c r="AY147" i="66"/>
  <c r="AW147" i="66"/>
  <c r="AV147" i="66"/>
  <c r="AU147" i="66"/>
  <c r="AT147" i="66"/>
  <c r="AS147" i="66"/>
  <c r="AR147" i="66"/>
  <c r="AQ147" i="66"/>
  <c r="AO147" i="66"/>
  <c r="AN147" i="66"/>
  <c r="AM147" i="66"/>
  <c r="AL147" i="66"/>
  <c r="AK147" i="66"/>
  <c r="AJ147" i="66"/>
  <c r="AI147" i="66"/>
  <c r="AH147" i="66"/>
  <c r="AG147" i="66"/>
  <c r="AF147" i="66"/>
  <c r="AE147" i="66"/>
  <c r="AD147" i="66"/>
  <c r="AC147" i="66"/>
  <c r="AB147" i="66"/>
  <c r="AB83" i="65"/>
  <c r="AC83" i="65" s="1"/>
  <c r="AD83" i="65" s="1"/>
  <c r="AE83" i="65" s="1"/>
  <c r="AF83" i="65" s="1"/>
  <c r="AG83" i="65" s="1"/>
  <c r="AH83" i="65" s="1"/>
  <c r="AI83" i="65" s="1"/>
  <c r="AJ83" i="65" s="1"/>
  <c r="AK83" i="65" s="1"/>
  <c r="AL83" i="65" s="1"/>
  <c r="AM83" i="65" s="1"/>
  <c r="AN83" i="65" s="1"/>
  <c r="AO83" i="65" s="1"/>
  <c r="AP83" i="65" s="1"/>
  <c r="AQ83" i="65" s="1"/>
  <c r="AR83" i="65" s="1"/>
  <c r="AS83" i="65" s="1"/>
  <c r="AT83" i="65" s="1"/>
  <c r="AU83" i="65" s="1"/>
  <c r="AV83" i="65" s="1"/>
  <c r="AW83" i="65" s="1"/>
  <c r="AX83" i="65" s="1"/>
  <c r="AY83" i="65" s="1"/>
  <c r="AZ83" i="65" s="1"/>
  <c r="BA83" i="65" s="1"/>
  <c r="BB83" i="65" s="1"/>
  <c r="BC83" i="65" s="1"/>
  <c r="BD83" i="65" s="1"/>
  <c r="BE83" i="65" s="1"/>
  <c r="BF83" i="65" s="1"/>
  <c r="AB95" i="65"/>
  <c r="AC95" i="65" s="1"/>
  <c r="AD95" i="65" s="1"/>
  <c r="AE95" i="65" s="1"/>
  <c r="AF95" i="65" s="1"/>
  <c r="AG95" i="65" s="1"/>
  <c r="AH95" i="65" s="1"/>
  <c r="AI95" i="65" s="1"/>
  <c r="AJ95" i="65" s="1"/>
  <c r="AK95" i="65" s="1"/>
  <c r="AL95" i="65" s="1"/>
  <c r="AM95" i="65" s="1"/>
  <c r="AN95" i="65" s="1"/>
  <c r="AO95" i="65" s="1"/>
  <c r="AP95" i="65" s="1"/>
  <c r="AQ95" i="65" s="1"/>
  <c r="AR95" i="65" s="1"/>
  <c r="AS95" i="65" s="1"/>
  <c r="AT95" i="65" s="1"/>
  <c r="AU95" i="65" s="1"/>
  <c r="AV95" i="65" s="1"/>
  <c r="AW95" i="65" s="1"/>
  <c r="AX95" i="65" s="1"/>
  <c r="AY95" i="65" s="1"/>
  <c r="AZ95" i="65" s="1"/>
  <c r="BA95" i="65" s="1"/>
  <c r="BB95" i="65" s="1"/>
  <c r="BC95" i="65" s="1"/>
  <c r="BD95" i="65" s="1"/>
  <c r="BE95" i="65" s="1"/>
  <c r="BF95" i="65" s="1"/>
  <c r="AB71" i="65"/>
  <c r="AC71" i="65" s="1"/>
  <c r="AD71" i="65" s="1"/>
  <c r="AE71" i="65" s="1"/>
  <c r="AF71" i="65" s="1"/>
  <c r="AG71" i="65" s="1"/>
  <c r="AH71" i="65" s="1"/>
  <c r="AI71" i="65" s="1"/>
  <c r="AJ71" i="65" s="1"/>
  <c r="AK71" i="65" s="1"/>
  <c r="AL71" i="65" s="1"/>
  <c r="AM71" i="65" s="1"/>
  <c r="AN71" i="65" s="1"/>
  <c r="AO71" i="65" s="1"/>
  <c r="AP71" i="65" s="1"/>
  <c r="AQ71" i="65" s="1"/>
  <c r="AR71" i="65" s="1"/>
  <c r="AS71" i="65" s="1"/>
  <c r="AT71" i="65" s="1"/>
  <c r="AU71" i="65" s="1"/>
  <c r="AV71" i="65" s="1"/>
  <c r="AW71" i="65" s="1"/>
  <c r="AX71" i="65" s="1"/>
  <c r="AY71" i="65" s="1"/>
  <c r="AZ71" i="65" s="1"/>
  <c r="BA71" i="65" s="1"/>
  <c r="BB71" i="65" s="1"/>
  <c r="BC71" i="65" s="1"/>
  <c r="BD71" i="65" s="1"/>
  <c r="BE71" i="65" s="1"/>
  <c r="BF71" i="65" s="1"/>
  <c r="BA129" i="66"/>
  <c r="AW116" i="66"/>
  <c r="BA76" i="65"/>
  <c r="AZ76" i="65"/>
  <c r="AY76" i="65"/>
  <c r="AW76" i="65"/>
  <c r="AV76" i="65"/>
  <c r="AU76" i="65"/>
  <c r="AT76" i="65"/>
  <c r="AS76" i="65"/>
  <c r="AR76" i="65"/>
  <c r="AQ76" i="65"/>
  <c r="AO76" i="65"/>
  <c r="AN76" i="65"/>
  <c r="AM76" i="65"/>
  <c r="AL76" i="65"/>
  <c r="AK76" i="65"/>
  <c r="AJ76" i="65"/>
  <c r="AI76" i="65"/>
  <c r="AH76" i="65"/>
  <c r="AG76" i="65"/>
  <c r="AF76" i="65"/>
  <c r="AE76" i="65"/>
  <c r="AD76" i="65"/>
  <c r="AC76" i="65"/>
  <c r="AB76" i="65"/>
  <c r="AA127" i="66"/>
  <c r="AE7" i="73"/>
  <c r="AI7" i="73"/>
  <c r="AM7" i="73"/>
  <c r="AQ7" i="73"/>
  <c r="AU7" i="73"/>
  <c r="AY7" i="73"/>
  <c r="BC142" i="66"/>
  <c r="AC7" i="73"/>
  <c r="AG7" i="73"/>
  <c r="AK7" i="73"/>
  <c r="AO7" i="73"/>
  <c r="AS7" i="73"/>
  <c r="AW7" i="73"/>
  <c r="BA7" i="73"/>
  <c r="AF7" i="73"/>
  <c r="AN7" i="73"/>
  <c r="AV7" i="73"/>
  <c r="AE77" i="66"/>
  <c r="AE145" i="66" s="1"/>
  <c r="AI77" i="66"/>
  <c r="AI145" i="66" s="1"/>
  <c r="AM77" i="66"/>
  <c r="AM145" i="66" s="1"/>
  <c r="AQ77" i="66"/>
  <c r="AQ145" i="66" s="1"/>
  <c r="AU77" i="66"/>
  <c r="AU145" i="66" s="1"/>
  <c r="AY77" i="66"/>
  <c r="AY145" i="66" s="1"/>
  <c r="AE30" i="100"/>
  <c r="AE67" i="100" s="1"/>
  <c r="AI30" i="100"/>
  <c r="AM30" i="100"/>
  <c r="AM65" i="100" s="1"/>
  <c r="AQ30" i="100"/>
  <c r="AQ67" i="100" s="1"/>
  <c r="AU30" i="100"/>
  <c r="AY30" i="100"/>
  <c r="AY67" i="100" s="1"/>
  <c r="AO5" i="100"/>
  <c r="AO43" i="100" s="1"/>
  <c r="AD5" i="100"/>
  <c r="AD41" i="100" s="1"/>
  <c r="AH5" i="100"/>
  <c r="AH44" i="100" s="1"/>
  <c r="AL5" i="100"/>
  <c r="AL41" i="100" s="1"/>
  <c r="AT5" i="100"/>
  <c r="AT46" i="100" s="1"/>
  <c r="AC77" i="66"/>
  <c r="AC145" i="66" s="1"/>
  <c r="AW77" i="66"/>
  <c r="AW145" i="66" s="1"/>
  <c r="AE11" i="70"/>
  <c r="AE19" i="70" s="1"/>
  <c r="AM11" i="70"/>
  <c r="AM18" i="70" s="1"/>
  <c r="AI11" i="70"/>
  <c r="AI59" i="114" s="1"/>
  <c r="AE5" i="100"/>
  <c r="AE41" i="100" s="1"/>
  <c r="AI5" i="100"/>
  <c r="AM5" i="100"/>
  <c r="AM42" i="100" s="1"/>
  <c r="AQ5" i="100"/>
  <c r="AQ41" i="100" s="1"/>
  <c r="AU5" i="100"/>
  <c r="AU45" i="100" s="1"/>
  <c r="AY5" i="100"/>
  <c r="AY45" i="100" s="1"/>
  <c r="AB5" i="100"/>
  <c r="AB47" i="100" s="1"/>
  <c r="AR5" i="100"/>
  <c r="AR46" i="100" s="1"/>
  <c r="AV5" i="100"/>
  <c r="AV47" i="100" s="1"/>
  <c r="AZ5" i="100"/>
  <c r="AW5" i="100"/>
  <c r="AW45" i="100" s="1"/>
  <c r="BA5" i="100"/>
  <c r="BA47" i="100" s="1"/>
  <c r="AN23" i="100"/>
  <c r="AN61" i="100" s="1"/>
  <c r="AR23" i="100"/>
  <c r="AR61" i="100" s="1"/>
  <c r="AD14" i="66"/>
  <c r="AD144" i="66" s="1"/>
  <c r="AH14" i="66"/>
  <c r="AH144" i="66" s="1"/>
  <c r="AL14" i="66"/>
  <c r="AL144" i="66" s="1"/>
  <c r="AT14" i="66"/>
  <c r="AT144" i="66" s="1"/>
  <c r="AV16" i="100"/>
  <c r="AV51" i="100" s="1"/>
  <c r="AZ23" i="100"/>
  <c r="AZ58" i="100" s="1"/>
  <c r="AF16" i="100"/>
  <c r="AF52" i="100" s="1"/>
  <c r="AK16" i="100"/>
  <c r="AK51" i="100" s="1"/>
  <c r="AW16" i="100"/>
  <c r="AB30" i="100"/>
  <c r="AB66" i="100" s="1"/>
  <c r="AF30" i="100"/>
  <c r="AJ30" i="100"/>
  <c r="AJ67" i="100" s="1"/>
  <c r="AN30" i="100"/>
  <c r="AR30" i="100"/>
  <c r="AV30" i="100"/>
  <c r="AZ30" i="100"/>
  <c r="AC30" i="100"/>
  <c r="AC65" i="100" s="1"/>
  <c r="AG30" i="100"/>
  <c r="AG66" i="100" s="1"/>
  <c r="AK30" i="100"/>
  <c r="AO30" i="100"/>
  <c r="AO66" i="100" s="1"/>
  <c r="AS30" i="100"/>
  <c r="AW30" i="100"/>
  <c r="AW66" i="100" s="1"/>
  <c r="BA30" i="100"/>
  <c r="BA65" i="100" s="1"/>
  <c r="AD30" i="100"/>
  <c r="AD65" i="100" s="1"/>
  <c r="AH30" i="100"/>
  <c r="AH67" i="100" s="1"/>
  <c r="AL30" i="100"/>
  <c r="AL66" i="100" s="1"/>
  <c r="AT30" i="100"/>
  <c r="AT65" i="100" s="1"/>
  <c r="AN5" i="100"/>
  <c r="AN46" i="100" s="1"/>
  <c r="AS5" i="100"/>
  <c r="AS42" i="100" s="1"/>
  <c r="AC23" i="100"/>
  <c r="AG23" i="100"/>
  <c r="AG63" i="100" s="1"/>
  <c r="AK23" i="100"/>
  <c r="AO23" i="100"/>
  <c r="AO60" i="100" s="1"/>
  <c r="AS23" i="100"/>
  <c r="AS62" i="100" s="1"/>
  <c r="AW23" i="100"/>
  <c r="AW59" i="100" s="1"/>
  <c r="BA23" i="100"/>
  <c r="BA59" i="100" s="1"/>
  <c r="AD23" i="100"/>
  <c r="AD62" i="100" s="1"/>
  <c r="AH23" i="100"/>
  <c r="AH63" i="100" s="1"/>
  <c r="AL23" i="100"/>
  <c r="AT23" i="100"/>
  <c r="AE23" i="100"/>
  <c r="AE63" i="100" s="1"/>
  <c r="AI23" i="100"/>
  <c r="AI61" i="100" s="1"/>
  <c r="AM23" i="100"/>
  <c r="AM61" i="100" s="1"/>
  <c r="AQ23" i="100"/>
  <c r="AQ59" i="100" s="1"/>
  <c r="AU23" i="100"/>
  <c r="AY23" i="100"/>
  <c r="AB23" i="100"/>
  <c r="AB62" i="100" s="1"/>
  <c r="AB146" i="66"/>
  <c r="BA16" i="100"/>
  <c r="AF5" i="100"/>
  <c r="AJ5" i="100"/>
  <c r="AF23" i="100"/>
  <c r="AJ23" i="100"/>
  <c r="AJ58" i="100" s="1"/>
  <c r="AV23" i="100"/>
  <c r="AD16" i="100"/>
  <c r="AD51" i="100" s="1"/>
  <c r="AH16" i="100"/>
  <c r="AL16" i="100"/>
  <c r="AL56" i="100" s="1"/>
  <c r="AT16" i="100"/>
  <c r="AB16" i="100"/>
  <c r="AB54" i="100" s="1"/>
  <c r="AJ16" i="100"/>
  <c r="AN16" i="100"/>
  <c r="AN54" i="100" s="1"/>
  <c r="AR16" i="100"/>
  <c r="AR55" i="100" s="1"/>
  <c r="AZ16" i="100"/>
  <c r="AC16" i="100"/>
  <c r="AG16" i="100"/>
  <c r="AG53" i="100" s="1"/>
  <c r="AO16" i="100"/>
  <c r="AS16" i="100"/>
  <c r="AS55" i="100" s="1"/>
  <c r="AR146" i="66"/>
  <c r="AQ11" i="70"/>
  <c r="AQ59" i="114" s="1"/>
  <c r="AU11" i="70"/>
  <c r="AU59" i="114" s="1"/>
  <c r="AY11" i="70"/>
  <c r="AE7" i="66"/>
  <c r="AE143" i="66" s="1"/>
  <c r="AE146" i="66"/>
  <c r="AI146" i="66"/>
  <c r="AM146" i="66"/>
  <c r="AQ146" i="66"/>
  <c r="AU146" i="66"/>
  <c r="AY146" i="66"/>
  <c r="BC146" i="66"/>
  <c r="AF146" i="66"/>
  <c r="AV146" i="66"/>
  <c r="AG77" i="66"/>
  <c r="AG145" i="66" s="1"/>
  <c r="AK77" i="66"/>
  <c r="AK145" i="66" s="1"/>
  <c r="AO77" i="66"/>
  <c r="AO145" i="66" s="1"/>
  <c r="AS77" i="66"/>
  <c r="AS145" i="66" s="1"/>
  <c r="BA77" i="66"/>
  <c r="BA145" i="66" s="1"/>
  <c r="AB77" i="66"/>
  <c r="AB145" i="66" s="1"/>
  <c r="AF77" i="66"/>
  <c r="AF145" i="66" s="1"/>
  <c r="AR77" i="66"/>
  <c r="AR145" i="66" s="1"/>
  <c r="AJ146" i="66"/>
  <c r="AN146" i="66"/>
  <c r="AZ146" i="66"/>
  <c r="AM7" i="66"/>
  <c r="AM6" i="66" s="1"/>
  <c r="AI14" i="66"/>
  <c r="AI144" i="66" s="1"/>
  <c r="AM14" i="66"/>
  <c r="AQ14" i="66"/>
  <c r="AU14" i="66"/>
  <c r="AU144" i="66" s="1"/>
  <c r="AY14" i="66"/>
  <c r="AY144" i="66" s="1"/>
  <c r="AU7" i="66"/>
  <c r="AU143" i="66" s="1"/>
  <c r="AB14" i="66"/>
  <c r="AJ14" i="66"/>
  <c r="AJ144" i="66" s="1"/>
  <c r="AN14" i="66"/>
  <c r="AN144" i="66" s="1"/>
  <c r="AR14" i="66"/>
  <c r="AV14" i="66"/>
  <c r="AV144" i="66" s="1"/>
  <c r="AZ14" i="66"/>
  <c r="AZ144" i="66" s="1"/>
  <c r="AC146" i="66"/>
  <c r="AG146" i="66"/>
  <c r="AK146" i="66"/>
  <c r="AO146" i="66"/>
  <c r="AS146" i="66"/>
  <c r="AW146" i="66"/>
  <c r="BA146" i="66"/>
  <c r="AD77" i="66"/>
  <c r="AD145" i="66" s="1"/>
  <c r="AH77" i="66"/>
  <c r="AH145" i="66" s="1"/>
  <c r="AL77" i="66"/>
  <c r="AL145" i="66" s="1"/>
  <c r="AT77" i="66"/>
  <c r="AT145" i="66" s="1"/>
  <c r="AZ7" i="66"/>
  <c r="AC14" i="66"/>
  <c r="AG14" i="66"/>
  <c r="AK14" i="66"/>
  <c r="AK144" i="66" s="1"/>
  <c r="AO14" i="66"/>
  <c r="AO144" i="66" s="1"/>
  <c r="AS14" i="66"/>
  <c r="AS144" i="66" s="1"/>
  <c r="AW14" i="66"/>
  <c r="AW144" i="66" s="1"/>
  <c r="AD146" i="66"/>
  <c r="AH146" i="66"/>
  <c r="AL146" i="66"/>
  <c r="AT146" i="66"/>
  <c r="AJ77" i="66"/>
  <c r="AJ145" i="66" s="1"/>
  <c r="AN77" i="66"/>
  <c r="AN145" i="66" s="1"/>
  <c r="AZ77" i="66"/>
  <c r="AZ145" i="66" s="1"/>
  <c r="AH7" i="66"/>
  <c r="AH143" i="66" s="1"/>
  <c r="AV7" i="66"/>
  <c r="AV143" i="66" s="1"/>
  <c r="AI7" i="66"/>
  <c r="AQ7" i="66"/>
  <c r="AQ6" i="66" s="1"/>
  <c r="AD7" i="66"/>
  <c r="AD6" i="66" s="1"/>
  <c r="AL7" i="66"/>
  <c r="AL143" i="66" s="1"/>
  <c r="AT7" i="66"/>
  <c r="AT143" i="66" s="1"/>
  <c r="AB11" i="70"/>
  <c r="AB59" i="114" s="1"/>
  <c r="AF11" i="70"/>
  <c r="AF16" i="70" s="1"/>
  <c r="AJ11" i="70"/>
  <c r="AJ20" i="70" s="1"/>
  <c r="AN11" i="70"/>
  <c r="AN16" i="70" s="1"/>
  <c r="AR11" i="70"/>
  <c r="AR59" i="114" s="1"/>
  <c r="AV11" i="70"/>
  <c r="AV59" i="114" s="1"/>
  <c r="AZ11" i="70"/>
  <c r="AZ59" i="114" s="1"/>
  <c r="AC11" i="70"/>
  <c r="AC59" i="114" s="1"/>
  <c r="AG11" i="70"/>
  <c r="AK11" i="70"/>
  <c r="AK59" i="114" s="1"/>
  <c r="AO11" i="70"/>
  <c r="AO59" i="114" s="1"/>
  <c r="AS11" i="70"/>
  <c r="AW11" i="70"/>
  <c r="AW59" i="114" s="1"/>
  <c r="BA11" i="70"/>
  <c r="BA59" i="114" s="1"/>
  <c r="AD11" i="70"/>
  <c r="AD59" i="114" s="1"/>
  <c r="AH11" i="70"/>
  <c r="AH59" i="114" s="1"/>
  <c r="AL11" i="70"/>
  <c r="AL59" i="114" s="1"/>
  <c r="AP11" i="70"/>
  <c r="AT11" i="70"/>
  <c r="AX11" i="70"/>
  <c r="AX59" i="114" s="1"/>
  <c r="AC5" i="100"/>
  <c r="AC45" i="100" s="1"/>
  <c r="AG5" i="100"/>
  <c r="AK5" i="100"/>
  <c r="AE16" i="100"/>
  <c r="AI16" i="100"/>
  <c r="AM16" i="100"/>
  <c r="AQ16" i="100"/>
  <c r="AQ54" i="100" s="1"/>
  <c r="AU16" i="100"/>
  <c r="AU53" i="100" s="1"/>
  <c r="AY16" i="100"/>
  <c r="AY51" i="100" s="1"/>
  <c r="AC142" i="66"/>
  <c r="AG142" i="66"/>
  <c r="AK142" i="66"/>
  <c r="AO142" i="66"/>
  <c r="AS142" i="66"/>
  <c r="AW142" i="66"/>
  <c r="BA142" i="66"/>
  <c r="AB7" i="66"/>
  <c r="AB143" i="66" s="1"/>
  <c r="AF7" i="66"/>
  <c r="AJ7" i="66"/>
  <c r="AJ143" i="66" s="1"/>
  <c r="AN7" i="66"/>
  <c r="AN143" i="66" s="1"/>
  <c r="AR7" i="66"/>
  <c r="AR143" i="66" s="1"/>
  <c r="AD142" i="66"/>
  <c r="AH142" i="66"/>
  <c r="AL142" i="66"/>
  <c r="AT142" i="66"/>
  <c r="AC7" i="66"/>
  <c r="AC143" i="66" s="1"/>
  <c r="AG7" i="66"/>
  <c r="AG143" i="66" s="1"/>
  <c r="AK7" i="66"/>
  <c r="AK143" i="66" s="1"/>
  <c r="AO7" i="66"/>
  <c r="AO143" i="66" s="1"/>
  <c r="AS7" i="66"/>
  <c r="AW7" i="66"/>
  <c r="BA7" i="66"/>
  <c r="AE142" i="66"/>
  <c r="AI142" i="66"/>
  <c r="AM142" i="66"/>
  <c r="AQ142" i="66"/>
  <c r="AU142" i="66"/>
  <c r="AB142" i="66"/>
  <c r="AF142" i="66"/>
  <c r="AJ142" i="66"/>
  <c r="AN142" i="66"/>
  <c r="AR142" i="66"/>
  <c r="AV142" i="66"/>
  <c r="AZ142" i="66"/>
  <c r="AC79" i="65"/>
  <c r="AG79" i="65"/>
  <c r="AK79" i="65"/>
  <c r="AO79" i="65"/>
  <c r="AS79" i="65"/>
  <c r="AW79" i="65"/>
  <c r="BA61" i="65"/>
  <c r="BA79" i="65"/>
  <c r="AH79" i="65"/>
  <c r="AT79" i="65"/>
  <c r="AD52" i="65"/>
  <c r="AH52" i="65"/>
  <c r="AL52" i="65"/>
  <c r="AP52" i="65"/>
  <c r="AT52" i="65"/>
  <c r="AX52" i="65"/>
  <c r="AC78" i="65"/>
  <c r="AD79" i="65"/>
  <c r="AL79" i="65"/>
  <c r="AG52" i="65"/>
  <c r="AW52" i="65"/>
  <c r="AE75" i="65"/>
  <c r="AS78" i="65"/>
  <c r="AX45" i="65"/>
  <c r="AC52" i="65"/>
  <c r="AK52" i="65"/>
  <c r="AO52" i="65"/>
  <c r="AS52" i="65"/>
  <c r="AS122" i="66" s="1"/>
  <c r="BA52" i="65"/>
  <c r="BA122" i="66" s="1"/>
  <c r="AU75" i="65"/>
  <c r="AH45" i="65"/>
  <c r="AH77" i="65"/>
  <c r="AP45" i="65"/>
  <c r="AG78" i="65"/>
  <c r="AK78" i="65"/>
  <c r="AO78" i="65"/>
  <c r="AW78" i="65"/>
  <c r="BA78" i="65"/>
  <c r="AL45" i="65"/>
  <c r="AL77" i="65"/>
  <c r="AV132" i="66"/>
  <c r="AR128" i="66"/>
  <c r="AX134" i="66"/>
  <c r="AB75" i="65"/>
  <c r="AF75" i="65"/>
  <c r="AJ75" i="65"/>
  <c r="AN75" i="65"/>
  <c r="AR75" i="65"/>
  <c r="AV75" i="65"/>
  <c r="AZ75" i="65"/>
  <c r="AC75" i="65"/>
  <c r="AG75" i="65"/>
  <c r="AK75" i="65"/>
  <c r="AO75" i="65"/>
  <c r="AS75" i="65"/>
  <c r="AW75" i="65"/>
  <c r="BA75" i="65"/>
  <c r="AD75" i="65"/>
  <c r="AH75" i="65"/>
  <c r="AL75" i="65"/>
  <c r="AT75" i="65"/>
  <c r="AI75" i="65"/>
  <c r="AM75" i="65"/>
  <c r="AQ75" i="65"/>
  <c r="AY75" i="65"/>
  <c r="BC75" i="65"/>
  <c r="AN124" i="66"/>
  <c r="AA45" i="65"/>
  <c r="AA116" i="66"/>
  <c r="AE116" i="66"/>
  <c r="AE45" i="65"/>
  <c r="AI116" i="66"/>
  <c r="AI45" i="65"/>
  <c r="AM116" i="66"/>
  <c r="AM45" i="65"/>
  <c r="AQ45" i="65"/>
  <c r="AQ116" i="66"/>
  <c r="AU116" i="66"/>
  <c r="AU45" i="65"/>
  <c r="AY116" i="66"/>
  <c r="AY45" i="65"/>
  <c r="AB117" i="66"/>
  <c r="AF117" i="66"/>
  <c r="AJ117" i="66"/>
  <c r="AN117" i="66"/>
  <c r="AR117" i="66"/>
  <c r="AV117" i="66"/>
  <c r="AZ117" i="66"/>
  <c r="AC45" i="65"/>
  <c r="AC118" i="66"/>
  <c r="AG45" i="65"/>
  <c r="AG118" i="66"/>
  <c r="AK45" i="65"/>
  <c r="AK118" i="66"/>
  <c r="AO118" i="66"/>
  <c r="AO45" i="65"/>
  <c r="AS45" i="65"/>
  <c r="AS118" i="66"/>
  <c r="AW45" i="65"/>
  <c r="AW118" i="66"/>
  <c r="BA45" i="65"/>
  <c r="BA118" i="66"/>
  <c r="AD119" i="66"/>
  <c r="AH119" i="66"/>
  <c r="AL119" i="66"/>
  <c r="AP119" i="66"/>
  <c r="AT119" i="66"/>
  <c r="AX119" i="66"/>
  <c r="AA120" i="66"/>
  <c r="AA52" i="65"/>
  <c r="AE52" i="65"/>
  <c r="AE120" i="66"/>
  <c r="AI52" i="65"/>
  <c r="AI120" i="66"/>
  <c r="AM120" i="66"/>
  <c r="AM52" i="65"/>
  <c r="AQ120" i="66"/>
  <c r="AQ52" i="65"/>
  <c r="AU52" i="65"/>
  <c r="AU120" i="66"/>
  <c r="AY52" i="65"/>
  <c r="AY120" i="66"/>
  <c r="AB121" i="66"/>
  <c r="AF121" i="66"/>
  <c r="AJ121" i="66"/>
  <c r="AN121" i="66"/>
  <c r="AR121" i="66"/>
  <c r="AV121" i="66"/>
  <c r="AZ121" i="66"/>
  <c r="AD45" i="65"/>
  <c r="AT45" i="65"/>
  <c r="AD123" i="66"/>
  <c r="AH123" i="66"/>
  <c r="AL123" i="66"/>
  <c r="AP123" i="66"/>
  <c r="AT123" i="66"/>
  <c r="AX123" i="66"/>
  <c r="AA124" i="66"/>
  <c r="AE124" i="66"/>
  <c r="AI124" i="66"/>
  <c r="AM124" i="66"/>
  <c r="AQ124" i="66"/>
  <c r="AU124" i="66"/>
  <c r="AY124" i="66"/>
  <c r="AB125" i="66"/>
  <c r="AF125" i="66"/>
  <c r="AJ125" i="66"/>
  <c r="AN125" i="66"/>
  <c r="AR125" i="66"/>
  <c r="AV125" i="66"/>
  <c r="AZ125" i="66"/>
  <c r="AD127" i="66"/>
  <c r="AD78" i="65"/>
  <c r="AH127" i="66"/>
  <c r="AH78" i="65"/>
  <c r="AL127" i="66"/>
  <c r="AL78" i="65"/>
  <c r="AP127" i="66"/>
  <c r="AT127" i="66"/>
  <c r="AT78" i="65"/>
  <c r="AX127" i="66"/>
  <c r="AA128" i="66"/>
  <c r="AE128" i="66"/>
  <c r="AE78" i="65"/>
  <c r="AI128" i="66"/>
  <c r="AI78" i="65"/>
  <c r="AM128" i="66"/>
  <c r="AM78" i="65"/>
  <c r="AQ128" i="66"/>
  <c r="AQ78" i="65"/>
  <c r="AU128" i="66"/>
  <c r="AU78" i="65"/>
  <c r="AY128" i="66"/>
  <c r="AB129" i="66"/>
  <c r="AF129" i="66"/>
  <c r="AJ129" i="66"/>
  <c r="AN129" i="66"/>
  <c r="AR129" i="66"/>
  <c r="AV129" i="66"/>
  <c r="AZ129" i="66"/>
  <c r="AA132" i="66"/>
  <c r="AE132" i="66"/>
  <c r="AI132" i="66"/>
  <c r="AM132" i="66"/>
  <c r="AQ132" i="66"/>
  <c r="AU132" i="66"/>
  <c r="AY132" i="66"/>
  <c r="AB133" i="66"/>
  <c r="AF133" i="66"/>
  <c r="AJ133" i="66"/>
  <c r="AN133" i="66"/>
  <c r="AR133" i="66"/>
  <c r="AV133" i="66"/>
  <c r="AZ133" i="66"/>
  <c r="AC134" i="66"/>
  <c r="AG134" i="66"/>
  <c r="AK134" i="66"/>
  <c r="AO134" i="66"/>
  <c r="AS134" i="66"/>
  <c r="AW134" i="66"/>
  <c r="BA134" i="66"/>
  <c r="AD135" i="66"/>
  <c r="AH135" i="66"/>
  <c r="AL135" i="66"/>
  <c r="AP135" i="66"/>
  <c r="AT135" i="66"/>
  <c r="AX135" i="66"/>
  <c r="AB116" i="66"/>
  <c r="AF116" i="66"/>
  <c r="AJ116" i="66"/>
  <c r="AN116" i="66"/>
  <c r="AR116" i="66"/>
  <c r="AV116" i="66"/>
  <c r="AZ116" i="66"/>
  <c r="AC117" i="66"/>
  <c r="AG117" i="66"/>
  <c r="AK117" i="66"/>
  <c r="AO117" i="66"/>
  <c r="AS117" i="66"/>
  <c r="AW117" i="66"/>
  <c r="BA117" i="66"/>
  <c r="AD118" i="66"/>
  <c r="AH118" i="66"/>
  <c r="AL118" i="66"/>
  <c r="AP118" i="66"/>
  <c r="AT118" i="66"/>
  <c r="AX118" i="66"/>
  <c r="AA119" i="66"/>
  <c r="AE119" i="66"/>
  <c r="AI119" i="66"/>
  <c r="AM119" i="66"/>
  <c r="AQ119" i="66"/>
  <c r="AU119" i="66"/>
  <c r="AY119" i="66"/>
  <c r="AB120" i="66"/>
  <c r="AF120" i="66"/>
  <c r="AJ120" i="66"/>
  <c r="AN120" i="66"/>
  <c r="AR120" i="66"/>
  <c r="AV120" i="66"/>
  <c r="AZ120" i="66"/>
  <c r="AC121" i="66"/>
  <c r="AG121" i="66"/>
  <c r="AK121" i="66"/>
  <c r="AO121" i="66"/>
  <c r="AS121" i="66"/>
  <c r="AW121" i="66"/>
  <c r="BA121" i="66"/>
  <c r="AA123" i="66"/>
  <c r="AE123" i="66"/>
  <c r="AI123" i="66"/>
  <c r="AM123" i="66"/>
  <c r="AQ123" i="66"/>
  <c r="AU123" i="66"/>
  <c r="AY123" i="66"/>
  <c r="AB124" i="66"/>
  <c r="AF124" i="66"/>
  <c r="AJ124" i="66"/>
  <c r="AR124" i="66"/>
  <c r="AV124" i="66"/>
  <c r="AZ124" i="66"/>
  <c r="AC125" i="66"/>
  <c r="AG125" i="66"/>
  <c r="AK125" i="66"/>
  <c r="AS125" i="66"/>
  <c r="AW125" i="66"/>
  <c r="BA125" i="66"/>
  <c r="AE127" i="66"/>
  <c r="AI127" i="66"/>
  <c r="AM127" i="66"/>
  <c r="AU127" i="66"/>
  <c r="AY127" i="66"/>
  <c r="AF128" i="66"/>
  <c r="AJ128" i="66"/>
  <c r="AN128" i="66"/>
  <c r="AV128" i="66"/>
  <c r="AZ128" i="66"/>
  <c r="AG129" i="66"/>
  <c r="AK129" i="66"/>
  <c r="AO129" i="66"/>
  <c r="AW129" i="66"/>
  <c r="AE79" i="65"/>
  <c r="AI79" i="65"/>
  <c r="AM79" i="65"/>
  <c r="AQ79" i="65"/>
  <c r="AU79" i="65"/>
  <c r="AY79" i="65"/>
  <c r="BC79" i="65"/>
  <c r="AB132" i="66"/>
  <c r="AJ132" i="66"/>
  <c r="AN132" i="66"/>
  <c r="AR132" i="66"/>
  <c r="AZ132" i="66"/>
  <c r="AC133" i="66"/>
  <c r="AK133" i="66"/>
  <c r="AO133" i="66"/>
  <c r="AS133" i="66"/>
  <c r="BA133" i="66"/>
  <c r="AD134" i="66"/>
  <c r="AL134" i="66"/>
  <c r="AP134" i="66"/>
  <c r="AT134" i="66"/>
  <c r="AA135" i="66"/>
  <c r="AE135" i="66"/>
  <c r="AM135" i="66"/>
  <c r="AQ135" i="66"/>
  <c r="AU135" i="66"/>
  <c r="AC129" i="66"/>
  <c r="AG133" i="66"/>
  <c r="AI135" i="66"/>
  <c r="AB45" i="65"/>
  <c r="AF45" i="65"/>
  <c r="AJ45" i="65"/>
  <c r="AN45" i="65"/>
  <c r="AR45" i="65"/>
  <c r="AV45" i="65"/>
  <c r="AZ45" i="65"/>
  <c r="AC116" i="66"/>
  <c r="AG116" i="66"/>
  <c r="AK116" i="66"/>
  <c r="AO116" i="66"/>
  <c r="AS116" i="66"/>
  <c r="BA116" i="66"/>
  <c r="AD117" i="66"/>
  <c r="AH117" i="66"/>
  <c r="AL117" i="66"/>
  <c r="AP117" i="66"/>
  <c r="AT117" i="66"/>
  <c r="AX117" i="66"/>
  <c r="AA118" i="66"/>
  <c r="AE118" i="66"/>
  <c r="AI118" i="66"/>
  <c r="AM118" i="66"/>
  <c r="AQ118" i="66"/>
  <c r="AU118" i="66"/>
  <c r="AY118" i="66"/>
  <c r="AB119" i="66"/>
  <c r="AF119" i="66"/>
  <c r="AJ119" i="66"/>
  <c r="AN119" i="66"/>
  <c r="AR119" i="66"/>
  <c r="AV119" i="66"/>
  <c r="AZ119" i="66"/>
  <c r="AC120" i="66"/>
  <c r="AG120" i="66"/>
  <c r="AK120" i="66"/>
  <c r="AO120" i="66"/>
  <c r="AS120" i="66"/>
  <c r="AW120" i="66"/>
  <c r="BA120" i="66"/>
  <c r="AD121" i="66"/>
  <c r="AH121" i="66"/>
  <c r="AL121" i="66"/>
  <c r="AP121" i="66"/>
  <c r="AT121" i="66"/>
  <c r="AX121" i="66"/>
  <c r="AB123" i="66"/>
  <c r="AF123" i="66"/>
  <c r="AJ123" i="66"/>
  <c r="AN123" i="66"/>
  <c r="AR123" i="66"/>
  <c r="AV123" i="66"/>
  <c r="AZ123" i="66"/>
  <c r="AC124" i="66"/>
  <c r="AG124" i="66"/>
  <c r="AK124" i="66"/>
  <c r="AO124" i="66"/>
  <c r="AS124" i="66"/>
  <c r="AW124" i="66"/>
  <c r="BA124" i="66"/>
  <c r="AD125" i="66"/>
  <c r="AH125" i="66"/>
  <c r="AL125" i="66"/>
  <c r="AP125" i="66"/>
  <c r="AT125" i="66"/>
  <c r="AX125" i="66"/>
  <c r="AY78" i="65"/>
  <c r="AB127" i="66"/>
  <c r="AF127" i="66"/>
  <c r="AJ127" i="66"/>
  <c r="AN127" i="66"/>
  <c r="AR127" i="66"/>
  <c r="AV127" i="66"/>
  <c r="AZ127" i="66"/>
  <c r="AC128" i="66"/>
  <c r="AG128" i="66"/>
  <c r="AK128" i="66"/>
  <c r="AO128" i="66"/>
  <c r="AS128" i="66"/>
  <c r="AW128" i="66"/>
  <c r="BA128" i="66"/>
  <c r="AD129" i="66"/>
  <c r="AH129" i="66"/>
  <c r="AL129" i="66"/>
  <c r="AP129" i="66"/>
  <c r="AT129" i="66"/>
  <c r="AX129" i="66"/>
  <c r="AB79" i="65"/>
  <c r="AF79" i="65"/>
  <c r="AJ79" i="65"/>
  <c r="AN79" i="65"/>
  <c r="AR79" i="65"/>
  <c r="AV79" i="65"/>
  <c r="AZ79" i="65"/>
  <c r="AC132" i="66"/>
  <c r="AG132" i="66"/>
  <c r="AK132" i="66"/>
  <c r="AO132" i="66"/>
  <c r="AS132" i="66"/>
  <c r="AW132" i="66"/>
  <c r="BA132" i="66"/>
  <c r="AD133" i="66"/>
  <c r="AH133" i="66"/>
  <c r="AL133" i="66"/>
  <c r="AP133" i="66"/>
  <c r="AT133" i="66"/>
  <c r="AX133" i="66"/>
  <c r="AA134" i="66"/>
  <c r="AE134" i="66"/>
  <c r="AI134" i="66"/>
  <c r="AM134" i="66"/>
  <c r="AQ134" i="66"/>
  <c r="AU134" i="66"/>
  <c r="AY134" i="66"/>
  <c r="AB135" i="66"/>
  <c r="AF135" i="66"/>
  <c r="AJ135" i="66"/>
  <c r="AN135" i="66"/>
  <c r="AR135" i="66"/>
  <c r="AV135" i="66"/>
  <c r="AZ135" i="66"/>
  <c r="AO125" i="66"/>
  <c r="AQ127" i="66"/>
  <c r="AS129" i="66"/>
  <c r="AW133" i="66"/>
  <c r="AY135" i="66"/>
  <c r="AD116" i="66"/>
  <c r="AH116" i="66"/>
  <c r="AL116" i="66"/>
  <c r="AP116" i="66"/>
  <c r="AT116" i="66"/>
  <c r="AX116" i="66"/>
  <c r="AA117" i="66"/>
  <c r="AE117" i="66"/>
  <c r="AI117" i="66"/>
  <c r="AM117" i="66"/>
  <c r="AQ117" i="66"/>
  <c r="AU117" i="66"/>
  <c r="AY117" i="66"/>
  <c r="AB118" i="66"/>
  <c r="AF118" i="66"/>
  <c r="AJ118" i="66"/>
  <c r="AN118" i="66"/>
  <c r="AR118" i="66"/>
  <c r="AV118" i="66"/>
  <c r="AZ118" i="66"/>
  <c r="AC119" i="66"/>
  <c r="AG119" i="66"/>
  <c r="AK119" i="66"/>
  <c r="AO119" i="66"/>
  <c r="AS119" i="66"/>
  <c r="AW119" i="66"/>
  <c r="BA119" i="66"/>
  <c r="AD120" i="66"/>
  <c r="AH120" i="66"/>
  <c r="AL120" i="66"/>
  <c r="AP120" i="66"/>
  <c r="AT120" i="66"/>
  <c r="AX120" i="66"/>
  <c r="AA121" i="66"/>
  <c r="AE121" i="66"/>
  <c r="AI121" i="66"/>
  <c r="AM121" i="66"/>
  <c r="AQ121" i="66"/>
  <c r="AU121" i="66"/>
  <c r="AY121" i="66"/>
  <c r="AB52" i="65"/>
  <c r="AF52" i="65"/>
  <c r="AJ52" i="65"/>
  <c r="AJ122" i="66" s="1"/>
  <c r="AN52" i="65"/>
  <c r="AR52" i="65"/>
  <c r="AV52" i="65"/>
  <c r="AZ52" i="65"/>
  <c r="AC123" i="66"/>
  <c r="AG123" i="66"/>
  <c r="AK123" i="66"/>
  <c r="AO123" i="66"/>
  <c r="AS123" i="66"/>
  <c r="AW123" i="66"/>
  <c r="BA123" i="66"/>
  <c r="AD124" i="66"/>
  <c r="AH124" i="66"/>
  <c r="AL124" i="66"/>
  <c r="AP124" i="66"/>
  <c r="AT124" i="66"/>
  <c r="AX124" i="66"/>
  <c r="AA125" i="66"/>
  <c r="AE125" i="66"/>
  <c r="AI125" i="66"/>
  <c r="AM125" i="66"/>
  <c r="AQ125" i="66"/>
  <c r="AU125" i="66"/>
  <c r="AY125" i="66"/>
  <c r="AB78" i="65"/>
  <c r="AF78" i="65"/>
  <c r="AJ78" i="65"/>
  <c r="AN78" i="65"/>
  <c r="AR78" i="65"/>
  <c r="AV78" i="65"/>
  <c r="AZ78" i="65"/>
  <c r="AC127" i="66"/>
  <c r="AG127" i="66"/>
  <c r="AK127" i="66"/>
  <c r="AO127" i="66"/>
  <c r="AS127" i="66"/>
  <c r="AW127" i="66"/>
  <c r="BA127" i="66"/>
  <c r="AD128" i="66"/>
  <c r="AH128" i="66"/>
  <c r="AL128" i="66"/>
  <c r="AP128" i="66"/>
  <c r="AT128" i="66"/>
  <c r="AX128" i="66"/>
  <c r="AA129" i="66"/>
  <c r="AE129" i="66"/>
  <c r="AI129" i="66"/>
  <c r="AM129" i="66"/>
  <c r="AQ129" i="66"/>
  <c r="AU129" i="66"/>
  <c r="AY129" i="66"/>
  <c r="AD132" i="66"/>
  <c r="AH132" i="66"/>
  <c r="AL132" i="66"/>
  <c r="AP132" i="66"/>
  <c r="AT132" i="66"/>
  <c r="AX132" i="66"/>
  <c r="AA133" i="66"/>
  <c r="AE133" i="66"/>
  <c r="AI133" i="66"/>
  <c r="AM133" i="66"/>
  <c r="AQ133" i="66"/>
  <c r="AU133" i="66"/>
  <c r="AY133" i="66"/>
  <c r="AB134" i="66"/>
  <c r="AF134" i="66"/>
  <c r="AJ134" i="66"/>
  <c r="AN134" i="66"/>
  <c r="AR134" i="66"/>
  <c r="AV134" i="66"/>
  <c r="AZ134" i="66"/>
  <c r="AC135" i="66"/>
  <c r="AG135" i="66"/>
  <c r="AK135" i="66"/>
  <c r="AO135" i="66"/>
  <c r="AS135" i="66"/>
  <c r="AW135" i="66"/>
  <c r="BA135" i="66"/>
  <c r="AB128" i="66"/>
  <c r="AF132" i="66"/>
  <c r="AH134" i="66"/>
  <c r="AP56" i="100"/>
  <c r="AP52" i="100"/>
  <c r="BC77" i="65"/>
  <c r="BC78" i="65"/>
  <c r="AY34" i="74"/>
  <c r="AG32" i="74"/>
  <c r="AG32" i="76"/>
  <c r="AI31" i="76"/>
  <c r="AY48" i="76"/>
  <c r="AB40" i="76"/>
  <c r="AH34" i="74"/>
  <c r="AL32" i="74"/>
  <c r="AC31" i="76"/>
  <c r="AE14" i="66"/>
  <c r="AE144" i="66" s="1"/>
  <c r="BA14" i="66"/>
  <c r="BA144" i="66" s="1"/>
  <c r="AF14" i="66"/>
  <c r="AF144" i="66" s="1"/>
  <c r="AZ77" i="65"/>
  <c r="AJ77" i="65"/>
  <c r="AT77" i="65"/>
  <c r="BA77" i="65"/>
  <c r="AO77" i="65"/>
  <c r="AK77" i="65"/>
  <c r="AY77" i="65"/>
  <c r="AI77" i="65"/>
  <c r="AV77" i="65"/>
  <c r="AF77" i="65"/>
  <c r="AD77" i="65"/>
  <c r="AM77" i="65"/>
  <c r="AR77" i="65"/>
  <c r="AB77" i="65"/>
  <c r="AS77" i="65"/>
  <c r="AC77" i="65"/>
  <c r="AN77" i="65"/>
  <c r="D12" i="112"/>
  <c r="AW77" i="65"/>
  <c r="AG77" i="65"/>
  <c r="AU77" i="65"/>
  <c r="AQ77" i="65"/>
  <c r="AE77" i="65"/>
  <c r="AQ32" i="74"/>
  <c r="BA29" i="76"/>
  <c r="AK36" i="74"/>
  <c r="AC35" i="74"/>
  <c r="AC36" i="74"/>
  <c r="AC34" i="74"/>
  <c r="AC32" i="74"/>
  <c r="AE31" i="76"/>
  <c r="AE30" i="76"/>
  <c r="AE32" i="76"/>
  <c r="AE29" i="76"/>
  <c r="AO32" i="76"/>
  <c r="AW29" i="76"/>
  <c r="AY31" i="76"/>
  <c r="AY80" i="114"/>
  <c r="AR35" i="74"/>
  <c r="AY29" i="76"/>
  <c r="AE80" i="114"/>
  <c r="AE83" i="114" s="1"/>
  <c r="AN36" i="74"/>
  <c r="AC66" i="114"/>
  <c r="AC68" i="114" s="1"/>
  <c r="AY32" i="76"/>
  <c r="AY30" i="76"/>
  <c r="AB38" i="76"/>
  <c r="AK30" i="76"/>
  <c r="AF66" i="114"/>
  <c r="AF69" i="114" s="1"/>
  <c r="AM31" i="76"/>
  <c r="AZ66" i="114"/>
  <c r="AZ68" i="114" s="1"/>
  <c r="AC33" i="74"/>
  <c r="BA33" i="74"/>
  <c r="AM34" i="74"/>
  <c r="AZ29" i="76"/>
  <c r="AD31" i="76"/>
  <c r="AT29" i="76"/>
  <c r="AF30" i="76"/>
  <c r="AJ30" i="76"/>
  <c r="AQ30" i="76"/>
  <c r="AR31" i="76"/>
  <c r="AL29" i="76"/>
  <c r="AU35" i="74"/>
  <c r="AV31" i="76"/>
  <c r="AP35" i="74"/>
  <c r="AK32" i="76"/>
  <c r="AA66" i="114"/>
  <c r="AA69" i="114" s="1"/>
  <c r="AA36" i="74"/>
  <c r="AA34" i="74"/>
  <c r="AA35" i="74"/>
  <c r="AA32" i="74"/>
  <c r="AA33" i="74"/>
  <c r="AW36" i="74"/>
  <c r="AM30" i="76"/>
  <c r="AM29" i="76"/>
  <c r="BA36" i="74"/>
  <c r="AB29" i="76"/>
  <c r="AX29" i="76"/>
  <c r="AX30" i="76"/>
  <c r="AX31" i="76"/>
  <c r="AX32" i="76"/>
  <c r="AX80" i="114"/>
  <c r="AX82" i="114" s="1"/>
  <c r="AR30" i="76"/>
  <c r="BD88" i="102" l="1"/>
  <c r="BD100" i="102"/>
  <c r="BE100" i="102"/>
  <c r="BA87" i="102"/>
  <c r="BA99" i="102"/>
  <c r="AZ93" i="102"/>
  <c r="AZ81" i="102"/>
  <c r="AV88" i="102"/>
  <c r="AV100" i="102"/>
  <c r="AS87" i="102"/>
  <c r="AS99" i="102"/>
  <c r="AR81" i="102"/>
  <c r="AR93" i="102"/>
  <c r="AN88" i="102"/>
  <c r="AN100" i="102"/>
  <c r="AK87" i="102"/>
  <c r="AK99" i="102"/>
  <c r="AJ81" i="102"/>
  <c r="AJ93" i="102"/>
  <c r="AF88" i="102"/>
  <c r="AF100" i="102"/>
  <c r="AC87" i="102"/>
  <c r="AC99" i="102"/>
  <c r="AB81" i="102"/>
  <c r="AB93" i="102"/>
  <c r="BD87" i="102"/>
  <c r="BD99" i="102"/>
  <c r="BE99" i="102"/>
  <c r="BC81" i="102"/>
  <c r="BC93" i="102"/>
  <c r="AY88" i="102"/>
  <c r="AY100" i="102"/>
  <c r="AV87" i="102"/>
  <c r="AV99" i="102"/>
  <c r="AU81" i="102"/>
  <c r="AU93" i="102"/>
  <c r="AQ88" i="102"/>
  <c r="AQ100" i="102"/>
  <c r="AN87" i="102"/>
  <c r="AN99" i="102"/>
  <c r="AM81" i="102"/>
  <c r="AM93" i="102"/>
  <c r="AI88" i="102"/>
  <c r="AI100" i="102"/>
  <c r="AF87" i="102"/>
  <c r="AF99" i="102"/>
  <c r="AE81" i="102"/>
  <c r="AE93" i="102"/>
  <c r="BB88" i="102"/>
  <c r="BB100" i="102"/>
  <c r="AY87" i="102"/>
  <c r="AY99" i="102"/>
  <c r="AX93" i="102"/>
  <c r="AX81" i="102"/>
  <c r="AT88" i="102"/>
  <c r="AT100" i="102"/>
  <c r="AQ87" i="102"/>
  <c r="AQ99" i="102"/>
  <c r="AP93" i="102"/>
  <c r="AP81" i="102"/>
  <c r="AL88" i="102"/>
  <c r="AL100" i="102"/>
  <c r="AI87" i="102"/>
  <c r="AI99" i="102"/>
  <c r="AH93" i="102"/>
  <c r="AH81" i="102"/>
  <c r="AD88" i="102"/>
  <c r="AD100" i="102"/>
  <c r="BF88" i="102"/>
  <c r="BE88" i="102"/>
  <c r="BB87" i="102"/>
  <c r="BB99" i="102"/>
  <c r="BA81" i="102"/>
  <c r="BA93" i="102"/>
  <c r="AW100" i="102"/>
  <c r="AW88" i="102"/>
  <c r="AT87" i="102"/>
  <c r="AT99" i="102"/>
  <c r="AS81" i="102"/>
  <c r="AS93" i="102"/>
  <c r="AO100" i="102"/>
  <c r="AO88" i="102"/>
  <c r="AL87" i="102"/>
  <c r="AL99" i="102"/>
  <c r="AK81" i="102"/>
  <c r="AK93" i="102"/>
  <c r="AG100" i="102"/>
  <c r="AG88" i="102"/>
  <c r="AD87" i="102"/>
  <c r="AD99" i="102"/>
  <c r="AC81" i="102"/>
  <c r="AC93" i="102"/>
  <c r="BF87" i="102"/>
  <c r="BE87" i="102"/>
  <c r="BD81" i="102"/>
  <c r="BD93" i="102"/>
  <c r="BE93" i="102"/>
  <c r="AZ88" i="102"/>
  <c r="AZ100" i="102"/>
  <c r="AW87" i="102"/>
  <c r="AW99" i="102"/>
  <c r="AV81" i="102"/>
  <c r="AV93" i="102"/>
  <c r="AR88" i="102"/>
  <c r="AR100" i="102"/>
  <c r="AO87" i="102"/>
  <c r="AO99" i="102"/>
  <c r="AN81" i="102"/>
  <c r="AN93" i="102"/>
  <c r="AJ88" i="102"/>
  <c r="AJ100" i="102"/>
  <c r="AG87" i="102"/>
  <c r="AG99" i="102"/>
  <c r="AF81" i="102"/>
  <c r="AF93" i="102"/>
  <c r="AB100" i="102"/>
  <c r="AB88" i="102"/>
  <c r="BC88" i="102"/>
  <c r="BC100" i="102"/>
  <c r="AZ87" i="102"/>
  <c r="AZ99" i="102"/>
  <c r="AY93" i="102"/>
  <c r="AY81" i="102"/>
  <c r="AU88" i="102"/>
  <c r="AU100" i="102"/>
  <c r="AR87" i="102"/>
  <c r="AR99" i="102"/>
  <c r="AQ93" i="102"/>
  <c r="AQ81" i="102"/>
  <c r="AM88" i="102"/>
  <c r="AM100" i="102"/>
  <c r="AJ87" i="102"/>
  <c r="AJ99" i="102"/>
  <c r="AI93" i="102"/>
  <c r="AI81" i="102"/>
  <c r="AE88" i="102"/>
  <c r="AE100" i="102"/>
  <c r="AB99" i="102"/>
  <c r="AB87" i="102"/>
  <c r="BC99" i="102"/>
  <c r="BC87" i="102"/>
  <c r="BB81" i="102"/>
  <c r="BB93" i="102"/>
  <c r="AX100" i="102"/>
  <c r="AX88" i="102"/>
  <c r="AU99" i="102"/>
  <c r="AU87" i="102"/>
  <c r="AT81" i="102"/>
  <c r="AT93" i="102"/>
  <c r="AP100" i="102"/>
  <c r="AP88" i="102"/>
  <c r="AM99" i="102"/>
  <c r="AM87" i="102"/>
  <c r="AL81" i="102"/>
  <c r="AL93" i="102"/>
  <c r="AH100" i="102"/>
  <c r="AH88" i="102"/>
  <c r="AE99" i="102"/>
  <c r="AE87" i="102"/>
  <c r="AD81" i="102"/>
  <c r="AD93" i="102"/>
  <c r="BF81" i="102"/>
  <c r="BE81" i="102"/>
  <c r="BA88" i="102"/>
  <c r="BA100" i="102"/>
  <c r="AX87" i="102"/>
  <c r="AX99" i="102"/>
  <c r="AW81" i="102"/>
  <c r="AW93" i="102"/>
  <c r="AS88" i="102"/>
  <c r="AS100" i="102"/>
  <c r="AP87" i="102"/>
  <c r="AP99" i="102"/>
  <c r="AO81" i="102"/>
  <c r="AO93" i="102"/>
  <c r="AK88" i="102"/>
  <c r="AK100" i="102"/>
  <c r="AH87" i="102"/>
  <c r="AH99" i="102"/>
  <c r="AG81" i="102"/>
  <c r="AG93" i="102"/>
  <c r="AC100" i="102"/>
  <c r="AC88" i="102"/>
  <c r="AA62" i="100"/>
  <c r="AP47" i="100"/>
  <c r="AP45" i="100"/>
  <c r="AP42" i="100"/>
  <c r="AP48" i="100"/>
  <c r="AP40" i="100"/>
  <c r="AP41" i="100"/>
  <c r="AP46" i="100"/>
  <c r="AP43" i="100"/>
  <c r="AP91" i="65"/>
  <c r="BF97" i="100"/>
  <c r="D19" i="112"/>
  <c r="AE72" i="65"/>
  <c r="AE80" i="65" s="1"/>
  <c r="AV19" i="70"/>
  <c r="AQ16" i="70"/>
  <c r="BA170" i="66"/>
  <c r="D20" i="112"/>
  <c r="BF163" i="66"/>
  <c r="BF161" i="66"/>
  <c r="AX90" i="65"/>
  <c r="BF86" i="65"/>
  <c r="BF158" i="66"/>
  <c r="BF160" i="66"/>
  <c r="BF157" i="66"/>
  <c r="BE65" i="100"/>
  <c r="BF162" i="66"/>
  <c r="BF159" i="66"/>
  <c r="BE66" i="100"/>
  <c r="AY90" i="65"/>
  <c r="BE67" i="100"/>
  <c r="AV20" i="70"/>
  <c r="BE14" i="65"/>
  <c r="BE73" i="65" s="1"/>
  <c r="D9" i="112"/>
  <c r="AX52" i="100"/>
  <c r="BF116" i="100"/>
  <c r="BE61" i="100"/>
  <c r="BF90" i="100"/>
  <c r="AX40" i="100"/>
  <c r="BF105" i="100"/>
  <c r="BE55" i="100"/>
  <c r="BF83" i="100"/>
  <c r="BE41" i="100"/>
  <c r="BF72" i="100"/>
  <c r="AX65" i="100"/>
  <c r="BF130" i="100"/>
  <c r="D22" i="112"/>
  <c r="BF172" i="66"/>
  <c r="BE103" i="65"/>
  <c r="BF103" i="65"/>
  <c r="AJ91" i="65"/>
  <c r="BE18" i="70"/>
  <c r="BE17" i="70"/>
  <c r="BE16" i="70"/>
  <c r="BE20" i="70"/>
  <c r="BE15" i="70"/>
  <c r="BE19" i="70"/>
  <c r="BC162" i="66"/>
  <c r="AH16" i="70"/>
  <c r="AT67" i="100"/>
  <c r="BE62" i="100"/>
  <c r="BB97" i="100"/>
  <c r="AB97" i="100"/>
  <c r="AV66" i="100"/>
  <c r="AA47" i="100"/>
  <c r="BE63" i="100"/>
  <c r="AV65" i="100"/>
  <c r="AA45" i="100"/>
  <c r="AW43" i="100"/>
  <c r="BE58" i="100"/>
  <c r="AA41" i="100"/>
  <c r="BE59" i="100"/>
  <c r="AA44" i="100"/>
  <c r="BE60" i="100"/>
  <c r="AO17" i="70"/>
  <c r="AI18" i="70"/>
  <c r="AO16" i="70"/>
  <c r="AQ15" i="70"/>
  <c r="AQ19" i="70"/>
  <c r="AE42" i="100"/>
  <c r="AV42" i="100"/>
  <c r="AW18" i="70"/>
  <c r="AZ90" i="65"/>
  <c r="AW20" i="70"/>
  <c r="AQ17" i="70"/>
  <c r="AK17" i="70"/>
  <c r="AQ18" i="70"/>
  <c r="AQ20" i="70"/>
  <c r="AW53" i="100"/>
  <c r="AG72" i="65"/>
  <c r="AG80" i="65" s="1"/>
  <c r="AQ61" i="100"/>
  <c r="BB99" i="65"/>
  <c r="AH18" i="70"/>
  <c r="AQ60" i="100"/>
  <c r="AN43" i="100"/>
  <c r="AY99" i="65"/>
  <c r="AN41" i="100"/>
  <c r="AX87" i="65"/>
  <c r="BD161" i="66"/>
  <c r="AH15" i="70"/>
  <c r="AH20" i="70"/>
  <c r="AE72" i="100"/>
  <c r="BA63" i="100"/>
  <c r="AH19" i="70"/>
  <c r="BA62" i="100"/>
  <c r="AW49" i="100"/>
  <c r="AJ72" i="65"/>
  <c r="AJ80" i="65" s="1"/>
  <c r="BC143" i="66"/>
  <c r="BD156" i="66" s="1"/>
  <c r="AS72" i="65"/>
  <c r="AS80" i="65" s="1"/>
  <c r="AD52" i="100"/>
  <c r="AN15" i="70"/>
  <c r="AU56" i="100"/>
  <c r="AM48" i="100"/>
  <c r="AU54" i="100"/>
  <c r="AM45" i="100"/>
  <c r="AF131" i="66"/>
  <c r="AW17" i="70"/>
  <c r="AI17" i="70"/>
  <c r="AO67" i="100"/>
  <c r="AF90" i="65"/>
  <c r="BE47" i="100"/>
  <c r="AW15" i="70"/>
  <c r="AW19" i="70"/>
  <c r="AI15" i="70"/>
  <c r="AW16" i="70"/>
  <c r="AQ91" i="65"/>
  <c r="AB72" i="100"/>
  <c r="AI19" i="70"/>
  <c r="AI16" i="70"/>
  <c r="AP58" i="100"/>
  <c r="AD19" i="70"/>
  <c r="AP63" i="100"/>
  <c r="AP55" i="100"/>
  <c r="AB91" i="65"/>
  <c r="BE46" i="100"/>
  <c r="AZ102" i="65"/>
  <c r="AK19" i="70"/>
  <c r="AK15" i="70"/>
  <c r="AR19" i="70"/>
  <c r="AG54" i="100"/>
  <c r="AY172" i="66"/>
  <c r="AT6" i="66"/>
  <c r="AT5" i="66" s="1"/>
  <c r="AT136" i="66" s="1"/>
  <c r="AT20" i="114" s="1"/>
  <c r="AK16" i="70"/>
  <c r="AH65" i="100"/>
  <c r="BC172" i="66"/>
  <c r="AR15" i="70"/>
  <c r="AR17" i="70"/>
  <c r="AK18" i="70"/>
  <c r="AP54" i="100"/>
  <c r="AZ172" i="66"/>
  <c r="AR16" i="70"/>
  <c r="BD97" i="100"/>
  <c r="AM89" i="65"/>
  <c r="AR20" i="70"/>
  <c r="AX159" i="66"/>
  <c r="AQ90" i="100"/>
  <c r="AP51" i="100"/>
  <c r="AR18" i="70"/>
  <c r="AY159" i="66"/>
  <c r="AP59" i="100"/>
  <c r="AE90" i="65"/>
  <c r="BC158" i="66"/>
  <c r="BE84" i="65"/>
  <c r="AO90" i="65"/>
  <c r="AG91" i="65"/>
  <c r="AL87" i="65"/>
  <c r="AB89" i="65"/>
  <c r="AD18" i="70"/>
  <c r="AD17" i="70"/>
  <c r="AU15" i="70"/>
  <c r="AP161" i="66"/>
  <c r="AZ20" i="70"/>
  <c r="AD16" i="70"/>
  <c r="AO15" i="70"/>
  <c r="AM60" i="100"/>
  <c r="AJ88" i="65"/>
  <c r="AZ19" i="70"/>
  <c r="AU122" i="66"/>
  <c r="AG122" i="66"/>
  <c r="AD15" i="70"/>
  <c r="AO20" i="70"/>
  <c r="AD20" i="70"/>
  <c r="AW61" i="100"/>
  <c r="BD66" i="100"/>
  <c r="BD67" i="100"/>
  <c r="AZ17" i="70"/>
  <c r="AO19" i="70"/>
  <c r="AU18" i="70"/>
  <c r="AY54" i="100"/>
  <c r="AW60" i="100"/>
  <c r="AF87" i="65"/>
  <c r="AZ18" i="70"/>
  <c r="AM63" i="100"/>
  <c r="AO18" i="70"/>
  <c r="AZ16" i="70"/>
  <c r="AZ15" i="70"/>
  <c r="AR56" i="100"/>
  <c r="AW58" i="100"/>
  <c r="AC17" i="70"/>
  <c r="AC20" i="70"/>
  <c r="AN122" i="66"/>
  <c r="AX15" i="70"/>
  <c r="AC19" i="70"/>
  <c r="AK72" i="65"/>
  <c r="AK80" i="65" s="1"/>
  <c r="AQ42" i="100"/>
  <c r="BB160" i="66"/>
  <c r="AA37" i="74"/>
  <c r="AC18" i="70"/>
  <c r="AX18" i="70"/>
  <c r="AQ45" i="100"/>
  <c r="BC160" i="66"/>
  <c r="AX16" i="70"/>
  <c r="AC15" i="70"/>
  <c r="AX19" i="70"/>
  <c r="AC16" i="70"/>
  <c r="AQ72" i="100"/>
  <c r="AT72" i="65"/>
  <c r="AT80" i="65" s="1"/>
  <c r="AX20" i="70"/>
  <c r="AH17" i="70"/>
  <c r="AW159" i="66"/>
  <c r="AD63" i="100"/>
  <c r="AQ43" i="100"/>
  <c r="AX17" i="70"/>
  <c r="AH90" i="65"/>
  <c r="AW44" i="100"/>
  <c r="AF83" i="100"/>
  <c r="AN72" i="100"/>
  <c r="AW72" i="100"/>
  <c r="AP60" i="100"/>
  <c r="AR63" i="100"/>
  <c r="AR51" i="100"/>
  <c r="AF53" i="100"/>
  <c r="BA67" i="100"/>
  <c r="AW63" i="100"/>
  <c r="AN47" i="100"/>
  <c r="BA60" i="100"/>
  <c r="AM40" i="100"/>
  <c r="AW42" i="100"/>
  <c r="AM59" i="100"/>
  <c r="BA44" i="100"/>
  <c r="AQ62" i="100"/>
  <c r="AR62" i="100"/>
  <c r="AV67" i="100"/>
  <c r="AM46" i="100"/>
  <c r="AE97" i="100"/>
  <c r="AU55" i="100"/>
  <c r="AR58" i="100"/>
  <c r="AC44" i="100"/>
  <c r="AF54" i="100"/>
  <c r="BA66" i="100"/>
  <c r="AN42" i="100"/>
  <c r="BA58" i="100"/>
  <c r="AM47" i="100"/>
  <c r="AW47" i="100"/>
  <c r="AM58" i="100"/>
  <c r="BA40" i="100"/>
  <c r="AQ58" i="100"/>
  <c r="AN44" i="100"/>
  <c r="AQ63" i="100"/>
  <c r="AU51" i="100"/>
  <c r="AR59" i="100"/>
  <c r="AY65" i="100"/>
  <c r="AF51" i="100"/>
  <c r="AT48" i="100"/>
  <c r="AN45" i="100"/>
  <c r="BA61" i="100"/>
  <c r="AW40" i="100"/>
  <c r="AW41" i="100"/>
  <c r="AM62" i="100"/>
  <c r="BA49" i="100"/>
  <c r="AR90" i="100"/>
  <c r="AP62" i="100"/>
  <c r="AU52" i="100"/>
  <c r="AR60" i="100"/>
  <c r="AY66" i="100"/>
  <c r="AF56" i="100"/>
  <c r="AW62" i="100"/>
  <c r="AK52" i="100"/>
  <c r="AN48" i="100"/>
  <c r="AM44" i="100"/>
  <c r="AW48" i="100"/>
  <c r="BA48" i="100"/>
  <c r="AM90" i="100"/>
  <c r="AN40" i="100"/>
  <c r="AM41" i="100"/>
  <c r="AW46" i="100"/>
  <c r="AE45" i="100"/>
  <c r="AV45" i="100"/>
  <c r="AI59" i="100"/>
  <c r="AD45" i="100"/>
  <c r="AE46" i="100"/>
  <c r="AV48" i="100"/>
  <c r="AX41" i="100"/>
  <c r="AD72" i="100"/>
  <c r="AD40" i="100"/>
  <c r="AE40" i="100"/>
  <c r="AV40" i="100"/>
  <c r="AF72" i="100"/>
  <c r="AQ65" i="100"/>
  <c r="AV49" i="100"/>
  <c r="AV46" i="100"/>
  <c r="AE44" i="100"/>
  <c r="AV41" i="100"/>
  <c r="AV43" i="100"/>
  <c r="AE47" i="100"/>
  <c r="AV44" i="100"/>
  <c r="BE40" i="100"/>
  <c r="AS59" i="100"/>
  <c r="BE54" i="100"/>
  <c r="AJ65" i="100"/>
  <c r="AJ66" i="100"/>
  <c r="AX49" i="100"/>
  <c r="BA105" i="100"/>
  <c r="AX72" i="100"/>
  <c r="AO65" i="100"/>
  <c r="AX47" i="100"/>
  <c r="AX45" i="100"/>
  <c r="AC122" i="66"/>
  <c r="AI122" i="66"/>
  <c r="AW122" i="66"/>
  <c r="AC37" i="74"/>
  <c r="AM122" i="66"/>
  <c r="AX33" i="76"/>
  <c r="AE33" i="76"/>
  <c r="AY33" i="76"/>
  <c r="AE82" i="114"/>
  <c r="AP66" i="114"/>
  <c r="AP69" i="114" s="1"/>
  <c r="AK66" i="114"/>
  <c r="AK68" i="114" s="1"/>
  <c r="AP33" i="74"/>
  <c r="AP36" i="74"/>
  <c r="AP34" i="74"/>
  <c r="AH66" i="114"/>
  <c r="AH68" i="114" s="1"/>
  <c r="AK131" i="66"/>
  <c r="AH6" i="66"/>
  <c r="AH5" i="66" s="1"/>
  <c r="AH136" i="66" s="1"/>
  <c r="AH20" i="114" s="1"/>
  <c r="AH24" i="114" s="1"/>
  <c r="AK159" i="66"/>
  <c r="AC6" i="66"/>
  <c r="AC5" i="66" s="1"/>
  <c r="AC136" i="66" s="1"/>
  <c r="AC20" i="114" s="1"/>
  <c r="AC24" i="114" s="1"/>
  <c r="AG162" i="66"/>
  <c r="AW115" i="66"/>
  <c r="AU157" i="66"/>
  <c r="AU131" i="66"/>
  <c r="AE131" i="66"/>
  <c r="AP131" i="66"/>
  <c r="AT157" i="66"/>
  <c r="AV131" i="66"/>
  <c r="AN6" i="66"/>
  <c r="AN5" i="66" s="1"/>
  <c r="AN136" i="66" s="1"/>
  <c r="AN20" i="114" s="1"/>
  <c r="AN24" i="114" s="1"/>
  <c r="AX6" i="66"/>
  <c r="AX5" i="66" s="1"/>
  <c r="AX136" i="66" s="1"/>
  <c r="AX20" i="114" s="1"/>
  <c r="AX24" i="114" s="1"/>
  <c r="AY143" i="66"/>
  <c r="AY169" i="66" s="1"/>
  <c r="AG6" i="66"/>
  <c r="AG5" i="66" s="1"/>
  <c r="AG136" i="66" s="1"/>
  <c r="AG20" i="114" s="1"/>
  <c r="AJ6" i="66"/>
  <c r="AJ5" i="66" s="1"/>
  <c r="AJ136" i="66" s="1"/>
  <c r="AJ20" i="114" s="1"/>
  <c r="AJ24" i="114" s="1"/>
  <c r="AN159" i="66"/>
  <c r="AG160" i="66"/>
  <c r="BE160" i="66"/>
  <c r="AQ131" i="66"/>
  <c r="AN90" i="65"/>
  <c r="AL32" i="76"/>
  <c r="AO80" i="114"/>
  <c r="AO82" i="114" s="1"/>
  <c r="AK20" i="70"/>
  <c r="AV18" i="70"/>
  <c r="AU20" i="70"/>
  <c r="AI20" i="70"/>
  <c r="AZ59" i="100"/>
  <c r="AY102" i="65"/>
  <c r="AK6" i="66"/>
  <c r="AK5" i="66" s="1"/>
  <c r="AK136" i="66" s="1"/>
  <c r="AK20" i="114" s="1"/>
  <c r="AK24" i="114" s="1"/>
  <c r="BA20" i="70"/>
  <c r="BA19" i="70"/>
  <c r="AU16" i="70"/>
  <c r="BA15" i="70"/>
  <c r="BA16" i="70"/>
  <c r="AR52" i="100"/>
  <c r="BD83" i="114"/>
  <c r="AV122" i="66"/>
  <c r="AY87" i="65"/>
  <c r="BA18" i="70"/>
  <c r="AR53" i="100"/>
  <c r="AB67" i="100"/>
  <c r="AU19" i="70"/>
  <c r="AR54" i="100"/>
  <c r="BB162" i="66"/>
  <c r="AH162" i="66"/>
  <c r="AC69" i="114"/>
  <c r="BA17" i="70"/>
  <c r="AL17" i="70"/>
  <c r="AU17" i="70"/>
  <c r="AG58" i="100"/>
  <c r="AS131" i="66"/>
  <c r="BB100" i="65"/>
  <c r="AW31" i="76"/>
  <c r="AP72" i="100"/>
  <c r="AY55" i="100"/>
  <c r="AK54" i="100"/>
  <c r="AX43" i="100"/>
  <c r="AX46" i="100"/>
  <c r="AG52" i="100"/>
  <c r="AD53" i="100"/>
  <c r="AK32" i="74"/>
  <c r="AR6" i="66"/>
  <c r="AR5" i="66" s="1"/>
  <c r="AR136" i="66" s="1"/>
  <c r="AR20" i="114" s="1"/>
  <c r="AZ97" i="100"/>
  <c r="BA97" i="100"/>
  <c r="AY56" i="100"/>
  <c r="AZ66" i="100"/>
  <c r="AX44" i="100"/>
  <c r="AG51" i="100"/>
  <c r="AD54" i="100"/>
  <c r="AZ72" i="65"/>
  <c r="AE59" i="114"/>
  <c r="AO72" i="100"/>
  <c r="AJ42" i="100"/>
  <c r="AY53" i="100"/>
  <c r="AZ67" i="100"/>
  <c r="AG56" i="100"/>
  <c r="AD56" i="100"/>
  <c r="AJ47" i="100"/>
  <c r="AZ65" i="100"/>
  <c r="AX42" i="100"/>
  <c r="AE65" i="100"/>
  <c r="BD86" i="65"/>
  <c r="AG30" i="76"/>
  <c r="AZ83" i="100"/>
  <c r="AG83" i="100"/>
  <c r="AE6" i="66"/>
  <c r="AE5" i="66" s="1"/>
  <c r="AE136" i="66" s="1"/>
  <c r="AE20" i="114" s="1"/>
  <c r="AE23" i="114" s="1"/>
  <c r="AJ44" i="100"/>
  <c r="AK53" i="100"/>
  <c r="AD67" i="100"/>
  <c r="AE66" i="100"/>
  <c r="AO41" i="100"/>
  <c r="AK35" i="74"/>
  <c r="AH72" i="65"/>
  <c r="AY52" i="100"/>
  <c r="AK56" i="100"/>
  <c r="AD66" i="100"/>
  <c r="AO40" i="100"/>
  <c r="AQ72" i="65"/>
  <c r="AQ80" i="65" s="1"/>
  <c r="AS45" i="100"/>
  <c r="AM87" i="65"/>
  <c r="BE53" i="100"/>
  <c r="AG86" i="65"/>
  <c r="AI91" i="65"/>
  <c r="AO29" i="76"/>
  <c r="D8" i="112"/>
  <c r="AL18" i="70"/>
  <c r="AN55" i="100"/>
  <c r="AS60" i="100"/>
  <c r="AI63" i="100"/>
  <c r="AA60" i="100"/>
  <c r="BB98" i="65"/>
  <c r="AL15" i="70"/>
  <c r="AN56" i="100"/>
  <c r="AS58" i="100"/>
  <c r="AB52" i="100"/>
  <c r="AI62" i="100"/>
  <c r="AZ131" i="66"/>
  <c r="AJ160" i="66"/>
  <c r="AA63" i="100"/>
  <c r="AW32" i="76"/>
  <c r="AL20" i="70"/>
  <c r="BA130" i="100"/>
  <c r="AN52" i="100"/>
  <c r="AS61" i="100"/>
  <c r="AB56" i="100"/>
  <c r="AI58" i="100"/>
  <c r="AC91" i="65"/>
  <c r="AA61" i="100"/>
  <c r="AL89" i="65"/>
  <c r="AO30" i="76"/>
  <c r="AO31" i="76"/>
  <c r="AL19" i="70"/>
  <c r="AS90" i="100"/>
  <c r="AX66" i="100"/>
  <c r="AE87" i="65"/>
  <c r="AO86" i="65"/>
  <c r="AC83" i="100"/>
  <c r="AA58" i="100"/>
  <c r="AW80" i="114"/>
  <c r="AW83" i="114" s="1"/>
  <c r="AS63" i="100"/>
  <c r="AI60" i="100"/>
  <c r="BE159" i="66"/>
  <c r="AW30" i="76"/>
  <c r="BC98" i="65"/>
  <c r="AL16" i="70"/>
  <c r="AX86" i="65"/>
  <c r="AD159" i="66"/>
  <c r="D7" i="112"/>
  <c r="AK162" i="66"/>
  <c r="AK122" i="66"/>
  <c r="BD122" i="66"/>
  <c r="BE102" i="65"/>
  <c r="BC175" i="66"/>
  <c r="AP122" i="66"/>
  <c r="BE99" i="65"/>
  <c r="BE83" i="100"/>
  <c r="AR90" i="65"/>
  <c r="AH122" i="66"/>
  <c r="BB122" i="66"/>
  <c r="AQ66" i="100"/>
  <c r="AZ60" i="100"/>
  <c r="AG67" i="100"/>
  <c r="AL61" i="100"/>
  <c r="AZ61" i="100"/>
  <c r="AG65" i="100"/>
  <c r="BA90" i="100"/>
  <c r="BB105" i="100"/>
  <c r="BC116" i="100"/>
  <c r="AC72" i="100"/>
  <c r="AL65" i="100"/>
  <c r="AA67" i="100"/>
  <c r="AZ62" i="100"/>
  <c r="AL67" i="100"/>
  <c r="AZ63" i="100"/>
  <c r="AB65" i="100"/>
  <c r="AT66" i="100"/>
  <c r="AT44" i="100"/>
  <c r="AT47" i="100"/>
  <c r="AT40" i="100"/>
  <c r="AT41" i="100"/>
  <c r="AA66" i="100"/>
  <c r="AT42" i="100"/>
  <c r="BD51" i="100"/>
  <c r="AT45" i="100"/>
  <c r="AA65" i="100"/>
  <c r="AT43" i="100"/>
  <c r="AB83" i="100"/>
  <c r="AW83" i="100"/>
  <c r="AD97" i="100"/>
  <c r="AM66" i="100"/>
  <c r="AX67" i="100"/>
  <c r="AA56" i="100"/>
  <c r="AW54" i="100"/>
  <c r="AH66" i="100"/>
  <c r="AS43" i="100"/>
  <c r="AD58" i="100"/>
  <c r="AV83" i="100"/>
  <c r="AH97" i="100"/>
  <c r="AM97" i="100"/>
  <c r="BC130" i="100"/>
  <c r="AM67" i="100"/>
  <c r="AA53" i="100"/>
  <c r="AW52" i="100"/>
  <c r="AS48" i="100"/>
  <c r="AV56" i="100"/>
  <c r="AY130" i="100"/>
  <c r="AY97" i="100"/>
  <c r="AD83" i="100"/>
  <c r="BB130" i="100"/>
  <c r="AA51" i="100"/>
  <c r="AW51" i="100"/>
  <c r="AS46" i="100"/>
  <c r="AS47" i="100"/>
  <c r="AV55" i="100"/>
  <c r="AU61" i="100"/>
  <c r="AS72" i="100"/>
  <c r="AA52" i="100"/>
  <c r="AW56" i="100"/>
  <c r="AS44" i="100"/>
  <c r="AD60" i="100"/>
  <c r="AV52" i="100"/>
  <c r="AU60" i="100"/>
  <c r="AT72" i="100"/>
  <c r="AC67" i="100"/>
  <c r="AS40" i="100"/>
  <c r="AD61" i="100"/>
  <c r="AV53" i="100"/>
  <c r="BD130" i="100"/>
  <c r="AZ130" i="100"/>
  <c r="AC97" i="100"/>
  <c r="AF44" i="100"/>
  <c r="AC66" i="100"/>
  <c r="AS41" i="100"/>
  <c r="AD59" i="100"/>
  <c r="AV54" i="100"/>
  <c r="BD55" i="100"/>
  <c r="AD34" i="100"/>
  <c r="AD94" i="114" s="1"/>
  <c r="AD97" i="114" s="1"/>
  <c r="AG29" i="76"/>
  <c r="AG80" i="114"/>
  <c r="AG83" i="114" s="1"/>
  <c r="AG31" i="76"/>
  <c r="AW32" i="74"/>
  <c r="AK33" i="74"/>
  <c r="AK34" i="74"/>
  <c r="AG34" i="74"/>
  <c r="AZ69" i="114"/>
  <c r="AZ35" i="74"/>
  <c r="AO36" i="74"/>
  <c r="AZ159" i="66"/>
  <c r="AV156" i="66"/>
  <c r="AO6" i="66"/>
  <c r="AO5" i="66" s="1"/>
  <c r="AO136" i="66" s="1"/>
  <c r="AO20" i="114" s="1"/>
  <c r="AO23" i="114" s="1"/>
  <c r="AL6" i="66"/>
  <c r="AL5" i="66" s="1"/>
  <c r="AL136" i="66" s="1"/>
  <c r="AL20" i="114" s="1"/>
  <c r="AL24" i="114" s="1"/>
  <c r="AU6" i="66"/>
  <c r="AU5" i="66" s="1"/>
  <c r="AU136" i="66" s="1"/>
  <c r="AU20" i="114" s="1"/>
  <c r="AU23" i="114" s="1"/>
  <c r="AX162" i="66"/>
  <c r="AP115" i="66"/>
  <c r="AO115" i="66"/>
  <c r="AY131" i="66"/>
  <c r="AI131" i="66"/>
  <c r="BC85" i="65"/>
  <c r="BB85" i="65"/>
  <c r="AY72" i="65"/>
  <c r="AY96" i="65" s="1"/>
  <c r="AO72" i="65"/>
  <c r="AO80" i="65" s="1"/>
  <c r="BB163" i="66"/>
  <c r="BB91" i="65"/>
  <c r="AV89" i="65"/>
  <c r="AP87" i="65"/>
  <c r="AF91" i="65"/>
  <c r="AZ122" i="66"/>
  <c r="AE122" i="66"/>
  <c r="AX131" i="66"/>
  <c r="AH131" i="66"/>
  <c r="AO91" i="65"/>
  <c r="AU90" i="65"/>
  <c r="AH161" i="66"/>
  <c r="AI161" i="66"/>
  <c r="AB72" i="65"/>
  <c r="AB80" i="65" s="1"/>
  <c r="AR115" i="66"/>
  <c r="AB115" i="66"/>
  <c r="AC158" i="66"/>
  <c r="AG115" i="66"/>
  <c r="BA131" i="66"/>
  <c r="AX115" i="66"/>
  <c r="AC115" i="66"/>
  <c r="AB131" i="66"/>
  <c r="AM131" i="66"/>
  <c r="AZ87" i="65"/>
  <c r="AG33" i="74"/>
  <c r="AG66" i="114"/>
  <c r="AG69" i="114" s="1"/>
  <c r="AA122" i="66"/>
  <c r="AL83" i="100"/>
  <c r="AL54" i="100"/>
  <c r="AJ59" i="100"/>
  <c r="BF19" i="117"/>
  <c r="BF19" i="118"/>
  <c r="AG35" i="74"/>
  <c r="AL53" i="100"/>
  <c r="AJ60" i="100"/>
  <c r="AS56" i="100"/>
  <c r="AI30" i="76"/>
  <c r="AS83" i="100"/>
  <c r="AL51" i="100"/>
  <c r="AS51" i="100"/>
  <c r="AF34" i="100"/>
  <c r="AF94" i="114" s="1"/>
  <c r="AF97" i="114" s="1"/>
  <c r="BC161" i="66"/>
  <c r="AG36" i="74"/>
  <c r="AF122" i="66"/>
  <c r="AV6" i="66"/>
  <c r="AV5" i="66" s="1"/>
  <c r="AV136" i="66" s="1"/>
  <c r="AV20" i="114" s="1"/>
  <c r="AJ90" i="100"/>
  <c r="AL52" i="100"/>
  <c r="AJ62" i="100"/>
  <c r="AS54" i="100"/>
  <c r="AW88" i="65"/>
  <c r="AK90" i="100"/>
  <c r="AE59" i="100"/>
  <c r="AJ61" i="100"/>
  <c r="AS52" i="100"/>
  <c r="AF88" i="65"/>
  <c r="AJ63" i="100"/>
  <c r="AS53" i="100"/>
  <c r="AR131" i="66"/>
  <c r="BF29" i="118"/>
  <c r="AZ99" i="65"/>
  <c r="BD175" i="66"/>
  <c r="BD170" i="66"/>
  <c r="AD162" i="66"/>
  <c r="AL156" i="66"/>
  <c r="AQ32" i="76"/>
  <c r="AV32" i="74"/>
  <c r="AQ66" i="114"/>
  <c r="AQ68" i="114" s="1"/>
  <c r="BD54" i="100"/>
  <c r="AP86" i="65"/>
  <c r="AQ33" i="74"/>
  <c r="AJ131" i="66"/>
  <c r="BE59" i="114"/>
  <c r="AQ35" i="74"/>
  <c r="AW131" i="66"/>
  <c r="AG131" i="66"/>
  <c r="AJ90" i="65"/>
  <c r="BE69" i="114"/>
  <c r="BD52" i="100"/>
  <c r="AC90" i="65"/>
  <c r="AQ36" i="74"/>
  <c r="AL163" i="66"/>
  <c r="AR91" i="65"/>
  <c r="BC159" i="66"/>
  <c r="AZ115" i="66"/>
  <c r="AJ115" i="66"/>
  <c r="AA115" i="66"/>
  <c r="AJ87" i="65"/>
  <c r="AS80" i="114"/>
  <c r="AS82" i="114" s="1"/>
  <c r="AO131" i="66"/>
  <c r="AM159" i="66"/>
  <c r="AS29" i="76"/>
  <c r="AQ34" i="74"/>
  <c r="AS30" i="76"/>
  <c r="BD53" i="100"/>
  <c r="AY97" i="65"/>
  <c r="AZ85" i="65"/>
  <c r="AG144" i="66"/>
  <c r="AH157" i="66" s="1"/>
  <c r="BC97" i="65"/>
  <c r="AM32" i="74"/>
  <c r="AY170" i="66"/>
  <c r="AB6" i="66"/>
  <c r="AB5" i="66" s="1"/>
  <c r="AB136" i="66" s="1"/>
  <c r="AB20" i="114" s="1"/>
  <c r="AB15" i="70"/>
  <c r="AQ83" i="100"/>
  <c r="AE58" i="100"/>
  <c r="AE88" i="65"/>
  <c r="AM36" i="74"/>
  <c r="AU156" i="66"/>
  <c r="AB20" i="70"/>
  <c r="AO97" i="100"/>
  <c r="AE90" i="100"/>
  <c r="AL31" i="76"/>
  <c r="AP163" i="66"/>
  <c r="AS163" i="66"/>
  <c r="AB19" i="70"/>
  <c r="AJ157" i="66"/>
  <c r="AQ34" i="100"/>
  <c r="AQ94" i="114" s="1"/>
  <c r="AC46" i="100"/>
  <c r="AQ51" i="100"/>
  <c r="AE159" i="66"/>
  <c r="AE61" i="100"/>
  <c r="AV159" i="66"/>
  <c r="AQ122" i="66"/>
  <c r="AB18" i="70"/>
  <c r="AF29" i="76"/>
  <c r="AY175" i="66"/>
  <c r="BB175" i="66"/>
  <c r="AB16" i="70"/>
  <c r="AE62" i="100"/>
  <c r="BD160" i="66"/>
  <c r="BA175" i="66"/>
  <c r="AZ175" i="66"/>
  <c r="AF80" i="114"/>
  <c r="AF82" i="114" s="1"/>
  <c r="BB97" i="65"/>
  <c r="AB17" i="70"/>
  <c r="AE60" i="100"/>
  <c r="BD6" i="65"/>
  <c r="BD5" i="65" s="1"/>
  <c r="AX35" i="74"/>
  <c r="AP156" i="66"/>
  <c r="AP6" i="66"/>
  <c r="AP5" i="66" s="1"/>
  <c r="AP136" i="66" s="1"/>
  <c r="AP20" i="114" s="1"/>
  <c r="AY157" i="66"/>
  <c r="D25" i="112"/>
  <c r="BA97" i="65"/>
  <c r="AP89" i="65"/>
  <c r="AL35" i="74"/>
  <c r="AR83" i="100"/>
  <c r="AX113" i="66"/>
  <c r="AB30" i="76"/>
  <c r="AX66" i="114"/>
  <c r="AX68" i="114" s="1"/>
  <c r="BA80" i="114"/>
  <c r="BA82" i="114" s="1"/>
  <c r="AD90" i="65"/>
  <c r="BD96" i="65"/>
  <c r="BD172" i="66"/>
  <c r="BC30" i="76"/>
  <c r="BB72" i="65"/>
  <c r="BB80" i="65" s="1"/>
  <c r="AD29" i="76"/>
  <c r="AQ29" i="76"/>
  <c r="AY32" i="74"/>
  <c r="D6" i="112"/>
  <c r="AU159" i="66"/>
  <c r="AE16" i="70"/>
  <c r="BC80" i="114"/>
  <c r="BC83" i="114" s="1"/>
  <c r="BE172" i="66"/>
  <c r="AX32" i="74"/>
  <c r="AX34" i="74"/>
  <c r="AY35" i="74"/>
  <c r="AJ18" i="70"/>
  <c r="AE18" i="70"/>
  <c r="AY36" i="74"/>
  <c r="AY66" i="114"/>
  <c r="AY69" i="114" s="1"/>
  <c r="AG88" i="65"/>
  <c r="BE80" i="114"/>
  <c r="AX6" i="65"/>
  <c r="AX5" i="65" s="1"/>
  <c r="AY33" i="74"/>
  <c r="AQ31" i="76"/>
  <c r="AM143" i="66"/>
  <c r="BE86" i="65"/>
  <c r="AQ80" i="114"/>
  <c r="AQ83" i="114" s="1"/>
  <c r="AX33" i="74"/>
  <c r="AE17" i="70"/>
  <c r="AM72" i="65"/>
  <c r="AM80" i="65" s="1"/>
  <c r="BD159" i="66"/>
  <c r="BE98" i="65"/>
  <c r="AE20" i="70"/>
  <c r="AE15" i="70"/>
  <c r="AV72" i="65"/>
  <c r="AV80" i="65" s="1"/>
  <c r="BE143" i="66"/>
  <c r="AE162" i="66"/>
  <c r="AN131" i="66"/>
  <c r="AE157" i="66"/>
  <c r="AS87" i="65"/>
  <c r="BC65" i="100"/>
  <c r="BC66" i="100"/>
  <c r="AC131" i="66"/>
  <c r="AM115" i="66"/>
  <c r="AH115" i="66"/>
  <c r="AL131" i="66"/>
  <c r="AF115" i="66"/>
  <c r="AQ115" i="66"/>
  <c r="AL115" i="66"/>
  <c r="AD32" i="76"/>
  <c r="AO35" i="74"/>
  <c r="AS31" i="76"/>
  <c r="AF162" i="66"/>
  <c r="AT59" i="114"/>
  <c r="AT20" i="70"/>
  <c r="AT16" i="70"/>
  <c r="AT18" i="70"/>
  <c r="AT15" i="70"/>
  <c r="AT17" i="70"/>
  <c r="AS65" i="100"/>
  <c r="AS34" i="100"/>
  <c r="AS94" i="114" s="1"/>
  <c r="AS66" i="100"/>
  <c r="AS67" i="100"/>
  <c r="AZ40" i="100"/>
  <c r="BA72" i="100"/>
  <c r="AZ43" i="100"/>
  <c r="AZ105" i="100"/>
  <c r="AZ46" i="100"/>
  <c r="AZ34" i="100"/>
  <c r="AZ94" i="114" s="1"/>
  <c r="AZ97" i="114" s="1"/>
  <c r="AZ48" i="100"/>
  <c r="AZ42" i="100"/>
  <c r="AZ45" i="100"/>
  <c r="AZ41" i="100"/>
  <c r="AZ47" i="100"/>
  <c r="AZ49" i="100"/>
  <c r="AI45" i="100"/>
  <c r="AJ72" i="100"/>
  <c r="AI44" i="100"/>
  <c r="AI41" i="100"/>
  <c r="AI40" i="100"/>
  <c r="AI46" i="100"/>
  <c r="AI42" i="100"/>
  <c r="AI47" i="100"/>
  <c r="BC45" i="100"/>
  <c r="BC105" i="100"/>
  <c r="BA159" i="66"/>
  <c r="BA172" i="66"/>
  <c r="BB159" i="66"/>
  <c r="AJ54" i="100"/>
  <c r="AK83" i="100"/>
  <c r="AJ56" i="100"/>
  <c r="AJ51" i="100"/>
  <c r="AJ52" i="100"/>
  <c r="AJ34" i="100"/>
  <c r="AJ94" i="114" s="1"/>
  <c r="AJ97" i="114" s="1"/>
  <c r="AJ53" i="100"/>
  <c r="AJ83" i="100"/>
  <c r="AT51" i="100"/>
  <c r="AT56" i="100"/>
  <c r="AT55" i="100"/>
  <c r="AU83" i="100"/>
  <c r="AT54" i="100"/>
  <c r="AT83" i="100"/>
  <c r="AT53" i="100"/>
  <c r="AT52" i="100"/>
  <c r="AV59" i="100"/>
  <c r="AV60" i="100"/>
  <c r="AV58" i="100"/>
  <c r="AV61" i="100"/>
  <c r="AV62" i="100"/>
  <c r="AV34" i="100"/>
  <c r="AV94" i="114" s="1"/>
  <c r="AW90" i="100"/>
  <c r="AV90" i="100"/>
  <c r="BA51" i="100"/>
  <c r="BA54" i="100"/>
  <c r="BA55" i="100"/>
  <c r="BB83" i="100"/>
  <c r="BA116" i="100"/>
  <c r="BA34" i="100"/>
  <c r="BA53" i="100"/>
  <c r="BA52" i="100"/>
  <c r="BA83" i="100"/>
  <c r="AK60" i="100"/>
  <c r="AK62" i="100"/>
  <c r="AL90" i="100"/>
  <c r="AP97" i="100"/>
  <c r="AQ97" i="100"/>
  <c r="AP67" i="100"/>
  <c r="AP66" i="100"/>
  <c r="AP65" i="100"/>
  <c r="BD116" i="100"/>
  <c r="AZ116" i="100"/>
  <c r="AX54" i="100"/>
  <c r="AX56" i="100"/>
  <c r="BB116" i="100"/>
  <c r="AX83" i="100"/>
  <c r="AX55" i="100"/>
  <c r="AY83" i="100"/>
  <c r="AX53" i="100"/>
  <c r="AX51" i="100"/>
  <c r="AY116" i="100"/>
  <c r="AS32" i="76"/>
  <c r="AO32" i="74"/>
  <c r="AI85" i="65"/>
  <c r="AL36" i="74"/>
  <c r="AI54" i="100"/>
  <c r="AI52" i="100"/>
  <c r="AI53" i="100"/>
  <c r="AK40" i="100"/>
  <c r="AK72" i="100"/>
  <c r="AK42" i="100"/>
  <c r="AK44" i="100"/>
  <c r="AI6" i="65"/>
  <c r="AI5" i="65" s="1"/>
  <c r="AI72" i="65"/>
  <c r="AI80" i="65" s="1"/>
  <c r="AR6" i="65"/>
  <c r="AR5" i="65" s="1"/>
  <c r="AR72" i="65"/>
  <c r="AR80" i="65" s="1"/>
  <c r="BE87" i="65"/>
  <c r="BD99" i="65"/>
  <c r="BA100" i="65"/>
  <c r="D10" i="112"/>
  <c r="AX88" i="65"/>
  <c r="BC100" i="65"/>
  <c r="AQ159" i="66"/>
  <c r="AT122" i="66"/>
  <c r="AS6" i="66"/>
  <c r="AS5" i="66" s="1"/>
  <c r="AS136" i="66" s="1"/>
  <c r="AS20" i="114" s="1"/>
  <c r="AS23" i="114" s="1"/>
  <c r="AS143" i="66"/>
  <c r="AS156" i="66" s="1"/>
  <c r="AB163" i="66"/>
  <c r="AI89" i="65"/>
  <c r="AJ151" i="66"/>
  <c r="AV29" i="76"/>
  <c r="AO66" i="114"/>
  <c r="AO69" i="114" s="1"/>
  <c r="AT19" i="70"/>
  <c r="AI48" i="100"/>
  <c r="AN91" i="65"/>
  <c r="AM91" i="65"/>
  <c r="AS115" i="66"/>
  <c r="AI143" i="66"/>
  <c r="AJ156" i="66" s="1"/>
  <c r="AI6" i="66"/>
  <c r="AI5" i="66" s="1"/>
  <c r="AI136" i="66" s="1"/>
  <c r="AI20" i="114" s="1"/>
  <c r="AI23" i="114" s="1"/>
  <c r="AM88" i="65"/>
  <c r="AV88" i="65"/>
  <c r="AM160" i="66"/>
  <c r="AW160" i="66"/>
  <c r="AO34" i="74"/>
  <c r="AV33" i="74"/>
  <c r="AT97" i="100"/>
  <c r="AZ44" i="100"/>
  <c r="AG90" i="65"/>
  <c r="AB122" i="66"/>
  <c r="AO33" i="74"/>
  <c r="BC89" i="65"/>
  <c r="BD89" i="65"/>
  <c r="AV63" i="100"/>
  <c r="AN59" i="114"/>
  <c r="AN20" i="70"/>
  <c r="AN17" i="70"/>
  <c r="AN19" i="70"/>
  <c r="AN18" i="70"/>
  <c r="AD6" i="65"/>
  <c r="AD5" i="65" s="1"/>
  <c r="AD72" i="65"/>
  <c r="BD32" i="76"/>
  <c r="BD30" i="76"/>
  <c r="AQ89" i="65"/>
  <c r="BE161" i="66"/>
  <c r="AY88" i="65"/>
  <c r="AG163" i="66"/>
  <c r="AX83" i="114"/>
  <c r="AE161" i="66"/>
  <c r="BB161" i="66"/>
  <c r="BA85" i="65"/>
  <c r="AR32" i="76"/>
  <c r="AL80" i="114"/>
  <c r="AL83" i="114" s="1"/>
  <c r="AL30" i="76"/>
  <c r="AM66" i="114"/>
  <c r="AM69" i="114" s="1"/>
  <c r="BA66" i="114"/>
  <c r="BA69" i="114" s="1"/>
  <c r="BA35" i="74"/>
  <c r="AM80" i="114"/>
  <c r="AM82" i="114" s="1"/>
  <c r="AM32" i="76"/>
  <c r="AM33" i="76" s="1"/>
  <c r="AW66" i="114"/>
  <c r="AW69" i="114" s="1"/>
  <c r="AW34" i="74"/>
  <c r="AW35" i="74"/>
  <c r="AE66" i="114"/>
  <c r="AE69" i="114" s="1"/>
  <c r="AZ33" i="74"/>
  <c r="AV66" i="114"/>
  <c r="AV68" i="114" s="1"/>
  <c r="AV35" i="74"/>
  <c r="AV34" i="74"/>
  <c r="AV36" i="74"/>
  <c r="AW33" i="74"/>
  <c r="BB48" i="100"/>
  <c r="AW86" i="65"/>
  <c r="AD161" i="66"/>
  <c r="AD86" i="65"/>
  <c r="AN86" i="65"/>
  <c r="BB43" i="100"/>
  <c r="AZ161" i="66"/>
  <c r="BA89" i="65"/>
  <c r="AK157" i="66"/>
  <c r="AZ157" i="66"/>
  <c r="AN115" i="66"/>
  <c r="AY115" i="66"/>
  <c r="AT115" i="66"/>
  <c r="AD115" i="66"/>
  <c r="AU115" i="66"/>
  <c r="AE115" i="66"/>
  <c r="BA115" i="66"/>
  <c r="AV115" i="66"/>
  <c r="AH160" i="66"/>
  <c r="AK34" i="100"/>
  <c r="AK94" i="114" s="1"/>
  <c r="AI34" i="100"/>
  <c r="AI94" i="114" s="1"/>
  <c r="AO160" i="66"/>
  <c r="AE151" i="66"/>
  <c r="AI163" i="66"/>
  <c r="AV91" i="65"/>
  <c r="AT131" i="66"/>
  <c r="AD131" i="66"/>
  <c r="AR162" i="66"/>
  <c r="AR87" i="65"/>
  <c r="AQ87" i="65"/>
  <c r="BA99" i="65"/>
  <c r="AK90" i="65"/>
  <c r="AL90" i="65"/>
  <c r="AO122" i="66"/>
  <c r="BC86" i="65"/>
  <c r="BB90" i="65"/>
  <c r="BB102" i="65"/>
  <c r="AX122" i="66"/>
  <c r="AN163" i="66"/>
  <c r="AE54" i="100"/>
  <c r="AE83" i="100"/>
  <c r="AE51" i="100"/>
  <c r="AE34" i="100"/>
  <c r="AG72" i="100"/>
  <c r="AG34" i="100"/>
  <c r="AP59" i="114"/>
  <c r="AP15" i="70"/>
  <c r="AP20" i="70"/>
  <c r="AP18" i="70"/>
  <c r="AP16" i="70"/>
  <c r="AP17" i="70"/>
  <c r="AP19" i="70"/>
  <c r="AR86" i="65"/>
  <c r="AF6" i="65"/>
  <c r="AF5" i="65" s="1"/>
  <c r="AF72" i="65"/>
  <c r="AN6" i="65"/>
  <c r="AN5" i="65" s="1"/>
  <c r="AN72" i="65"/>
  <c r="AO163" i="66"/>
  <c r="AY122" i="66"/>
  <c r="AI115" i="66"/>
  <c r="AJ59" i="114"/>
  <c r="AJ19" i="70"/>
  <c r="AJ17" i="70"/>
  <c r="AJ15" i="70"/>
  <c r="AJ16" i="70"/>
  <c r="AE85" i="65"/>
  <c r="AH159" i="66"/>
  <c r="AS159" i="66"/>
  <c r="AT159" i="66"/>
  <c r="AF159" i="66"/>
  <c r="AY19" i="70"/>
  <c r="AY16" i="70"/>
  <c r="AY20" i="70"/>
  <c r="AC159" i="66"/>
  <c r="AY34" i="100"/>
  <c r="AY62" i="100"/>
  <c r="AC61" i="100"/>
  <c r="AC34" i="100"/>
  <c r="AC94" i="114" s="1"/>
  <c r="AC96" i="114" s="1"/>
  <c r="AF97" i="100"/>
  <c r="AF66" i="100"/>
  <c r="AN63" i="100"/>
  <c r="AN34" i="100"/>
  <c r="AN94" i="114" s="1"/>
  <c r="AN97" i="114" s="1"/>
  <c r="AN62" i="100"/>
  <c r="AN90" i="100"/>
  <c r="AN59" i="100"/>
  <c r="AN58" i="100"/>
  <c r="AN60" i="100"/>
  <c r="AR48" i="100"/>
  <c r="AR44" i="100"/>
  <c r="AR47" i="100"/>
  <c r="AR42" i="100"/>
  <c r="AR45" i="100"/>
  <c r="AR41" i="100"/>
  <c r="AR40" i="100"/>
  <c r="AR43" i="100"/>
  <c r="AL40" i="100"/>
  <c r="AL47" i="100"/>
  <c r="AM72" i="100"/>
  <c r="AL48" i="100"/>
  <c r="AL72" i="100"/>
  <c r="AL46" i="100"/>
  <c r="AL45" i="100"/>
  <c r="AL42" i="100"/>
  <c r="AL44" i="100"/>
  <c r="AL34" i="100"/>
  <c r="AL94" i="114" s="1"/>
  <c r="AH32" i="74"/>
  <c r="AH33" i="74"/>
  <c r="AH36" i="74"/>
  <c r="AH35" i="74"/>
  <c r="AV90" i="65"/>
  <c r="AW90" i="65"/>
  <c r="AR122" i="66"/>
  <c r="AZ91" i="65"/>
  <c r="BA91" i="65"/>
  <c r="BD91" i="65"/>
  <c r="BC91" i="65"/>
  <c r="AK115" i="66"/>
  <c r="AW91" i="65"/>
  <c r="BC63" i="100"/>
  <c r="BC61" i="100"/>
  <c r="AB144" i="66"/>
  <c r="AP88" i="65"/>
  <c r="AA80" i="114"/>
  <c r="AA83" i="114" s="1"/>
  <c r="AU31" i="76"/>
  <c r="AU29" i="76"/>
  <c r="AU32" i="76"/>
  <c r="AU30" i="76"/>
  <c r="AU80" i="114"/>
  <c r="AU82" i="114" s="1"/>
  <c r="BA6" i="66"/>
  <c r="BA5" i="66" s="1"/>
  <c r="BA136" i="66" s="1"/>
  <c r="BA20" i="114" s="1"/>
  <c r="BA24" i="114" s="1"/>
  <c r="BA143" i="66"/>
  <c r="AF143" i="66"/>
  <c r="AF151" i="66" s="1"/>
  <c r="AF6" i="66"/>
  <c r="AF5" i="66" s="1"/>
  <c r="AF136" i="66" s="1"/>
  <c r="AF20" i="114" s="1"/>
  <c r="AF24" i="114" s="1"/>
  <c r="AS59" i="114"/>
  <c r="AS19" i="70"/>
  <c r="AS20" i="70"/>
  <c r="AS17" i="70"/>
  <c r="AS16" i="70"/>
  <c r="AS15" i="70"/>
  <c r="AS18" i="70"/>
  <c r="AT163" i="66"/>
  <c r="AH113" i="66"/>
  <c r="AJ86" i="65"/>
  <c r="AT86" i="65"/>
  <c r="AS90" i="65"/>
  <c r="AV160" i="66"/>
  <c r="AC85" i="65"/>
  <c r="BA6" i="65"/>
  <c r="BA5" i="65" s="1"/>
  <c r="BA72" i="65"/>
  <c r="BA80" i="65" s="1"/>
  <c r="BE171" i="66"/>
  <c r="BB171" i="66"/>
  <c r="AY158" i="66"/>
  <c r="D21" i="112"/>
  <c r="AY171" i="66"/>
  <c r="AX158" i="66"/>
  <c r="AP31" i="76"/>
  <c r="AP30" i="76"/>
  <c r="AP32" i="76"/>
  <c r="AF161" i="66"/>
  <c r="AG161" i="66"/>
  <c r="AF31" i="76"/>
  <c r="AF32" i="76"/>
  <c r="AY83" i="114"/>
  <c r="AY82" i="114"/>
  <c r="AU163" i="66"/>
  <c r="AU151" i="66"/>
  <c r="AB161" i="66"/>
  <c r="AS91" i="65"/>
  <c r="AW143" i="66"/>
  <c r="AW6" i="66"/>
  <c r="AW5" i="66" s="1"/>
  <c r="AW136" i="66" s="1"/>
  <c r="AW20" i="114" s="1"/>
  <c r="AF59" i="114"/>
  <c r="AF20" i="70"/>
  <c r="AF15" i="70"/>
  <c r="AF17" i="70"/>
  <c r="AF19" i="70"/>
  <c r="AF18" i="70"/>
  <c r="BE123" i="100"/>
  <c r="AX61" i="100"/>
  <c r="BC123" i="100"/>
  <c r="AX90" i="100"/>
  <c r="AZ123" i="100"/>
  <c r="AX62" i="100"/>
  <c r="AX63" i="100"/>
  <c r="AX59" i="100"/>
  <c r="BA123" i="100"/>
  <c r="AX58" i="100"/>
  <c r="AX60" i="100"/>
  <c r="AN113" i="66"/>
  <c r="AN149" i="66"/>
  <c r="AN151" i="66" s="1"/>
  <c r="AL6" i="65"/>
  <c r="AL5" i="65" s="1"/>
  <c r="AL72" i="65"/>
  <c r="AL80" i="65" s="1"/>
  <c r="AE86" i="65"/>
  <c r="AF86" i="65"/>
  <c r="BE101" i="65"/>
  <c r="BB101" i="65"/>
  <c r="BD101" i="65"/>
  <c r="D11" i="112"/>
  <c r="AX89" i="65"/>
  <c r="BC101" i="65"/>
  <c r="AP160" i="66"/>
  <c r="AN80" i="114"/>
  <c r="AQ90" i="65"/>
  <c r="AE163" i="66"/>
  <c r="AF163" i="66"/>
  <c r="AP85" i="65"/>
  <c r="AU6" i="65"/>
  <c r="AU5" i="65" s="1"/>
  <c r="AU72" i="65"/>
  <c r="AU80" i="65" s="1"/>
  <c r="BE88" i="65"/>
  <c r="BD169" i="66"/>
  <c r="BD46" i="100"/>
  <c r="BD105" i="100"/>
  <c r="BD45" i="100"/>
  <c r="BD43" i="100"/>
  <c r="BD42" i="100"/>
  <c r="BD40" i="100"/>
  <c r="BD48" i="100"/>
  <c r="BD44" i="100"/>
  <c r="BD49" i="100"/>
  <c r="BD47" i="100"/>
  <c r="BD41" i="100"/>
  <c r="AR161" i="66"/>
  <c r="AP80" i="114"/>
  <c r="AY89" i="65"/>
  <c r="AU67" i="100"/>
  <c r="AU97" i="100"/>
  <c r="AU66" i="100"/>
  <c r="AU65" i="100"/>
  <c r="AV97" i="100"/>
  <c r="AP29" i="76"/>
  <c r="AK163" i="66"/>
  <c r="BA163" i="66"/>
  <c r="AZ163" i="66"/>
  <c r="BC171" i="66"/>
  <c r="AQ144" i="66"/>
  <c r="AQ5" i="66"/>
  <c r="AQ136" i="66" s="1"/>
  <c r="AQ20" i="114" s="1"/>
  <c r="AY86" i="65"/>
  <c r="AY98" i="65"/>
  <c r="AP90" i="65"/>
  <c r="AA149" i="66"/>
  <c r="AA113" i="66"/>
  <c r="AW161" i="66"/>
  <c r="AY101" i="65"/>
  <c r="AE34" i="74"/>
  <c r="AE36" i="74"/>
  <c r="AK80" i="114"/>
  <c r="AK83" i="114" s="1"/>
  <c r="AK29" i="76"/>
  <c r="AK31" i="76"/>
  <c r="AO151" i="66"/>
  <c r="AG46" i="100"/>
  <c r="AG45" i="100"/>
  <c r="BB172" i="66"/>
  <c r="BC88" i="65"/>
  <c r="BB88" i="65"/>
  <c r="BC18" i="70"/>
  <c r="BC59" i="114"/>
  <c r="AY59" i="114"/>
  <c r="AY15" i="70"/>
  <c r="AY17" i="70"/>
  <c r="AI83" i="100"/>
  <c r="AH56" i="100"/>
  <c r="AY59" i="100"/>
  <c r="AY123" i="100"/>
  <c r="AY58" i="100"/>
  <c r="AY63" i="100"/>
  <c r="AZ90" i="100"/>
  <c r="AY90" i="100"/>
  <c r="AH62" i="100"/>
  <c r="AH60" i="100"/>
  <c r="AH59" i="100"/>
  <c r="AH90" i="100"/>
  <c r="AI90" i="100"/>
  <c r="AH58" i="100"/>
  <c r="AH61" i="100"/>
  <c r="AC59" i="100"/>
  <c r="AC63" i="100"/>
  <c r="AD90" i="100"/>
  <c r="AC62" i="100"/>
  <c r="AC58" i="100"/>
  <c r="AC60" i="100"/>
  <c r="AK97" i="100"/>
  <c r="AK67" i="100"/>
  <c r="AF65" i="100"/>
  <c r="AG97" i="100"/>
  <c r="AJ161" i="66"/>
  <c r="AL122" i="66"/>
  <c r="AZ143" i="66"/>
  <c r="AZ151" i="66" s="1"/>
  <c r="AZ6" i="66"/>
  <c r="AZ5" i="66" s="1"/>
  <c r="AZ136" i="66" s="1"/>
  <c r="AZ20" i="114" s="1"/>
  <c r="AZ23" i="114" s="1"/>
  <c r="AP159" i="66"/>
  <c r="AO159" i="66"/>
  <c r="AY18" i="70"/>
  <c r="AT162" i="66"/>
  <c r="AT90" i="65"/>
  <c r="AU44" i="100"/>
  <c r="AU72" i="100"/>
  <c r="AU34" i="100"/>
  <c r="AU43" i="100"/>
  <c r="AU42" i="100"/>
  <c r="AU41" i="100"/>
  <c r="AY100" i="65"/>
  <c r="AI160" i="66"/>
  <c r="AQ160" i="66"/>
  <c r="BA160" i="66"/>
  <c r="AM90" i="65"/>
  <c r="BC122" i="66"/>
  <c r="AK86" i="65"/>
  <c r="BC131" i="66"/>
  <c r="BB45" i="100"/>
  <c r="AR113" i="66"/>
  <c r="AU36" i="74"/>
  <c r="AU33" i="74"/>
  <c r="AU32" i="74"/>
  <c r="BD34" i="74"/>
  <c r="BD35" i="74"/>
  <c r="BD32" i="74"/>
  <c r="AA32" i="76"/>
  <c r="AA29" i="76"/>
  <c r="AB41" i="76"/>
  <c r="AA30" i="76"/>
  <c r="AT35" i="74"/>
  <c r="AE89" i="65"/>
  <c r="AR29" i="76"/>
  <c r="AR80" i="114"/>
  <c r="AR82" i="114" s="1"/>
  <c r="AE33" i="74"/>
  <c r="AE32" i="74"/>
  <c r="AE35" i="74"/>
  <c r="AR144" i="66"/>
  <c r="BC90" i="100"/>
  <c r="BB123" i="100"/>
  <c r="BB90" i="100"/>
  <c r="AJ32" i="76"/>
  <c r="AP149" i="66"/>
  <c r="AP151" i="66" s="1"/>
  <c r="AP113" i="66"/>
  <c r="BE90" i="100"/>
  <c r="BD61" i="100"/>
  <c r="BD123" i="100"/>
  <c r="BD58" i="100"/>
  <c r="BD60" i="100"/>
  <c r="BD63" i="100"/>
  <c r="BD59" i="100"/>
  <c r="BD62" i="100"/>
  <c r="AS161" i="66"/>
  <c r="AJ29" i="76"/>
  <c r="AX85" i="65"/>
  <c r="BA34" i="74"/>
  <c r="BA32" i="74"/>
  <c r="AN31" i="76"/>
  <c r="AN29" i="76"/>
  <c r="AN32" i="76"/>
  <c r="AN30" i="76"/>
  <c r="AJ163" i="66"/>
  <c r="AU162" i="66"/>
  <c r="AJ33" i="74"/>
  <c r="AJ35" i="74"/>
  <c r="AJ32" i="74"/>
  <c r="AJ80" i="114"/>
  <c r="AJ83" i="114" s="1"/>
  <c r="AJ31" i="76"/>
  <c r="AN34" i="74"/>
  <c r="AK85" i="65"/>
  <c r="AJ85" i="65"/>
  <c r="AT85" i="65"/>
  <c r="AM33" i="74"/>
  <c r="AM35" i="74"/>
  <c r="AI34" i="74"/>
  <c r="AI32" i="74"/>
  <c r="AS162" i="66"/>
  <c r="AN32" i="74"/>
  <c r="AN66" i="114"/>
  <c r="AN33" i="74"/>
  <c r="AT89" i="65"/>
  <c r="BB86" i="65"/>
  <c r="AX91" i="65"/>
  <c r="D13" i="112"/>
  <c r="BB103" i="65"/>
  <c r="BC103" i="65"/>
  <c r="BD103" i="65"/>
  <c r="AZ103" i="65"/>
  <c r="BA103" i="65"/>
  <c r="AY103" i="65"/>
  <c r="AP72" i="65"/>
  <c r="AP80" i="65" s="1"/>
  <c r="AP6" i="65"/>
  <c r="AP5" i="65" s="1"/>
  <c r="D23" i="112"/>
  <c r="AZ173" i="66"/>
  <c r="BA173" i="66"/>
  <c r="BC173" i="66"/>
  <c r="BB173" i="66"/>
  <c r="BD173" i="66"/>
  <c r="AX160" i="66"/>
  <c r="AJ34" i="74"/>
  <c r="AT33" i="74"/>
  <c r="AQ161" i="66"/>
  <c r="AV30" i="76"/>
  <c r="AV32" i="76"/>
  <c r="AV80" i="114"/>
  <c r="AV83" i="114" s="1"/>
  <c r="AY91" i="65"/>
  <c r="AC156" i="66"/>
  <c r="AT58" i="100"/>
  <c r="AT63" i="100"/>
  <c r="AU90" i="100"/>
  <c r="AT62" i="100"/>
  <c r="AT59" i="100"/>
  <c r="AT34" i="100"/>
  <c r="AT61" i="100"/>
  <c r="AT60" i="100"/>
  <c r="AT90" i="100"/>
  <c r="AW6" i="65"/>
  <c r="AW5" i="65" s="1"/>
  <c r="AW72" i="65"/>
  <c r="BC6" i="65"/>
  <c r="BC5" i="65" s="1"/>
  <c r="BC72" i="65"/>
  <c r="BE90" i="65"/>
  <c r="BD102" i="65"/>
  <c r="BE158" i="66"/>
  <c r="BD171" i="66"/>
  <c r="AJ36" i="74"/>
  <c r="AU34" i="74"/>
  <c r="AA31" i="76"/>
  <c r="AB31" i="76"/>
  <c r="AB80" i="114"/>
  <c r="AB32" i="76"/>
  <c r="AH29" i="76"/>
  <c r="AH80" i="114"/>
  <c r="BA98" i="65"/>
  <c r="AT32" i="74"/>
  <c r="AT36" i="74"/>
  <c r="AT34" i="74"/>
  <c r="AT66" i="114"/>
  <c r="AU86" i="65"/>
  <c r="AV86" i="65"/>
  <c r="AJ66" i="114"/>
  <c r="AJ68" i="114" s="1"/>
  <c r="AU66" i="114"/>
  <c r="AU69" i="114" s="1"/>
  <c r="AN35" i="74"/>
  <c r="AD80" i="114"/>
  <c r="AD83" i="114" s="1"/>
  <c r="AD30" i="76"/>
  <c r="AB34" i="74"/>
  <c r="AB32" i="74"/>
  <c r="AB35" i="74"/>
  <c r="AB36" i="74"/>
  <c r="AB66" i="114"/>
  <c r="AB68" i="114" s="1"/>
  <c r="AB33" i="74"/>
  <c r="AZ34" i="74"/>
  <c r="AZ36" i="74"/>
  <c r="AZ32" i="74"/>
  <c r="AC32" i="76"/>
  <c r="AC80" i="114"/>
  <c r="AC82" i="114" s="1"/>
  <c r="AC89" i="65"/>
  <c r="AB63" i="100"/>
  <c r="AB34" i="100"/>
  <c r="AB61" i="100"/>
  <c r="AC90" i="100"/>
  <c r="AB60" i="100"/>
  <c r="AB90" i="100"/>
  <c r="AB59" i="100"/>
  <c r="AB58" i="100"/>
  <c r="AC6" i="65"/>
  <c r="AC5" i="65" s="1"/>
  <c r="AC72" i="65"/>
  <c r="AO52" i="100"/>
  <c r="AO54" i="100"/>
  <c r="AP83" i="100"/>
  <c r="AO53" i="100"/>
  <c r="AO56" i="100"/>
  <c r="AO34" i="100"/>
  <c r="AO83" i="100"/>
  <c r="AO51" i="100"/>
  <c r="AH52" i="100"/>
  <c r="AH53" i="100"/>
  <c r="AH51" i="100"/>
  <c r="AH83" i="100"/>
  <c r="AH54" i="100"/>
  <c r="AF63" i="100"/>
  <c r="AF62" i="100"/>
  <c r="AF90" i="100"/>
  <c r="AF59" i="100"/>
  <c r="AF58" i="100"/>
  <c r="AG90" i="100"/>
  <c r="AF60" i="100"/>
  <c r="AO55" i="100"/>
  <c r="AY49" i="100"/>
  <c r="AY48" i="100"/>
  <c r="AY41" i="100"/>
  <c r="AY46" i="100"/>
  <c r="AY40" i="100"/>
  <c r="AY47" i="100"/>
  <c r="AZ72" i="100"/>
  <c r="AY105" i="100"/>
  <c r="AY43" i="100"/>
  <c r="AY44" i="100"/>
  <c r="AY42" i="100"/>
  <c r="AM15" i="70"/>
  <c r="AM16" i="70"/>
  <c r="AM20" i="70"/>
  <c r="AM19" i="70"/>
  <c r="AM59" i="114"/>
  <c r="AM17" i="70"/>
  <c r="AJ97" i="100"/>
  <c r="AI67" i="100"/>
  <c r="AI66" i="100"/>
  <c r="AI97" i="100"/>
  <c r="AI65" i="100"/>
  <c r="AD88" i="65"/>
  <c r="AK88" i="65"/>
  <c r="AL88" i="65"/>
  <c r="AS88" i="65"/>
  <c r="AD160" i="66"/>
  <c r="AC160" i="66"/>
  <c r="AU160" i="66"/>
  <c r="AT160" i="66"/>
  <c r="AC29" i="76"/>
  <c r="AV16" i="70"/>
  <c r="AT161" i="66"/>
  <c r="AD122" i="66"/>
  <c r="AH46" i="100"/>
  <c r="AH41" i="100"/>
  <c r="AH72" i="100"/>
  <c r="AH40" i="100"/>
  <c r="AI72" i="100"/>
  <c r="AH48" i="100"/>
  <c r="AH34" i="100"/>
  <c r="AH94" i="114" s="1"/>
  <c r="AH42" i="100"/>
  <c r="AH45" i="100"/>
  <c r="AH47" i="100"/>
  <c r="AH156" i="66"/>
  <c r="AL66" i="114"/>
  <c r="AO156" i="66"/>
  <c r="AV15" i="70"/>
  <c r="AV17" i="70"/>
  <c r="AY72" i="100"/>
  <c r="AW158" i="66"/>
  <c r="AV158" i="66"/>
  <c r="AJ159" i="66"/>
  <c r="AI159" i="66"/>
  <c r="BB18" i="70"/>
  <c r="BB20" i="70"/>
  <c r="AC30" i="76"/>
  <c r="AF61" i="100"/>
  <c r="AO61" i="100"/>
  <c r="AO90" i="100"/>
  <c r="AO59" i="100"/>
  <c r="AO62" i="100"/>
  <c r="AO63" i="100"/>
  <c r="AO58" i="100"/>
  <c r="AP90" i="100"/>
  <c r="AW67" i="100"/>
  <c r="AX97" i="100"/>
  <c r="AW34" i="100"/>
  <c r="AW97" i="100"/>
  <c r="AW65" i="100"/>
  <c r="AR67" i="100"/>
  <c r="AR66" i="100"/>
  <c r="AR34" i="100"/>
  <c r="AR65" i="100"/>
  <c r="AS97" i="100"/>
  <c r="AR97" i="100"/>
  <c r="AH91" i="65"/>
  <c r="BD90" i="100"/>
  <c r="AY173" i="66"/>
  <c r="BD158" i="66"/>
  <c r="BC67" i="100"/>
  <c r="BC58" i="100"/>
  <c r="AZ176" i="66"/>
  <c r="BB176" i="66"/>
  <c r="BC176" i="66"/>
  <c r="BA176" i="66"/>
  <c r="D26" i="112"/>
  <c r="AX163" i="66"/>
  <c r="AC113" i="66"/>
  <c r="AK89" i="65"/>
  <c r="AA131" i="66"/>
  <c r="BB60" i="100"/>
  <c r="BB61" i="100"/>
  <c r="BB59" i="100"/>
  <c r="BB62" i="100"/>
  <c r="AD5" i="66"/>
  <c r="AD136" i="66" s="1"/>
  <c r="AD20" i="114" s="1"/>
  <c r="AD24" i="114" s="1"/>
  <c r="BC62" i="100"/>
  <c r="AF89" i="65"/>
  <c r="AK156" i="66"/>
  <c r="BD131" i="66"/>
  <c r="AH86" i="65"/>
  <c r="AG159" i="66"/>
  <c r="BE122" i="66"/>
  <c r="AW89" i="65"/>
  <c r="AL159" i="66"/>
  <c r="AO87" i="65"/>
  <c r="AM55" i="100"/>
  <c r="AM54" i="100"/>
  <c r="AM51" i="100"/>
  <c r="AM34" i="100"/>
  <c r="AN83" i="100"/>
  <c r="AM83" i="100"/>
  <c r="AM56" i="100"/>
  <c r="AM53" i="100"/>
  <c r="AI35" i="74"/>
  <c r="AY162" i="66"/>
  <c r="AQ163" i="66"/>
  <c r="BD87" i="65"/>
  <c r="BC99" i="65"/>
  <c r="BC87" i="65"/>
  <c r="AC87" i="65"/>
  <c r="BA102" i="65"/>
  <c r="AU87" i="65"/>
  <c r="AV87" i="65"/>
  <c r="AS86" i="65"/>
  <c r="AL86" i="65"/>
  <c r="AM86" i="65"/>
  <c r="AQ86" i="65"/>
  <c r="AE91" i="65"/>
  <c r="AD91" i="65"/>
  <c r="AZ98" i="65"/>
  <c r="AT91" i="65"/>
  <c r="AU91" i="65"/>
  <c r="AL91" i="65"/>
  <c r="AK91" i="65"/>
  <c r="AW163" i="66"/>
  <c r="AV163" i="66"/>
  <c r="AI33" i="74"/>
  <c r="AJ162" i="66"/>
  <c r="AO89" i="65"/>
  <c r="AD143" i="66"/>
  <c r="AE156" i="66" s="1"/>
  <c r="AM52" i="100"/>
  <c r="AU89" i="65"/>
  <c r="AY176" i="66"/>
  <c r="AY163" i="66"/>
  <c r="AA68" i="114"/>
  <c r="AZ97" i="65"/>
  <c r="AY85" i="65"/>
  <c r="AM161" i="66"/>
  <c r="AO161" i="66"/>
  <c r="AI36" i="74"/>
  <c r="AM163" i="66"/>
  <c r="AL34" i="74"/>
  <c r="AL33" i="74"/>
  <c r="AI80" i="114"/>
  <c r="AI29" i="76"/>
  <c r="AI32" i="76"/>
  <c r="AG59" i="114"/>
  <c r="AG17" i="70"/>
  <c r="AG15" i="70"/>
  <c r="AG19" i="70"/>
  <c r="AG20" i="70"/>
  <c r="AG18" i="70"/>
  <c r="AG16" i="70"/>
  <c r="AI66" i="114"/>
  <c r="AI68" i="114" s="1"/>
  <c r="BD90" i="65"/>
  <c r="BC102" i="65"/>
  <c r="BC90" i="65"/>
  <c r="AD87" i="65"/>
  <c r="AI56" i="100"/>
  <c r="AI51" i="100"/>
  <c r="AY61" i="100"/>
  <c r="AY60" i="100"/>
  <c r="AK58" i="100"/>
  <c r="AK63" i="100"/>
  <c r="AK59" i="100"/>
  <c r="AK61" i="100"/>
  <c r="AN67" i="100"/>
  <c r="AN65" i="100"/>
  <c r="AN97" i="100"/>
  <c r="AN66" i="100"/>
  <c r="AU46" i="100"/>
  <c r="AU48" i="100"/>
  <c r="AV72" i="100"/>
  <c r="AU47" i="100"/>
  <c r="AU40" i="100"/>
  <c r="AD44" i="100"/>
  <c r="AD42" i="100"/>
  <c r="AD47" i="100"/>
  <c r="AD46" i="100"/>
  <c r="BB67" i="100"/>
  <c r="BB66" i="100"/>
  <c r="BB65" i="100"/>
  <c r="BC97" i="100"/>
  <c r="BA87" i="65"/>
  <c r="BB87" i="65"/>
  <c r="AK45" i="100"/>
  <c r="AK41" i="100"/>
  <c r="AK48" i="100"/>
  <c r="AK46" i="100"/>
  <c r="AC52" i="100"/>
  <c r="AC56" i="100"/>
  <c r="AC54" i="100"/>
  <c r="AC53" i="100"/>
  <c r="AJ48" i="100"/>
  <c r="AJ45" i="100"/>
  <c r="AJ40" i="100"/>
  <c r="AJ46" i="100"/>
  <c r="AU63" i="100"/>
  <c r="AU62" i="100"/>
  <c r="AL59" i="100"/>
  <c r="AL60" i="100"/>
  <c r="AL58" i="100"/>
  <c r="AL62" i="100"/>
  <c r="BA45" i="100"/>
  <c r="BB72" i="100"/>
  <c r="BA41" i="100"/>
  <c r="BA46" i="100"/>
  <c r="BA43" i="100"/>
  <c r="AQ47" i="100"/>
  <c r="AR72" i="100"/>
  <c r="AQ44" i="100"/>
  <c r="AQ48" i="100"/>
  <c r="AQ40" i="100"/>
  <c r="AQ46" i="100"/>
  <c r="AO44" i="100"/>
  <c r="AO46" i="100"/>
  <c r="AO47" i="100"/>
  <c r="AO48" i="100"/>
  <c r="AO42" i="100"/>
  <c r="BA90" i="65"/>
  <c r="AZ51" i="100"/>
  <c r="AZ55" i="100"/>
  <c r="AF47" i="100"/>
  <c r="AF45" i="100"/>
  <c r="AF40" i="100"/>
  <c r="AF46" i="100"/>
  <c r="AK66" i="100"/>
  <c r="AL97" i="100"/>
  <c r="AQ88" i="65"/>
  <c r="AR88" i="65"/>
  <c r="AL161" i="66"/>
  <c r="BC163" i="66"/>
  <c r="AJ89" i="65"/>
  <c r="AF41" i="100"/>
  <c r="AJ41" i="100"/>
  <c r="AE52" i="100"/>
  <c r="AF67" i="100"/>
  <c r="AL63" i="100"/>
  <c r="AI87" i="65"/>
  <c r="AC40" i="100"/>
  <c r="AC47" i="100"/>
  <c r="AC42" i="100"/>
  <c r="AC41" i="100"/>
  <c r="AV161" i="66"/>
  <c r="AE53" i="100"/>
  <c r="AN53" i="100"/>
  <c r="AN51" i="100"/>
  <c r="AB53" i="100"/>
  <c r="AB51" i="100"/>
  <c r="AQ143" i="66"/>
  <c r="AF42" i="100"/>
  <c r="AC51" i="100"/>
  <c r="AE56" i="100"/>
  <c r="BA42" i="100"/>
  <c r="AO45" i="100"/>
  <c r="AK65" i="100"/>
  <c r="AU59" i="100"/>
  <c r="AK47" i="100"/>
  <c r="AU58" i="100"/>
  <c r="AT87" i="65"/>
  <c r="BB55" i="100"/>
  <c r="BC83" i="100"/>
  <c r="BB54" i="100"/>
  <c r="BB53" i="100"/>
  <c r="AG87" i="65"/>
  <c r="AN160" i="66"/>
  <c r="AE160" i="66"/>
  <c r="BB34" i="100"/>
  <c r="BB94" i="114" s="1"/>
  <c r="BB96" i="114" s="1"/>
  <c r="BB51" i="100"/>
  <c r="BA113" i="66"/>
  <c r="BB29" i="76"/>
  <c r="BE100" i="65"/>
  <c r="BD100" i="65"/>
  <c r="BD150" i="66"/>
  <c r="BD163" i="66" s="1"/>
  <c r="BD113" i="66"/>
  <c r="AN87" i="65"/>
  <c r="AW87" i="65"/>
  <c r="BC31" i="76"/>
  <c r="BC29" i="76"/>
  <c r="BC113" i="66"/>
  <c r="BB6" i="66"/>
  <c r="BB5" i="66" s="1"/>
  <c r="BB136" i="66" s="1"/>
  <c r="BB20" i="114" s="1"/>
  <c r="BB143" i="66"/>
  <c r="AO88" i="65"/>
  <c r="BB80" i="114"/>
  <c r="BB41" i="100"/>
  <c r="BB49" i="100"/>
  <c r="BB40" i="100"/>
  <c r="BB47" i="100"/>
  <c r="BB46" i="100"/>
  <c r="BB44" i="100"/>
  <c r="AI88" i="65"/>
  <c r="AB113" i="66"/>
  <c r="BD36" i="74"/>
  <c r="BE162" i="66"/>
  <c r="BE176" i="66"/>
  <c r="AR159" i="66"/>
  <c r="AZ88" i="65"/>
  <c r="AR160" i="66"/>
  <c r="BB63" i="100"/>
  <c r="BD33" i="74"/>
  <c r="AQ29" i="102"/>
  <c r="AQ74" i="102" s="1"/>
  <c r="AK29" i="102"/>
  <c r="AK74" i="102" s="1"/>
  <c r="AH29" i="102"/>
  <c r="AH74" i="102" s="1"/>
  <c r="AB29" i="102"/>
  <c r="AB74" i="102" s="1"/>
  <c r="BB58" i="100"/>
  <c r="AU113" i="66"/>
  <c r="BD88" i="65"/>
  <c r="BE175" i="66"/>
  <c r="AB39" i="100"/>
  <c r="BD66" i="114"/>
  <c r="BB131" i="66"/>
  <c r="BD6" i="66"/>
  <c r="BD5" i="66" s="1"/>
  <c r="BD136" i="66" s="1"/>
  <c r="BD20" i="114" s="1"/>
  <c r="BE173" i="66"/>
  <c r="BE72" i="100"/>
  <c r="AM144" i="66"/>
  <c r="AN157" i="66" s="1"/>
  <c r="AM5" i="66"/>
  <c r="AM136" i="66" s="1"/>
  <c r="AM20" i="114" s="1"/>
  <c r="AC144" i="66"/>
  <c r="AS66" i="114"/>
  <c r="AS34" i="74"/>
  <c r="AS36" i="74"/>
  <c r="AS32" i="74"/>
  <c r="AS33" i="74"/>
  <c r="AF35" i="74"/>
  <c r="AF36" i="74"/>
  <c r="AF34" i="74"/>
  <c r="AF33" i="74"/>
  <c r="AK151" i="66"/>
  <c r="BB89" i="65"/>
  <c r="BA101" i="65"/>
  <c r="AZ101" i="65"/>
  <c r="AZ89" i="65"/>
  <c r="AR85" i="65"/>
  <c r="AS85" i="65"/>
  <c r="AW162" i="66"/>
  <c r="BA162" i="66"/>
  <c r="AZ162" i="66"/>
  <c r="AC162" i="66"/>
  <c r="AL85" i="65"/>
  <c r="AS35" i="74"/>
  <c r="AF32" i="74"/>
  <c r="AU85" i="65"/>
  <c r="AM85" i="65"/>
  <c r="AH31" i="76"/>
  <c r="AH30" i="76"/>
  <c r="AH32" i="76"/>
  <c r="AT32" i="76"/>
  <c r="AT80" i="114"/>
  <c r="AT30" i="76"/>
  <c r="AT31" i="76"/>
  <c r="AZ80" i="114"/>
  <c r="AZ31" i="76"/>
  <c r="AZ32" i="76"/>
  <c r="AZ30" i="76"/>
  <c r="AL157" i="66"/>
  <c r="AD34" i="74"/>
  <c r="AD32" i="74"/>
  <c r="AD33" i="74"/>
  <c r="AD66" i="114"/>
  <c r="AD36" i="74"/>
  <c r="AD35" i="74"/>
  <c r="AR32" i="74"/>
  <c r="AR34" i="74"/>
  <c r="AR36" i="74"/>
  <c r="AR33" i="74"/>
  <c r="AR66" i="114"/>
  <c r="BA31" i="76"/>
  <c r="BA30" i="76"/>
  <c r="BA32" i="76"/>
  <c r="AH85" i="65"/>
  <c r="AG89" i="65"/>
  <c r="AH89" i="65"/>
  <c r="AV162" i="66"/>
  <c r="AD163" i="66"/>
  <c r="AC163" i="66"/>
  <c r="AD89" i="65"/>
  <c r="AR89" i="65"/>
  <c r="AS89" i="65"/>
  <c r="AN89" i="65"/>
  <c r="AL151" i="66"/>
  <c r="AL162" i="66"/>
  <c r="AM162" i="66"/>
  <c r="AB5" i="65"/>
  <c r="BE43" i="100"/>
  <c r="BE49" i="100"/>
  <c r="BE44" i="100"/>
  <c r="BE51" i="100"/>
  <c r="BE116" i="100"/>
  <c r="BE97" i="100"/>
  <c r="AV29" i="102"/>
  <c r="AV74" i="102" s="1"/>
  <c r="AS29" i="102"/>
  <c r="AS74" i="102" s="1"/>
  <c r="AM29" i="102"/>
  <c r="AM74" i="102" s="1"/>
  <c r="AG29" i="102"/>
  <c r="AG74" i="102" s="1"/>
  <c r="BE45" i="100"/>
  <c r="BE52" i="100"/>
  <c r="AQ85" i="65"/>
  <c r="BE5" i="66"/>
  <c r="BE136" i="66" s="1"/>
  <c r="BE20" i="114" s="1"/>
  <c r="BE24" i="114" s="1"/>
  <c r="AR29" i="102"/>
  <c r="AR74" i="102" s="1"/>
  <c r="AI29" i="102"/>
  <c r="AI74" i="102" s="1"/>
  <c r="BE31" i="76"/>
  <c r="BE42" i="100"/>
  <c r="BE48" i="100"/>
  <c r="AF73" i="65"/>
  <c r="AW85" i="65"/>
  <c r="BE174" i="66"/>
  <c r="AY174" i="66"/>
  <c r="BC174" i="66"/>
  <c r="AZ174" i="66"/>
  <c r="BA174" i="66"/>
  <c r="BD174" i="66"/>
  <c r="D24" i="112"/>
  <c r="AX161" i="66"/>
  <c r="BB174" i="66"/>
  <c r="AY161" i="66"/>
  <c r="AV157" i="66"/>
  <c r="AV151" i="66"/>
  <c r="AI86" i="65"/>
  <c r="AR163" i="66"/>
  <c r="AK87" i="65"/>
  <c r="AW113" i="66"/>
  <c r="AC29" i="102"/>
  <c r="AC74" i="102" s="1"/>
  <c r="AV113" i="66"/>
  <c r="BE29" i="76"/>
  <c r="BE130" i="100"/>
  <c r="AD85" i="65"/>
  <c r="AI90" i="65"/>
  <c r="BE34" i="74"/>
  <c r="AZ86" i="65"/>
  <c r="AC86" i="65"/>
  <c r="AO113" i="66"/>
  <c r="AI113" i="66"/>
  <c r="BE36" i="74"/>
  <c r="AV85" i="65"/>
  <c r="AH163" i="66"/>
  <c r="AY29" i="102"/>
  <c r="AY74" i="102" s="1"/>
  <c r="BE35" i="74"/>
  <c r="AP34" i="100"/>
  <c r="BD34" i="100"/>
  <c r="BD94" i="114" s="1"/>
  <c r="AZ158" i="66"/>
  <c r="AZ171" i="66"/>
  <c r="AN161" i="66"/>
  <c r="AO85" i="65"/>
  <c r="AN85" i="65"/>
  <c r="AH151" i="66"/>
  <c r="AI157" i="66"/>
  <c r="AT151" i="66"/>
  <c r="AW157" i="66"/>
  <c r="AX157" i="66"/>
  <c r="AG158" i="66"/>
  <c r="AF68" i="114"/>
  <c r="AZ170" i="66"/>
  <c r="BA157" i="66"/>
  <c r="AU161" i="66"/>
  <c r="AG47" i="100"/>
  <c r="AG44" i="100"/>
  <c r="AG62" i="100"/>
  <c r="AQ55" i="100"/>
  <c r="BA86" i="65"/>
  <c r="AY160" i="66"/>
  <c r="AK160" i="66"/>
  <c r="AZ52" i="100"/>
  <c r="AG48" i="100"/>
  <c r="AG42" i="100"/>
  <c r="AG59" i="100"/>
  <c r="AQ56" i="100"/>
  <c r="AT88" i="65"/>
  <c r="AZ100" i="65"/>
  <c r="BA88" i="65"/>
  <c r="AY5" i="66"/>
  <c r="AY136" i="66" s="1"/>
  <c r="AY20" i="114" s="1"/>
  <c r="AY23" i="114" s="1"/>
  <c r="AI162" i="66"/>
  <c r="AZ53" i="100"/>
  <c r="AG41" i="100"/>
  <c r="AG61" i="100"/>
  <c r="AQ53" i="100"/>
  <c r="AH88" i="65"/>
  <c r="AU88" i="65"/>
  <c r="AL160" i="66"/>
  <c r="AS160" i="66"/>
  <c r="AZ160" i="66"/>
  <c r="AF160" i="66"/>
  <c r="AK161" i="66"/>
  <c r="AZ54" i="100"/>
  <c r="AG40" i="100"/>
  <c r="AG60" i="100"/>
  <c r="AQ52" i="100"/>
  <c r="AC88" i="65"/>
  <c r="AN88" i="65"/>
  <c r="AH87" i="65"/>
  <c r="BC35" i="74"/>
  <c r="BC36" i="74"/>
  <c r="BC33" i="74"/>
  <c r="BC66" i="114"/>
  <c r="BC34" i="74"/>
  <c r="BC19" i="70"/>
  <c r="BC17" i="70"/>
  <c r="BC16" i="70"/>
  <c r="BC15" i="70"/>
  <c r="BC20" i="70"/>
  <c r="AF157" i="66"/>
  <c r="BB34" i="74"/>
  <c r="BB36" i="74"/>
  <c r="BB35" i="74"/>
  <c r="BB66" i="114"/>
  <c r="BC49" i="100"/>
  <c r="BC40" i="100"/>
  <c r="BC48" i="100"/>
  <c r="BC42" i="100"/>
  <c r="BC44" i="100"/>
  <c r="BC72" i="100"/>
  <c r="BC43" i="100"/>
  <c r="BC34" i="100"/>
  <c r="BD17" i="70"/>
  <c r="BD59" i="114"/>
  <c r="BD19" i="70"/>
  <c r="BD20" i="70"/>
  <c r="AJ113" i="66"/>
  <c r="BC60" i="100"/>
  <c r="AE29" i="102"/>
  <c r="AE74" i="102" s="1"/>
  <c r="AA34" i="100"/>
  <c r="BE105" i="100"/>
  <c r="BB115" i="66"/>
  <c r="AJ5" i="65"/>
  <c r="BC59" i="100"/>
  <c r="BD29" i="102"/>
  <c r="BD74" i="102" s="1"/>
  <c r="BA29" i="102"/>
  <c r="BA74" i="102" s="1"/>
  <c r="AP29" i="102"/>
  <c r="AP74" i="102" s="1"/>
  <c r="AJ29" i="102"/>
  <c r="AJ74" i="102" s="1"/>
  <c r="AD29" i="102"/>
  <c r="AD74" i="102" s="1"/>
  <c r="BE6" i="65"/>
  <c r="BE30" i="76"/>
  <c r="BE34" i="100"/>
  <c r="AX29" i="102"/>
  <c r="AX74" i="102" s="1"/>
  <c r="AL29" i="102"/>
  <c r="AL74" i="102" s="1"/>
  <c r="AF29" i="102"/>
  <c r="AF74" i="102" s="1"/>
  <c r="AK113" i="66"/>
  <c r="AE113" i="66"/>
  <c r="AZ113" i="66"/>
  <c r="AL113" i="66"/>
  <c r="BC115" i="66"/>
  <c r="AY5" i="65"/>
  <c r="BB29" i="102"/>
  <c r="BB74" i="102" s="1"/>
  <c r="AZ29" i="102"/>
  <c r="AZ74" i="102" s="1"/>
  <c r="AW29" i="102"/>
  <c r="AW74" i="102" s="1"/>
  <c r="BE115" i="66"/>
  <c r="AX34" i="100"/>
  <c r="BF134" i="100" s="1"/>
  <c r="AF158" i="66"/>
  <c r="AI158" i="66"/>
  <c r="AH158" i="66"/>
  <c r="BC5" i="66"/>
  <c r="BC136" i="66" s="1"/>
  <c r="BC20" i="114" s="1"/>
  <c r="BC144" i="66"/>
  <c r="BA161" i="66"/>
  <c r="AQ158" i="66"/>
  <c r="AC161" i="66"/>
  <c r="AE5" i="65"/>
  <c r="BC55" i="100"/>
  <c r="BD16" i="70"/>
  <c r="AK5" i="65"/>
  <c r="AT5" i="65"/>
  <c r="AQ113" i="66"/>
  <c r="BD115" i="66"/>
  <c r="BD15" i="70"/>
  <c r="AA29" i="102"/>
  <c r="AA74" i="102" s="1"/>
  <c r="AU29" i="102"/>
  <c r="AU74" i="102" s="1"/>
  <c r="AN29" i="102"/>
  <c r="AN74" i="102" s="1"/>
  <c r="BE131" i="66"/>
  <c r="BE113" i="66"/>
  <c r="AH5" i="65"/>
  <c r="AY113" i="66"/>
  <c r="AT113" i="66"/>
  <c r="AM113" i="66"/>
  <c r="AG113" i="66"/>
  <c r="AO5" i="65"/>
  <c r="AV5" i="65"/>
  <c r="AS113" i="66"/>
  <c r="AF113" i="66"/>
  <c r="BD72" i="100"/>
  <c r="BD18" i="70"/>
  <c r="BC29" i="102"/>
  <c r="BC74" i="102" s="1"/>
  <c r="AT29" i="102"/>
  <c r="AT74" i="102" s="1"/>
  <c r="AO29" i="102"/>
  <c r="AO74" i="102" s="1"/>
  <c r="BD162" i="66"/>
  <c r="AD113" i="66"/>
  <c r="BC54" i="100"/>
  <c r="AK158" i="66"/>
  <c r="AU158" i="66"/>
  <c r="AT158" i="66"/>
  <c r="AL158" i="66"/>
  <c r="AM158" i="66"/>
  <c r="BA158" i="66"/>
  <c r="BA171" i="66"/>
  <c r="BB158" i="66"/>
  <c r="AP157" i="66"/>
  <c r="AO157" i="66"/>
  <c r="AN158" i="66"/>
  <c r="AR158" i="66"/>
  <c r="AS158" i="66"/>
  <c r="AJ158" i="66"/>
  <c r="AE158" i="66"/>
  <c r="AD158" i="66"/>
  <c r="AP158" i="66"/>
  <c r="AO158" i="66"/>
  <c r="AB90" i="65"/>
  <c r="BB144" i="66"/>
  <c r="BB33" i="74"/>
  <c r="BB31" i="76"/>
  <c r="BB16" i="70"/>
  <c r="BB17" i="70"/>
  <c r="BC41" i="100"/>
  <c r="BC47" i="100"/>
  <c r="BC53" i="100"/>
  <c r="BD83" i="100"/>
  <c r="AG5" i="65"/>
  <c r="AZ5" i="65"/>
  <c r="BE170" i="66"/>
  <c r="BE157" i="66"/>
  <c r="BB5" i="65"/>
  <c r="BD73" i="65"/>
  <c r="BB15" i="70"/>
  <c r="AM5" i="65"/>
  <c r="AQ5" i="65"/>
  <c r="AS5" i="65"/>
  <c r="BB32" i="74"/>
  <c r="BB32" i="76"/>
  <c r="BB19" i="70"/>
  <c r="BB113" i="66"/>
  <c r="BC46" i="100"/>
  <c r="BC51" i="100"/>
  <c r="BE96" i="65"/>
  <c r="AX80" i="65"/>
  <c r="BF104" i="65" s="1"/>
  <c r="AX151" i="66"/>
  <c r="BF177" i="66" s="1"/>
  <c r="BB30" i="76"/>
  <c r="AO98" i="102" l="1"/>
  <c r="AO86" i="102"/>
  <c r="AC86" i="102"/>
  <c r="AC98" i="102"/>
  <c r="AQ98" i="102"/>
  <c r="AQ86" i="102"/>
  <c r="AD98" i="102"/>
  <c r="AD86" i="102"/>
  <c r="BD98" i="102"/>
  <c r="BD86" i="102"/>
  <c r="BE98" i="102"/>
  <c r="AW98" i="102"/>
  <c r="AW86" i="102"/>
  <c r="AJ98" i="102"/>
  <c r="AJ86" i="102"/>
  <c r="AY98" i="102"/>
  <c r="AY86" i="102"/>
  <c r="AZ98" i="102"/>
  <c r="AZ86" i="102"/>
  <c r="AF98" i="102"/>
  <c r="AF86" i="102"/>
  <c r="AP98" i="102"/>
  <c r="AP86" i="102"/>
  <c r="AE98" i="102"/>
  <c r="AE86" i="102"/>
  <c r="BB98" i="102"/>
  <c r="BB86" i="102"/>
  <c r="AL86" i="102"/>
  <c r="AL98" i="102"/>
  <c r="BA86" i="102"/>
  <c r="BA98" i="102"/>
  <c r="AG98" i="102"/>
  <c r="AG86" i="102"/>
  <c r="AM98" i="102"/>
  <c r="AM86" i="102"/>
  <c r="AB86" i="102"/>
  <c r="AB98" i="102"/>
  <c r="AX98" i="102"/>
  <c r="AX86" i="102"/>
  <c r="AT86" i="102"/>
  <c r="AT98" i="102"/>
  <c r="AU98" i="102"/>
  <c r="AU86" i="102"/>
  <c r="AI98" i="102"/>
  <c r="AI86" i="102"/>
  <c r="AS86" i="102"/>
  <c r="AS98" i="102"/>
  <c r="AH98" i="102"/>
  <c r="AH86" i="102"/>
  <c r="AN86" i="102"/>
  <c r="AN98" i="102"/>
  <c r="BC98" i="102"/>
  <c r="BC86" i="102"/>
  <c r="BF86" i="102"/>
  <c r="BE86" i="102"/>
  <c r="AR98" i="102"/>
  <c r="AR86" i="102"/>
  <c r="AV86" i="102"/>
  <c r="AV98" i="102"/>
  <c r="AK86" i="102"/>
  <c r="AK98" i="102"/>
  <c r="BE156" i="66"/>
  <c r="BF156" i="66"/>
  <c r="AP39" i="100"/>
  <c r="AD64" i="100"/>
  <c r="AJ92" i="65"/>
  <c r="BE64" i="100"/>
  <c r="BE5" i="65"/>
  <c r="BE66" i="65" s="1"/>
  <c r="AH21" i="70"/>
  <c r="BF85" i="65"/>
  <c r="BE80" i="65"/>
  <c r="BE97" i="65"/>
  <c r="BE85" i="65"/>
  <c r="BF41" i="114"/>
  <c r="BC169" i="66"/>
  <c r="BE94" i="114"/>
  <c r="BE96" i="114" s="1"/>
  <c r="BF101" i="100"/>
  <c r="BE151" i="66"/>
  <c r="BF164" i="66" s="1"/>
  <c r="AY64" i="100"/>
  <c r="AG151" i="66"/>
  <c r="AG164" i="66" s="1"/>
  <c r="AK69" i="114"/>
  <c r="AG157" i="66"/>
  <c r="AT64" i="100"/>
  <c r="AZ84" i="65"/>
  <c r="AT101" i="100"/>
  <c r="AS101" i="100"/>
  <c r="AZ96" i="65"/>
  <c r="AZ80" i="65"/>
  <c r="AZ64" i="100"/>
  <c r="AN96" i="114"/>
  <c r="AY80" i="65"/>
  <c r="AQ21" i="70"/>
  <c r="AH84" i="65"/>
  <c r="AD50" i="100"/>
  <c r="AM57" i="100"/>
  <c r="AA39" i="100"/>
  <c r="BE57" i="100"/>
  <c r="AV64" i="100"/>
  <c r="AJ96" i="114"/>
  <c r="AU50" i="100"/>
  <c r="AD21" i="70"/>
  <c r="AW39" i="100"/>
  <c r="AO84" i="65"/>
  <c r="AY151" i="66"/>
  <c r="AZ164" i="66" s="1"/>
  <c r="BD64" i="100"/>
  <c r="AR57" i="100"/>
  <c r="AJ23" i="114"/>
  <c r="AO21" i="70"/>
  <c r="AW21" i="70"/>
  <c r="AT84" i="65"/>
  <c r="AR21" i="70"/>
  <c r="AI21" i="70"/>
  <c r="BA64" i="100"/>
  <c r="AD96" i="114"/>
  <c r="AG50" i="100"/>
  <c r="AJ64" i="100"/>
  <c r="AZ21" i="70"/>
  <c r="AP68" i="114"/>
  <c r="AK84" i="65"/>
  <c r="AJ84" i="65"/>
  <c r="AL37" i="74"/>
  <c r="AB64" i="100"/>
  <c r="AU21" i="70"/>
  <c r="BA21" i="70"/>
  <c r="AC21" i="70"/>
  <c r="AX21" i="70"/>
  <c r="AW57" i="100"/>
  <c r="AP50" i="100"/>
  <c r="AH64" i="100"/>
  <c r="AY156" i="66"/>
  <c r="BE41" i="114"/>
  <c r="AL21" i="70"/>
  <c r="AO64" i="100"/>
  <c r="AE64" i="100"/>
  <c r="AK21" i="70"/>
  <c r="AI84" i="65"/>
  <c r="AH80" i="65"/>
  <c r="AC80" i="65"/>
  <c r="AC92" i="65" s="1"/>
  <c r="AC84" i="65"/>
  <c r="AS57" i="100"/>
  <c r="AQ64" i="100"/>
  <c r="AF50" i="100"/>
  <c r="AQ37" i="74"/>
  <c r="BB37" i="74"/>
  <c r="BA37" i="74"/>
  <c r="AN39" i="100"/>
  <c r="BA57" i="100"/>
  <c r="AD37" i="74"/>
  <c r="AP37" i="74"/>
  <c r="AG37" i="74"/>
  <c r="BE37" i="74"/>
  <c r="AV39" i="100"/>
  <c r="AK50" i="100"/>
  <c r="AQ57" i="100"/>
  <c r="AM39" i="100"/>
  <c r="AP57" i="100"/>
  <c r="BC37" i="74"/>
  <c r="BC64" i="100"/>
  <c r="AJ57" i="100"/>
  <c r="AT39" i="100"/>
  <c r="AR50" i="100"/>
  <c r="AE39" i="100"/>
  <c r="AL64" i="100"/>
  <c r="AY50" i="100"/>
  <c r="AX39" i="100"/>
  <c r="BD50" i="100"/>
  <c r="AG64" i="100"/>
  <c r="AF96" i="114"/>
  <c r="AZ37" i="74"/>
  <c r="AB37" i="74"/>
  <c r="AH37" i="74"/>
  <c r="AO37" i="74"/>
  <c r="AF37" i="74"/>
  <c r="AE37" i="74"/>
  <c r="AU37" i="74"/>
  <c r="AS37" i="74"/>
  <c r="AW37" i="74"/>
  <c r="AN37" i="74"/>
  <c r="AJ37" i="74"/>
  <c r="AV37" i="74"/>
  <c r="AK37" i="74"/>
  <c r="AT37" i="74"/>
  <c r="BD37" i="74"/>
  <c r="AX37" i="74"/>
  <c r="AY37" i="74"/>
  <c r="AM37" i="74"/>
  <c r="AR37" i="74"/>
  <c r="AI37" i="74"/>
  <c r="AA33" i="76"/>
  <c r="AR33" i="76"/>
  <c r="AH33" i="76"/>
  <c r="AK33" i="76"/>
  <c r="AG33" i="76"/>
  <c r="BC33" i="76"/>
  <c r="AO83" i="114"/>
  <c r="AV33" i="76"/>
  <c r="AJ33" i="76"/>
  <c r="AF33" i="76"/>
  <c r="AU33" i="76"/>
  <c r="AN33" i="76"/>
  <c r="BD33" i="76"/>
  <c r="AI33" i="76"/>
  <c r="AC33" i="76"/>
  <c r="AD33" i="76"/>
  <c r="BA33" i="76"/>
  <c r="AT33" i="76"/>
  <c r="AO33" i="76"/>
  <c r="AQ33" i="76"/>
  <c r="AC83" i="114"/>
  <c r="AB33" i="76"/>
  <c r="BB33" i="76"/>
  <c r="AL33" i="76"/>
  <c r="AZ33" i="76"/>
  <c r="BE33" i="76"/>
  <c r="AS33" i="76"/>
  <c r="AW33" i="76"/>
  <c r="AP33" i="76"/>
  <c r="AS83" i="114"/>
  <c r="AW82" i="114"/>
  <c r="AQ82" i="114"/>
  <c r="AH69" i="114"/>
  <c r="BA68" i="114"/>
  <c r="AE68" i="114"/>
  <c r="AT24" i="114"/>
  <c r="AT23" i="114"/>
  <c r="AN23" i="114"/>
  <c r="BA23" i="114"/>
  <c r="BA25" i="114"/>
  <c r="BE169" i="66"/>
  <c r="AC97" i="114"/>
  <c r="AI57" i="100"/>
  <c r="AA57" i="100"/>
  <c r="AD101" i="100"/>
  <c r="AV50" i="100"/>
  <c r="AX64" i="100"/>
  <c r="AA64" i="100"/>
  <c r="AC23" i="114"/>
  <c r="AG82" i="114"/>
  <c r="AN21" i="70"/>
  <c r="AK101" i="100"/>
  <c r="AA50" i="100"/>
  <c r="AM64" i="100"/>
  <c r="AZ57" i="100"/>
  <c r="AS50" i="100"/>
  <c r="BD151" i="66"/>
  <c r="AS64" i="100"/>
  <c r="AS39" i="100"/>
  <c r="AD57" i="100"/>
  <c r="AW50" i="100"/>
  <c r="AC64" i="100"/>
  <c r="BA50" i="100"/>
  <c r="AD82" i="114"/>
  <c r="AU83" i="114"/>
  <c r="AQ69" i="114"/>
  <c r="AU68" i="114"/>
  <c r="AG68" i="114"/>
  <c r="AX23" i="114"/>
  <c r="AF164" i="66"/>
  <c r="AY84" i="65"/>
  <c r="AL50" i="100"/>
  <c r="AE21" i="70"/>
  <c r="AK97" i="114"/>
  <c r="AK96" i="114"/>
  <c r="AU7" i="118"/>
  <c r="AU7" i="117"/>
  <c r="BC7" i="118"/>
  <c r="BC7" i="117"/>
  <c r="AM7" i="118"/>
  <c r="AM7" i="117"/>
  <c r="AG7" i="118"/>
  <c r="AG7" i="117"/>
  <c r="AD19" i="117"/>
  <c r="AE19" i="117"/>
  <c r="AN19" i="118"/>
  <c r="AQ19" i="117"/>
  <c r="AI19" i="118"/>
  <c r="AC19" i="117"/>
  <c r="AZ7" i="118"/>
  <c r="AZ7" i="117"/>
  <c r="AY7" i="117"/>
  <c r="AY7" i="118"/>
  <c r="BA7" i="118"/>
  <c r="BA7" i="117"/>
  <c r="AH7" i="117"/>
  <c r="AH7" i="118"/>
  <c r="AT7" i="118"/>
  <c r="AT7" i="117"/>
  <c r="AJ7" i="118"/>
  <c r="AJ7" i="117"/>
  <c r="AE57" i="100"/>
  <c r="BC19" i="117"/>
  <c r="AW19" i="118"/>
  <c r="AG19" i="118"/>
  <c r="AQ19" i="118"/>
  <c r="AP19" i="118"/>
  <c r="AS19" i="117"/>
  <c r="BB19" i="117"/>
  <c r="BC19" i="118"/>
  <c r="BC29" i="118"/>
  <c r="AW19" i="117"/>
  <c r="AG19" i="117"/>
  <c r="AR19" i="117"/>
  <c r="AS19" i="118"/>
  <c r="BB29" i="118"/>
  <c r="BB19" i="118"/>
  <c r="AP19" i="117"/>
  <c r="BD7" i="118"/>
  <c r="BD7" i="117"/>
  <c r="AO7" i="118"/>
  <c r="AO7" i="117"/>
  <c r="BE7" i="117"/>
  <c r="AB7" i="118"/>
  <c r="AB10" i="118" s="1"/>
  <c r="AB7" i="117"/>
  <c r="AT156" i="66"/>
  <c r="AI151" i="66"/>
  <c r="AJ164" i="66" s="1"/>
  <c r="AI156" i="66"/>
  <c r="AL19" i="117"/>
  <c r="AM19" i="117"/>
  <c r="AO19" i="118"/>
  <c r="BD19" i="117"/>
  <c r="AY19" i="117"/>
  <c r="AR19" i="118"/>
  <c r="AK19" i="117"/>
  <c r="AC7" i="118"/>
  <c r="AC10" i="118" s="1"/>
  <c r="AC7" i="117"/>
  <c r="AF7" i="118"/>
  <c r="AF7" i="117"/>
  <c r="AW7" i="118"/>
  <c r="AW7" i="117"/>
  <c r="AD7" i="118"/>
  <c r="AD10" i="118" s="1"/>
  <c r="AD7" i="117"/>
  <c r="AR7" i="118"/>
  <c r="AR7" i="117"/>
  <c r="AX7" i="117"/>
  <c r="BF30" i="117" s="1"/>
  <c r="AX7" i="118"/>
  <c r="BF30" i="118" s="1"/>
  <c r="AL19" i="118"/>
  <c r="AM19" i="118"/>
  <c r="AO19" i="117"/>
  <c r="BD19" i="118"/>
  <c r="BD29" i="118"/>
  <c r="AY29" i="118"/>
  <c r="AY19" i="118"/>
  <c r="BA19" i="117"/>
  <c r="AK19" i="118"/>
  <c r="AE7" i="118"/>
  <c r="AE7" i="117"/>
  <c r="AS7" i="118"/>
  <c r="AS7" i="117"/>
  <c r="BB7" i="118"/>
  <c r="BB7" i="117"/>
  <c r="BB30" i="117" s="1"/>
  <c r="BE163" i="66"/>
  <c r="AL7" i="118"/>
  <c r="AL7" i="117"/>
  <c r="AV69" i="114"/>
  <c r="AF19" i="117"/>
  <c r="AZ19" i="117"/>
  <c r="BA19" i="118"/>
  <c r="BA29" i="118"/>
  <c r="BE19" i="118"/>
  <c r="BE29" i="118"/>
  <c r="AV7" i="118"/>
  <c r="AV7" i="117"/>
  <c r="AQ7" i="117"/>
  <c r="AQ7" i="118"/>
  <c r="AJ101" i="100"/>
  <c r="AI7" i="117"/>
  <c r="AI7" i="118"/>
  <c r="AU19" i="117"/>
  <c r="AX19" i="118"/>
  <c r="AV19" i="117"/>
  <c r="AH19" i="118"/>
  <c r="AZ19" i="118"/>
  <c r="AZ29" i="118"/>
  <c r="AJ19" i="117"/>
  <c r="BE19" i="117"/>
  <c r="AT19" i="117"/>
  <c r="AK7" i="118"/>
  <c r="AK7" i="117"/>
  <c r="AP7" i="117"/>
  <c r="AP7" i="118"/>
  <c r="AN7" i="118"/>
  <c r="AN7" i="117"/>
  <c r="AU19" i="118"/>
  <c r="AX19" i="117"/>
  <c r="AV19" i="118"/>
  <c r="AN19" i="117"/>
  <c r="AH19" i="117"/>
  <c r="AI19" i="117"/>
  <c r="AJ19" i="118"/>
  <c r="AT19" i="118"/>
  <c r="AY68" i="114"/>
  <c r="AI69" i="114"/>
  <c r="BE50" i="100"/>
  <c r="AV164" i="66"/>
  <c r="AV82" i="114"/>
  <c r="AL82" i="114"/>
  <c r="AX69" i="114"/>
  <c r="AS151" i="66"/>
  <c r="AT164" i="66" s="1"/>
  <c r="AO68" i="114"/>
  <c r="AO24" i="114"/>
  <c r="AK82" i="114"/>
  <c r="BC82" i="114"/>
  <c r="AI101" i="100"/>
  <c r="AU24" i="114"/>
  <c r="AJ82" i="114"/>
  <c r="AW68" i="114"/>
  <c r="AZ24" i="114"/>
  <c r="AZ96" i="114"/>
  <c r="AB21" i="70"/>
  <c r="AM83" i="114"/>
  <c r="AX50" i="100"/>
  <c r="AT50" i="100"/>
  <c r="AI39" i="100"/>
  <c r="AP24" i="114"/>
  <c r="AP23" i="114"/>
  <c r="AF83" i="114"/>
  <c r="AG24" i="114"/>
  <c r="AG23" i="114"/>
  <c r="AQ96" i="114"/>
  <c r="AQ97" i="114"/>
  <c r="AT21" i="70"/>
  <c r="BE21" i="70"/>
  <c r="AL23" i="114"/>
  <c r="AK23" i="114"/>
  <c r="AF156" i="66"/>
  <c r="AG156" i="66"/>
  <c r="AV21" i="70"/>
  <c r="AZ39" i="100"/>
  <c r="AK164" i="66"/>
  <c r="AT92" i="65"/>
  <c r="AK92" i="65"/>
  <c r="BB96" i="65"/>
  <c r="AB66" i="65"/>
  <c r="AB11" i="114" s="1"/>
  <c r="AB15" i="114" s="1"/>
  <c r="AB151" i="66"/>
  <c r="BA83" i="114"/>
  <c r="AA82" i="114"/>
  <c r="AF23" i="114"/>
  <c r="AP21" i="70"/>
  <c r="AN156" i="66"/>
  <c r="AM156" i="66"/>
  <c r="AC157" i="66"/>
  <c r="BE83" i="114"/>
  <c r="BE82" i="114"/>
  <c r="AR83" i="114"/>
  <c r="AM68" i="114"/>
  <c r="AJ50" i="100"/>
  <c r="AL39" i="100"/>
  <c r="BA101" i="100"/>
  <c r="BA94" i="114"/>
  <c r="AD80" i="65"/>
  <c r="AS24" i="114"/>
  <c r="AQ157" i="66"/>
  <c r="AE84" i="65"/>
  <c r="AS84" i="65"/>
  <c r="AR84" i="65"/>
  <c r="AR157" i="66"/>
  <c r="AI24" i="114"/>
  <c r="AW151" i="66"/>
  <c r="AW164" i="66" s="1"/>
  <c r="AP64" i="100"/>
  <c r="AV57" i="100"/>
  <c r="AH23" i="114"/>
  <c r="AX156" i="66"/>
  <c r="AJ69" i="114"/>
  <c r="AV96" i="114"/>
  <c r="AV97" i="114"/>
  <c r="AY21" i="70"/>
  <c r="BD39" i="100"/>
  <c r="AF21" i="70"/>
  <c r="AS21" i="70"/>
  <c r="AJ21" i="70"/>
  <c r="AI96" i="114"/>
  <c r="AI97" i="114"/>
  <c r="AI64" i="100"/>
  <c r="AM21" i="70"/>
  <c r="AR39" i="100"/>
  <c r="AL164" i="66"/>
  <c r="AD23" i="114"/>
  <c r="AB162" i="66"/>
  <c r="AL101" i="100"/>
  <c r="BB97" i="114"/>
  <c r="AN57" i="100"/>
  <c r="AM101" i="100"/>
  <c r="AB24" i="114"/>
  <c r="AB23" i="114"/>
  <c r="AN84" i="65"/>
  <c r="AN80" i="65"/>
  <c r="AN92" i="65" s="1"/>
  <c r="AE101" i="100"/>
  <c r="AE94" i="114"/>
  <c r="AF101" i="100"/>
  <c r="AG94" i="114"/>
  <c r="AG101" i="100"/>
  <c r="AH101" i="100"/>
  <c r="BA169" i="66"/>
  <c r="BA151" i="66"/>
  <c r="BA164" i="66" s="1"/>
  <c r="AG84" i="65"/>
  <c r="AF84" i="65"/>
  <c r="AY24" i="114"/>
  <c r="AF64" i="100"/>
  <c r="AZ101" i="100"/>
  <c r="AY94" i="114"/>
  <c r="AB57" i="100"/>
  <c r="AU94" i="114"/>
  <c r="AV101" i="100"/>
  <c r="AU64" i="100"/>
  <c r="AM84" i="65"/>
  <c r="AL84" i="65"/>
  <c r="AN162" i="66"/>
  <c r="AO162" i="66"/>
  <c r="AX57" i="100"/>
  <c r="AQ24" i="114"/>
  <c r="AQ23" i="114"/>
  <c r="AY39" i="100"/>
  <c r="AP82" i="114"/>
  <c r="AP83" i="114"/>
  <c r="AH57" i="100"/>
  <c r="AW156" i="66"/>
  <c r="BA96" i="65"/>
  <c r="BB84" i="65"/>
  <c r="BA84" i="65"/>
  <c r="BD57" i="100"/>
  <c r="BA156" i="66"/>
  <c r="AZ156" i="66"/>
  <c r="AZ169" i="66"/>
  <c r="AC57" i="100"/>
  <c r="AN82" i="114"/>
  <c r="AN83" i="114"/>
  <c r="AT57" i="100"/>
  <c r="AU84" i="65"/>
  <c r="AV84" i="65"/>
  <c r="AB94" i="114"/>
  <c r="AC101" i="100"/>
  <c r="AH83" i="114"/>
  <c r="AH82" i="114"/>
  <c r="AR24" i="114"/>
  <c r="AR23" i="114"/>
  <c r="AX41" i="114"/>
  <c r="BB50" i="100"/>
  <c r="AW64" i="100"/>
  <c r="AS157" i="66"/>
  <c r="AR151" i="66"/>
  <c r="AL68" i="114"/>
  <c r="AL69" i="114"/>
  <c r="AB69" i="114"/>
  <c r="AW94" i="114"/>
  <c r="AW101" i="100"/>
  <c r="AO50" i="100"/>
  <c r="AT68" i="114"/>
  <c r="AT69" i="114"/>
  <c r="AE24" i="114"/>
  <c r="AQ84" i="65"/>
  <c r="AP84" i="65"/>
  <c r="AH39" i="100"/>
  <c r="AB82" i="114"/>
  <c r="AB83" i="114"/>
  <c r="AP162" i="66"/>
  <c r="AQ162" i="66"/>
  <c r="AR64" i="100"/>
  <c r="AF57" i="100"/>
  <c r="AH50" i="100"/>
  <c r="AO94" i="114"/>
  <c r="AO101" i="100"/>
  <c r="AD84" i="65"/>
  <c r="BD84" i="65"/>
  <c r="BC80" i="65"/>
  <c r="BC104" i="65" s="1"/>
  <c r="BC96" i="65"/>
  <c r="BC84" i="65"/>
  <c r="AT94" i="114"/>
  <c r="AU101" i="100"/>
  <c r="AN69" i="114"/>
  <c r="AN68" i="114"/>
  <c r="AX84" i="65"/>
  <c r="AW84" i="65"/>
  <c r="AW80" i="65"/>
  <c r="AX92" i="65" s="1"/>
  <c r="AR94" i="114"/>
  <c r="AR101" i="100"/>
  <c r="AO57" i="100"/>
  <c r="BB57" i="100"/>
  <c r="AK39" i="100"/>
  <c r="AI50" i="100"/>
  <c r="BB39" i="100"/>
  <c r="BE39" i="100"/>
  <c r="BE23" i="114"/>
  <c r="AB60" i="114"/>
  <c r="AB61" i="114" s="1"/>
  <c r="AU39" i="100"/>
  <c r="AK57" i="100"/>
  <c r="AF39" i="100"/>
  <c r="AV23" i="114"/>
  <c r="AV24" i="114"/>
  <c r="AK64" i="100"/>
  <c r="BB101" i="100"/>
  <c r="AN64" i="100"/>
  <c r="AU57" i="100"/>
  <c r="AN50" i="100"/>
  <c r="AE50" i="100"/>
  <c r="AO39" i="100"/>
  <c r="BB169" i="66"/>
  <c r="BB156" i="66"/>
  <c r="BC156" i="66"/>
  <c r="AY57" i="100"/>
  <c r="AL57" i="100"/>
  <c r="AJ39" i="100"/>
  <c r="AI83" i="114"/>
  <c r="AI82" i="114"/>
  <c r="AD156" i="66"/>
  <c r="AD151" i="66"/>
  <c r="AE164" i="66" s="1"/>
  <c r="AM94" i="114"/>
  <c r="AN101" i="100"/>
  <c r="BD23" i="114"/>
  <c r="BD24" i="114"/>
  <c r="AQ50" i="100"/>
  <c r="AC50" i="100"/>
  <c r="AC39" i="100"/>
  <c r="AD39" i="100"/>
  <c r="AM50" i="100"/>
  <c r="BD68" i="114"/>
  <c r="BD69" i="114"/>
  <c r="AG21" i="70"/>
  <c r="AS96" i="114"/>
  <c r="AS97" i="114"/>
  <c r="BB82" i="114"/>
  <c r="BB83" i="114"/>
  <c r="BD176" i="66"/>
  <c r="AQ156" i="66"/>
  <c r="AR156" i="66"/>
  <c r="AQ151" i="66"/>
  <c r="AB50" i="100"/>
  <c r="AQ39" i="100"/>
  <c r="BA39" i="100"/>
  <c r="BB64" i="100"/>
  <c r="AR68" i="114"/>
  <c r="AR69" i="114"/>
  <c r="AD68" i="114"/>
  <c r="AD69" i="114"/>
  <c r="AT82" i="114"/>
  <c r="AT83" i="114"/>
  <c r="AS92" i="65"/>
  <c r="AR92" i="65"/>
  <c r="AS69" i="114"/>
  <c r="AS68" i="114"/>
  <c r="AD157" i="66"/>
  <c r="AC151" i="66"/>
  <c r="AH97" i="114"/>
  <c r="AH96" i="114"/>
  <c r="AM92" i="65"/>
  <c r="AM24" i="114"/>
  <c r="AM23" i="114"/>
  <c r="AM157" i="66"/>
  <c r="AM151" i="66"/>
  <c r="AM164" i="66" s="1"/>
  <c r="AP60" i="114"/>
  <c r="AP66" i="65"/>
  <c r="AP11" i="114" s="1"/>
  <c r="BC21" i="70"/>
  <c r="AL96" i="114"/>
  <c r="AL97" i="114"/>
  <c r="BE101" i="100"/>
  <c r="AZ82" i="114"/>
  <c r="AZ83" i="114"/>
  <c r="AL92" i="65"/>
  <c r="AF66" i="65"/>
  <c r="AF11" i="114" s="1"/>
  <c r="AF60" i="114"/>
  <c r="AZ50" i="100"/>
  <c r="BD97" i="114"/>
  <c r="BD96" i="114"/>
  <c r="AP101" i="100"/>
  <c r="AP94" i="114"/>
  <c r="AQ101" i="100"/>
  <c r="AD60" i="114"/>
  <c r="AD66" i="65"/>
  <c r="AD11" i="114" s="1"/>
  <c r="BC57" i="100"/>
  <c r="AX47" i="114"/>
  <c r="AG85" i="65"/>
  <c r="AF80" i="65"/>
  <c r="AF85" i="65"/>
  <c r="AZ177" i="66"/>
  <c r="AG39" i="100"/>
  <c r="AG57" i="100"/>
  <c r="BB92" i="65"/>
  <c r="BD101" i="100"/>
  <c r="BC101" i="100"/>
  <c r="BC134" i="100"/>
  <c r="BC94" i="114"/>
  <c r="AU164" i="66"/>
  <c r="BE97" i="114"/>
  <c r="AX101" i="100"/>
  <c r="BB134" i="100"/>
  <c r="AZ134" i="100"/>
  <c r="AX94" i="114"/>
  <c r="AY101" i="100"/>
  <c r="BA134" i="100"/>
  <c r="AY134" i="100"/>
  <c r="BD134" i="100"/>
  <c r="AX66" i="65"/>
  <c r="AX11" i="114" s="1"/>
  <c r="AX60" i="114"/>
  <c r="BB69" i="114"/>
  <c r="BB68" i="114"/>
  <c r="BC69" i="114"/>
  <c r="BC68" i="114"/>
  <c r="AW23" i="114"/>
  <c r="AW24" i="114"/>
  <c r="AY66" i="65"/>
  <c r="AY11" i="114" s="1"/>
  <c r="AY60" i="114"/>
  <c r="BE134" i="100"/>
  <c r="AJ66" i="65"/>
  <c r="AJ11" i="114" s="1"/>
  <c r="AJ60" i="114"/>
  <c r="AA94" i="114"/>
  <c r="AB101" i="100"/>
  <c r="AW66" i="65"/>
  <c r="AW11" i="114" s="1"/>
  <c r="AW60" i="114"/>
  <c r="BE11" i="114"/>
  <c r="AI66" i="65"/>
  <c r="AI11" i="114" s="1"/>
  <c r="AI60" i="114"/>
  <c r="AO66" i="65"/>
  <c r="AO11" i="114" s="1"/>
  <c r="AO60" i="114"/>
  <c r="BD80" i="65"/>
  <c r="AH60" i="114"/>
  <c r="AH66" i="65"/>
  <c r="AH11" i="114" s="1"/>
  <c r="AT60" i="114"/>
  <c r="AT66" i="65"/>
  <c r="AT11" i="114" s="1"/>
  <c r="BD21" i="70"/>
  <c r="BC66" i="65"/>
  <c r="BC11" i="114" s="1"/>
  <c r="BC60" i="114"/>
  <c r="AL60" i="114"/>
  <c r="AL66" i="65"/>
  <c r="AL11" i="114" s="1"/>
  <c r="BA66" i="65"/>
  <c r="BA11" i="114" s="1"/>
  <c r="BA60" i="114"/>
  <c r="AK66" i="65"/>
  <c r="AK11" i="114" s="1"/>
  <c r="AK60" i="114"/>
  <c r="AU66" i="65"/>
  <c r="AU11" i="114" s="1"/>
  <c r="AU60" i="114"/>
  <c r="AE60" i="114"/>
  <c r="AE66" i="65"/>
  <c r="AE11" i="114" s="1"/>
  <c r="BD157" i="66"/>
  <c r="BC170" i="66"/>
  <c r="BC151" i="66"/>
  <c r="AO164" i="66"/>
  <c r="AN66" i="65"/>
  <c r="AN11" i="114" s="1"/>
  <c r="AN60" i="114"/>
  <c r="AV66" i="65"/>
  <c r="AV11" i="114" s="1"/>
  <c r="AV60" i="114"/>
  <c r="AC66" i="65"/>
  <c r="AC11" i="114" s="1"/>
  <c r="AC60" i="114"/>
  <c r="BC23" i="114"/>
  <c r="BC24" i="114"/>
  <c r="AQ92" i="65"/>
  <c r="AP92" i="65"/>
  <c r="AM60" i="114"/>
  <c r="AM66" i="65"/>
  <c r="AM11" i="114" s="1"/>
  <c r="BD97" i="65"/>
  <c r="BD85" i="65"/>
  <c r="AU92" i="65"/>
  <c r="AV92" i="65"/>
  <c r="AP164" i="66"/>
  <c r="BB21" i="70"/>
  <c r="D27" i="112"/>
  <c r="E19" i="112" s="1"/>
  <c r="BB66" i="65"/>
  <c r="BB11" i="114" s="1"/>
  <c r="BB60" i="114"/>
  <c r="AZ66" i="65"/>
  <c r="AZ11" i="114" s="1"/>
  <c r="AZ60" i="114"/>
  <c r="BC39" i="100"/>
  <c r="BB104" i="65"/>
  <c r="BA104" i="65"/>
  <c r="D14" i="112"/>
  <c r="BC50" i="100"/>
  <c r="AS66" i="65"/>
  <c r="AS11" i="114" s="1"/>
  <c r="AS60" i="114"/>
  <c r="AR60" i="114"/>
  <c r="AR66" i="65"/>
  <c r="AR11" i="114" s="1"/>
  <c r="BB151" i="66"/>
  <c r="BB157" i="66"/>
  <c r="BC157" i="66"/>
  <c r="BB170" i="66"/>
  <c r="AQ66" i="65"/>
  <c r="AQ11" i="114" s="1"/>
  <c r="AQ60" i="114"/>
  <c r="BD66" i="65"/>
  <c r="BD11" i="114" s="1"/>
  <c r="BD60" i="114"/>
  <c r="AG66" i="65"/>
  <c r="AG11" i="114" s="1"/>
  <c r="AG60" i="114"/>
  <c r="BB24" i="114"/>
  <c r="BB23" i="114"/>
  <c r="AH164" i="66" l="1"/>
  <c r="AY30" i="117"/>
  <c r="AY20" i="117"/>
  <c r="AF20" i="118"/>
  <c r="BF20" i="117"/>
  <c r="BE30" i="117"/>
  <c r="AZ30" i="117"/>
  <c r="BD30" i="117"/>
  <c r="BA30" i="117"/>
  <c r="BC30" i="117"/>
  <c r="BE7" i="118"/>
  <c r="BF20" i="118" s="1"/>
  <c r="BE60" i="114"/>
  <c r="AY177" i="66"/>
  <c r="BE40" i="114"/>
  <c r="BE43" i="114" s="1"/>
  <c r="BE104" i="65"/>
  <c r="AZ92" i="65"/>
  <c r="AZ104" i="65"/>
  <c r="BE46" i="114"/>
  <c r="BE177" i="66"/>
  <c r="AY164" i="66"/>
  <c r="BE164" i="66"/>
  <c r="BA92" i="65"/>
  <c r="BF92" i="65"/>
  <c r="G13" i="112"/>
  <c r="BF43" i="114"/>
  <c r="BF42" i="114"/>
  <c r="BD177" i="66"/>
  <c r="BE47" i="114"/>
  <c r="BE53" i="114" s="1"/>
  <c r="BF47" i="114"/>
  <c r="BF53" i="114" s="1"/>
  <c r="BA177" i="66"/>
  <c r="AY92" i="65"/>
  <c r="AY104" i="65"/>
  <c r="AH92" i="65"/>
  <c r="AI92" i="65"/>
  <c r="AE92" i="65"/>
  <c r="AD92" i="65"/>
  <c r="BE92" i="65"/>
  <c r="AB14" i="114"/>
  <c r="AI164" i="66"/>
  <c r="AS164" i="66"/>
  <c r="AP20" i="117"/>
  <c r="BB20" i="117"/>
  <c r="AY30" i="118"/>
  <c r="AY20" i="118"/>
  <c r="AM20" i="117"/>
  <c r="BB30" i="118"/>
  <c r="BB20" i="118"/>
  <c r="AW20" i="117"/>
  <c r="AC20" i="117"/>
  <c r="BE20" i="117"/>
  <c r="BD20" i="117"/>
  <c r="AT20" i="117"/>
  <c r="AM20" i="118"/>
  <c r="AI20" i="118"/>
  <c r="AQ20" i="118"/>
  <c r="AS20" i="117"/>
  <c r="AX20" i="118"/>
  <c r="AW20" i="118"/>
  <c r="BD20" i="118"/>
  <c r="BD30" i="118"/>
  <c r="AT20" i="118"/>
  <c r="AZ20" i="117"/>
  <c r="BC20" i="117"/>
  <c r="AI20" i="117"/>
  <c r="AQ20" i="117"/>
  <c r="AS20" i="118"/>
  <c r="AX20" i="117"/>
  <c r="AH20" i="118"/>
  <c r="AZ30" i="118"/>
  <c r="AZ20" i="118"/>
  <c r="BC20" i="118"/>
  <c r="BC30" i="118"/>
  <c r="AK20" i="117"/>
  <c r="AE20" i="117"/>
  <c r="AR20" i="117"/>
  <c r="AH20" i="117"/>
  <c r="AU20" i="117"/>
  <c r="AN20" i="117"/>
  <c r="AK20" i="118"/>
  <c r="AV20" i="117"/>
  <c r="AL20" i="117"/>
  <c r="AR20" i="118"/>
  <c r="BA20" i="117"/>
  <c r="AG20" i="117"/>
  <c r="AU20" i="118"/>
  <c r="AN20" i="118"/>
  <c r="AV20" i="118"/>
  <c r="AL20" i="118"/>
  <c r="AD20" i="117"/>
  <c r="AO20" i="117"/>
  <c r="AJ20" i="117"/>
  <c r="BA30" i="118"/>
  <c r="BA20" i="118"/>
  <c r="AG20" i="118"/>
  <c r="AP20" i="118"/>
  <c r="AF20" i="117"/>
  <c r="AO20" i="118"/>
  <c r="AJ20" i="118"/>
  <c r="AX164" i="66"/>
  <c r="AB62" i="114"/>
  <c r="BA97" i="114"/>
  <c r="BA96" i="114"/>
  <c r="AR164" i="66"/>
  <c r="AG96" i="114"/>
  <c r="AG97" i="114"/>
  <c r="AY97" i="114"/>
  <c r="AY96" i="114"/>
  <c r="AE96" i="114"/>
  <c r="AE97" i="114"/>
  <c r="AO92" i="65"/>
  <c r="AU96" i="114"/>
  <c r="AU97" i="114"/>
  <c r="AQ164" i="66"/>
  <c r="AD164" i="66"/>
  <c r="BC92" i="65"/>
  <c r="AB97" i="114"/>
  <c r="AB96" i="114"/>
  <c r="AO96" i="114"/>
  <c r="AO97" i="114"/>
  <c r="AW97" i="114"/>
  <c r="AW96" i="114"/>
  <c r="AW92" i="65"/>
  <c r="AT97" i="114"/>
  <c r="AT96" i="114"/>
  <c r="AR97" i="114"/>
  <c r="AR96" i="114"/>
  <c r="AM96" i="114"/>
  <c r="AM97" i="114"/>
  <c r="AP61" i="114"/>
  <c r="AP62" i="114"/>
  <c r="AP14" i="114"/>
  <c r="AP15" i="114"/>
  <c r="AN164" i="66"/>
  <c r="AC164" i="66"/>
  <c r="BD92" i="65"/>
  <c r="AD14" i="114"/>
  <c r="AD15" i="114"/>
  <c r="AF14" i="114"/>
  <c r="AF15" i="114"/>
  <c r="AF92" i="65"/>
  <c r="AG92" i="65"/>
  <c r="AP96" i="114"/>
  <c r="AP97" i="114"/>
  <c r="AD62" i="114"/>
  <c r="AD61" i="114"/>
  <c r="AX54" i="114"/>
  <c r="AX53" i="114"/>
  <c r="AF62" i="114"/>
  <c r="AF61" i="114"/>
  <c r="AW62" i="114"/>
  <c r="AW61" i="114"/>
  <c r="AX62" i="114"/>
  <c r="AX61" i="114"/>
  <c r="BD164" i="66"/>
  <c r="BD104" i="65"/>
  <c r="AY61" i="114"/>
  <c r="AY62" i="114"/>
  <c r="AX97" i="114"/>
  <c r="AX96" i="114"/>
  <c r="AJ61" i="114"/>
  <c r="AJ62" i="114"/>
  <c r="AJ14" i="114"/>
  <c r="AJ15" i="114"/>
  <c r="AW14" i="114"/>
  <c r="AW15" i="114"/>
  <c r="AX14" i="114"/>
  <c r="AX15" i="114"/>
  <c r="AA97" i="114"/>
  <c r="AA96" i="114"/>
  <c r="BC96" i="114"/>
  <c r="BC97" i="114"/>
  <c r="AY15" i="114"/>
  <c r="AY16" i="114"/>
  <c r="AY14" i="114"/>
  <c r="BC177" i="66"/>
  <c r="AC61" i="114"/>
  <c r="AC62" i="114"/>
  <c r="AN15" i="114"/>
  <c r="AN14" i="114"/>
  <c r="BA61" i="114"/>
  <c r="BA62" i="114"/>
  <c r="AL61" i="114"/>
  <c r="AL62" i="114"/>
  <c r="AO14" i="114"/>
  <c r="AO15" i="114"/>
  <c r="AC15" i="114"/>
  <c r="AC14" i="114"/>
  <c r="AV14" i="114"/>
  <c r="AV15" i="114"/>
  <c r="AE14" i="114"/>
  <c r="AE15" i="114"/>
  <c r="AU15" i="114"/>
  <c r="AU14" i="114"/>
  <c r="AK15" i="114"/>
  <c r="AK14" i="114"/>
  <c r="BC14" i="114"/>
  <c r="BC15" i="114"/>
  <c r="AH14" i="114"/>
  <c r="AH15" i="114"/>
  <c r="BE61" i="114"/>
  <c r="BE62" i="114"/>
  <c r="AV62" i="114"/>
  <c r="AV61" i="114"/>
  <c r="BA14" i="114"/>
  <c r="BA16" i="114"/>
  <c r="BA15" i="114"/>
  <c r="AT14" i="114"/>
  <c r="AT15" i="114"/>
  <c r="AH61" i="114"/>
  <c r="AH62" i="114"/>
  <c r="BE15" i="114"/>
  <c r="BE14" i="114"/>
  <c r="AK62" i="114"/>
  <c r="AK61" i="114"/>
  <c r="BC62" i="114"/>
  <c r="BC61" i="114"/>
  <c r="AE62" i="114"/>
  <c r="AE61" i="114"/>
  <c r="AT62" i="114"/>
  <c r="AT61" i="114"/>
  <c r="AI62" i="114"/>
  <c r="AI61" i="114"/>
  <c r="AU61" i="114"/>
  <c r="AU62" i="114"/>
  <c r="AN61" i="114"/>
  <c r="AN62" i="114"/>
  <c r="AL14" i="114"/>
  <c r="AL15" i="114"/>
  <c r="AO62" i="114"/>
  <c r="AO61" i="114"/>
  <c r="AI15" i="114"/>
  <c r="AI14" i="114"/>
  <c r="E6" i="112"/>
  <c r="E11" i="112"/>
  <c r="E7" i="112"/>
  <c r="E13" i="112"/>
  <c r="E12" i="112"/>
  <c r="E8" i="112"/>
  <c r="E10" i="112"/>
  <c r="E9" i="112"/>
  <c r="AX40" i="114"/>
  <c r="AZ16" i="114"/>
  <c r="AZ15" i="114"/>
  <c r="AZ14" i="114"/>
  <c r="BD61" i="114"/>
  <c r="BD62" i="114"/>
  <c r="AQ14" i="114"/>
  <c r="AQ15" i="114"/>
  <c r="AG62" i="114"/>
  <c r="AG61" i="114"/>
  <c r="BD14" i="114"/>
  <c r="BD15" i="114"/>
  <c r="BB177" i="66"/>
  <c r="BB164" i="66"/>
  <c r="BC164" i="66"/>
  <c r="AS14" i="114"/>
  <c r="AS15" i="114"/>
  <c r="AZ61" i="114"/>
  <c r="AZ62" i="114"/>
  <c r="BB61" i="114"/>
  <c r="BB62" i="114"/>
  <c r="AM15" i="114"/>
  <c r="AM14" i="114"/>
  <c r="AR61" i="114"/>
  <c r="AR62" i="114"/>
  <c r="AG14" i="114"/>
  <c r="AG15" i="114"/>
  <c r="E23" i="112"/>
  <c r="E20" i="112"/>
  <c r="E25" i="112"/>
  <c r="E24" i="112"/>
  <c r="E22" i="112"/>
  <c r="E21" i="112"/>
  <c r="E26" i="112"/>
  <c r="AX46" i="114"/>
  <c r="AQ61" i="114"/>
  <c r="AQ62" i="114"/>
  <c r="BB14" i="114"/>
  <c r="BB15" i="114"/>
  <c r="G20" i="112"/>
  <c r="G22" i="112"/>
  <c r="G25" i="112"/>
  <c r="G21" i="112"/>
  <c r="G26" i="112"/>
  <c r="G24" i="112"/>
  <c r="G23" i="112"/>
  <c r="AS62" i="114"/>
  <c r="AS61" i="114"/>
  <c r="G12" i="112"/>
  <c r="AM62" i="114"/>
  <c r="AM61" i="114"/>
  <c r="AR14" i="114"/>
  <c r="AR15" i="114"/>
  <c r="BE30" i="118" l="1"/>
  <c r="BE20" i="118"/>
  <c r="BE42" i="114"/>
  <c r="BE54" i="114"/>
  <c r="BE48" i="114"/>
  <c r="G10" i="112"/>
  <c r="G11" i="112"/>
  <c r="G9" i="112"/>
  <c r="G8" i="112"/>
  <c r="BE49" i="114"/>
  <c r="BF54" i="114"/>
  <c r="BF49" i="114"/>
  <c r="BF48" i="114"/>
  <c r="G27" i="112"/>
  <c r="AX42" i="114"/>
  <c r="AX43" i="114"/>
  <c r="E14" i="112"/>
  <c r="E27" i="112"/>
  <c r="AX49" i="114"/>
  <c r="AX48" i="114"/>
  <c r="G14" i="112" l="1"/>
  <c r="AA147" i="66"/>
  <c r="AA11" i="70"/>
  <c r="AA59" i="114" s="1"/>
  <c r="AA76" i="65"/>
  <c r="AA77" i="66"/>
  <c r="AA146" i="66"/>
  <c r="AA75" i="65"/>
  <c r="AA19" i="65" l="1"/>
  <c r="AA14" i="65" s="1"/>
  <c r="AA73" i="65" s="1"/>
  <c r="AB85" i="65" s="1"/>
  <c r="AA15" i="70"/>
  <c r="AA20" i="70"/>
  <c r="AA17" i="70"/>
  <c r="AA19" i="70"/>
  <c r="AA16" i="70"/>
  <c r="AA18" i="70"/>
  <c r="AA7" i="66"/>
  <c r="AA26" i="66"/>
  <c r="AA14" i="66" s="1"/>
  <c r="AA145" i="66"/>
  <c r="AB87" i="65"/>
  <c r="AA7" i="65"/>
  <c r="AA72" i="65" s="1"/>
  <c r="AB84" i="65" s="1"/>
  <c r="AB159" i="66"/>
  <c r="AA35" i="65"/>
  <c r="AA74" i="65" s="1"/>
  <c r="AB86" i="65" s="1"/>
  <c r="AB88" i="65"/>
  <c r="AB160" i="66"/>
  <c r="AA142" i="66"/>
  <c r="AA21" i="70" l="1"/>
  <c r="AA144" i="66"/>
  <c r="AB157" i="66" s="1"/>
  <c r="AB158" i="66"/>
  <c r="AA6" i="65"/>
  <c r="AA5" i="65" s="1"/>
  <c r="AA6" i="66"/>
  <c r="AA5" i="66" s="1"/>
  <c r="AA143" i="66"/>
  <c r="AA136" i="66" l="1"/>
  <c r="AA20" i="114" s="1"/>
  <c r="AB156" i="66"/>
  <c r="AA60" i="114"/>
  <c r="AA66" i="65"/>
  <c r="AA11" i="114" s="1"/>
  <c r="AA7" i="117"/>
  <c r="AB20" i="117" s="1"/>
  <c r="AA7" i="118"/>
  <c r="AA10" i="118" s="1"/>
  <c r="AA80" i="65"/>
  <c r="AB92" i="65" s="1"/>
  <c r="AA151" i="66"/>
  <c r="AA61" i="114" l="1"/>
  <c r="AA62" i="114"/>
  <c r="AB164" i="66"/>
  <c r="AA23" i="114" l="1"/>
  <c r="AA24" i="114"/>
  <c r="AA14" i="114"/>
  <c r="AA15" i="114"/>
  <c r="BE9" i="118" l="1"/>
  <c r="BE10" i="118"/>
  <c r="BF9" i="117"/>
  <c r="BF10" i="117"/>
  <c r="BE24" i="117" l="1"/>
  <c r="BE9" i="117"/>
  <c r="BE10" i="117"/>
  <c r="BF24" i="117"/>
  <c r="BF9" i="118"/>
  <c r="BF22" i="118" s="1"/>
  <c r="BF10" i="118"/>
  <c r="BF23" i="118" s="1"/>
  <c r="BF24" i="118"/>
  <c r="BD9" i="117"/>
  <c r="BD10" i="117"/>
  <c r="BC34" i="117"/>
  <c r="BB34" i="117"/>
  <c r="BF34" i="117"/>
  <c r="AY34" i="118" l="1"/>
  <c r="AY34" i="117"/>
  <c r="AF24" i="118"/>
  <c r="AZ34" i="117"/>
  <c r="BD34" i="117"/>
  <c r="AB24" i="117"/>
  <c r="BA34" i="117"/>
  <c r="BE34" i="117"/>
  <c r="AE9" i="118"/>
  <c r="AE10" i="118"/>
  <c r="AE24" i="117"/>
  <c r="AE9" i="117"/>
  <c r="AE10" i="117"/>
  <c r="AM24" i="117"/>
  <c r="AM9" i="117"/>
  <c r="AM10" i="117"/>
  <c r="AU24" i="117"/>
  <c r="AU9" i="117"/>
  <c r="AU10" i="117"/>
  <c r="BC24" i="117"/>
  <c r="BC9" i="117"/>
  <c r="BC10" i="117"/>
  <c r="AH24" i="118"/>
  <c r="AH9" i="118"/>
  <c r="AH10" i="118"/>
  <c r="AP24" i="118"/>
  <c r="AP9" i="118"/>
  <c r="AP10" i="118"/>
  <c r="AX24" i="118"/>
  <c r="AX9" i="118"/>
  <c r="AX10" i="118"/>
  <c r="BE34" i="118"/>
  <c r="AF24" i="117"/>
  <c r="AF9" i="117"/>
  <c r="AF10" i="117"/>
  <c r="AN24" i="117"/>
  <c r="AN9" i="117"/>
  <c r="AN10" i="117"/>
  <c r="AV24" i="117"/>
  <c r="AV9" i="117"/>
  <c r="AV10" i="117"/>
  <c r="AI24" i="118"/>
  <c r="AI9" i="118"/>
  <c r="AI10" i="118"/>
  <c r="AQ24" i="118"/>
  <c r="AQ9" i="118"/>
  <c r="AQ10" i="118"/>
  <c r="AY24" i="118"/>
  <c r="AY9" i="118"/>
  <c r="AY10" i="118"/>
  <c r="AG24" i="117"/>
  <c r="AG9" i="117"/>
  <c r="AG10" i="117"/>
  <c r="AO24" i="117"/>
  <c r="AO9" i="117"/>
  <c r="AO10" i="117"/>
  <c r="AW24" i="117"/>
  <c r="AW9" i="117"/>
  <c r="AW10" i="117"/>
  <c r="AJ24" i="118"/>
  <c r="AJ9" i="118"/>
  <c r="AJ10" i="118"/>
  <c r="AR24" i="118"/>
  <c r="AR9" i="118"/>
  <c r="AR10" i="118"/>
  <c r="AZ34" i="118"/>
  <c r="AZ24" i="118"/>
  <c r="AZ9" i="118"/>
  <c r="AZ10" i="118"/>
  <c r="BD24" i="117"/>
  <c r="AD24" i="117"/>
  <c r="AD9" i="117"/>
  <c r="AD10" i="117"/>
  <c r="AH24" i="117"/>
  <c r="AH9" i="117"/>
  <c r="AH10" i="117"/>
  <c r="AP24" i="117"/>
  <c r="AP9" i="117"/>
  <c r="AP10" i="117"/>
  <c r="AX24" i="117"/>
  <c r="AX9" i="117"/>
  <c r="BF32" i="117" s="1"/>
  <c r="AX10" i="117"/>
  <c r="BF33" i="117" s="1"/>
  <c r="AK24" i="118"/>
  <c r="AK9" i="118"/>
  <c r="AK10" i="118"/>
  <c r="AS24" i="118"/>
  <c r="AS9" i="118"/>
  <c r="AS10" i="118"/>
  <c r="BA24" i="118"/>
  <c r="BA34" i="118"/>
  <c r="BA9" i="118"/>
  <c r="BA10" i="118"/>
  <c r="BF23" i="117"/>
  <c r="BE23" i="117"/>
  <c r="BB24" i="117"/>
  <c r="BB9" i="117"/>
  <c r="BB10" i="117"/>
  <c r="AG24" i="118"/>
  <c r="AG9" i="118"/>
  <c r="AG10" i="118"/>
  <c r="AW24" i="118"/>
  <c r="AW9" i="118"/>
  <c r="AW10" i="118"/>
  <c r="AA10" i="117"/>
  <c r="AA9" i="117"/>
  <c r="AI24" i="117"/>
  <c r="AI9" i="117"/>
  <c r="AI10" i="117"/>
  <c r="AQ24" i="117"/>
  <c r="AQ9" i="117"/>
  <c r="AQ10" i="117"/>
  <c r="AY24" i="117"/>
  <c r="AY9" i="117"/>
  <c r="AY10" i="117"/>
  <c r="AY33" i="117" s="1"/>
  <c r="AL24" i="118"/>
  <c r="AL9" i="118"/>
  <c r="AL10" i="118"/>
  <c r="AT24" i="118"/>
  <c r="AT9" i="118"/>
  <c r="AT10" i="118"/>
  <c r="BB24" i="118"/>
  <c r="BB34" i="118"/>
  <c r="BB9" i="118"/>
  <c r="BB10" i="118"/>
  <c r="BF34" i="118"/>
  <c r="BF22" i="117"/>
  <c r="BE22" i="117"/>
  <c r="AL24" i="117"/>
  <c r="AL9" i="117"/>
  <c r="AL10" i="117"/>
  <c r="AO24" i="118"/>
  <c r="AO9" i="118"/>
  <c r="AO10" i="118"/>
  <c r="AB9" i="117"/>
  <c r="AB10" i="117"/>
  <c r="AJ24" i="117"/>
  <c r="AJ9" i="117"/>
  <c r="AJ10" i="117"/>
  <c r="AR24" i="117"/>
  <c r="AR9" i="117"/>
  <c r="AR10" i="117"/>
  <c r="AZ24" i="117"/>
  <c r="AZ9" i="117"/>
  <c r="AZ10" i="117"/>
  <c r="AZ33" i="117" s="1"/>
  <c r="AM24" i="118"/>
  <c r="AM9" i="118"/>
  <c r="AM10" i="118"/>
  <c r="AU24" i="118"/>
  <c r="AU9" i="118"/>
  <c r="AU10" i="118"/>
  <c r="BC24" i="118"/>
  <c r="BC34" i="118"/>
  <c r="BC9" i="118"/>
  <c r="BC10" i="118"/>
  <c r="AT24" i="117"/>
  <c r="AT9" i="117"/>
  <c r="AT10" i="117"/>
  <c r="AC24" i="117"/>
  <c r="AC9" i="117"/>
  <c r="AC10" i="117"/>
  <c r="AK24" i="117"/>
  <c r="AK9" i="117"/>
  <c r="AK10" i="117"/>
  <c r="AS24" i="117"/>
  <c r="AS9" i="117"/>
  <c r="AS10" i="117"/>
  <c r="BA24" i="117"/>
  <c r="BA9" i="117"/>
  <c r="BA10" i="117"/>
  <c r="BA33" i="117" s="1"/>
  <c r="AF9" i="118"/>
  <c r="AF22" i="118" s="1"/>
  <c r="AF10" i="118"/>
  <c r="AN24" i="118"/>
  <c r="AN9" i="118"/>
  <c r="AN10" i="118"/>
  <c r="AV24" i="118"/>
  <c r="AV9" i="118"/>
  <c r="AV10" i="118"/>
  <c r="BD34" i="118"/>
  <c r="BD24" i="118"/>
  <c r="BD9" i="118"/>
  <c r="BD10" i="118"/>
  <c r="BE24" i="118"/>
  <c r="AY32" i="118" l="1"/>
  <c r="AB23" i="117"/>
  <c r="AY33" i="118"/>
  <c r="AZ32" i="117"/>
  <c r="AB22" i="117"/>
  <c r="AP22" i="117"/>
  <c r="BA32" i="117"/>
  <c r="AF23" i="118"/>
  <c r="AK23" i="118"/>
  <c r="BB33" i="117"/>
  <c r="BB32" i="117"/>
  <c r="BD33" i="117"/>
  <c r="BE32" i="117"/>
  <c r="BD23" i="117"/>
  <c r="BC33" i="117"/>
  <c r="BD32" i="117"/>
  <c r="BD22" i="117"/>
  <c r="BC32" i="117"/>
  <c r="BE33" i="117"/>
  <c r="AR23" i="118"/>
  <c r="AT23" i="118"/>
  <c r="AU23" i="118"/>
  <c r="AV22" i="117"/>
  <c r="AF22" i="117"/>
  <c r="AH23" i="117"/>
  <c r="AR22" i="117"/>
  <c r="AF23" i="117"/>
  <c r="AU22" i="118"/>
  <c r="AW22" i="117"/>
  <c r="AQ23" i="118"/>
  <c r="AR22" i="118"/>
  <c r="AG22" i="117"/>
  <c r="AI22" i="118"/>
  <c r="AJ23" i="118"/>
  <c r="AL23" i="117"/>
  <c r="AK22" i="118"/>
  <c r="AO23" i="117"/>
  <c r="AN22" i="117"/>
  <c r="AM22" i="118"/>
  <c r="AT22" i="117"/>
  <c r="AI23" i="117"/>
  <c r="AL23" i="118"/>
  <c r="AQ23" i="117"/>
  <c r="AJ22" i="117"/>
  <c r="AO22" i="118"/>
  <c r="AN23" i="117"/>
  <c r="AM22" i="117"/>
  <c r="AQ22" i="117"/>
  <c r="AV23" i="117"/>
  <c r="AW22" i="118"/>
  <c r="AH22" i="117"/>
  <c r="AN23" i="118"/>
  <c r="AK23" i="117"/>
  <c r="AT22" i="118"/>
  <c r="AR23" i="117"/>
  <c r="AP23" i="117"/>
  <c r="AQ22" i="118"/>
  <c r="BD22" i="118"/>
  <c r="BD32" i="118"/>
  <c r="BE22" i="118"/>
  <c r="AT23" i="117"/>
  <c r="AY22" i="117"/>
  <c r="BB22" i="117"/>
  <c r="BA33" i="118"/>
  <c r="BA23" i="118"/>
  <c r="AH23" i="118"/>
  <c r="BB33" i="118"/>
  <c r="BB23" i="118"/>
  <c r="AI22" i="117"/>
  <c r="BA32" i="118"/>
  <c r="BA22" i="118"/>
  <c r="AD23" i="117"/>
  <c r="BF33" i="118"/>
  <c r="AX23" i="118"/>
  <c r="BE33" i="118"/>
  <c r="AU23" i="117"/>
  <c r="AZ33" i="118"/>
  <c r="AZ23" i="118"/>
  <c r="BF32" i="118"/>
  <c r="AX22" i="118"/>
  <c r="BE32" i="118"/>
  <c r="AH22" i="118"/>
  <c r="AE23" i="117"/>
  <c r="BB23" i="117"/>
  <c r="AL22" i="117"/>
  <c r="BB22" i="118"/>
  <c r="BB32" i="118"/>
  <c r="AG23" i="118"/>
  <c r="AD22" i="117"/>
  <c r="AZ22" i="118"/>
  <c r="AZ32" i="118"/>
  <c r="AU22" i="117"/>
  <c r="AE22" i="117"/>
  <c r="AN22" i="118"/>
  <c r="AK22" i="117"/>
  <c r="AV23" i="118"/>
  <c r="AS23" i="117"/>
  <c r="AC23" i="117"/>
  <c r="AZ23" i="117"/>
  <c r="AL22" i="118"/>
  <c r="AG22" i="118"/>
  <c r="AS23" i="118"/>
  <c r="AX23" i="117"/>
  <c r="AJ22" i="118"/>
  <c r="AO22" i="117"/>
  <c r="AY23" i="118"/>
  <c r="AP23" i="118"/>
  <c r="BC23" i="117"/>
  <c r="BD23" i="118"/>
  <c r="BD33" i="118"/>
  <c r="BE23" i="118"/>
  <c r="AV22" i="118"/>
  <c r="BC23" i="118"/>
  <c r="BC33" i="118"/>
  <c r="AM23" i="118"/>
  <c r="AM23" i="117"/>
  <c r="BA23" i="117"/>
  <c r="AY23" i="117"/>
  <c r="BA22" i="117"/>
  <c r="AS22" i="117"/>
  <c r="AC22" i="117"/>
  <c r="BC22" i="118"/>
  <c r="BC32" i="118"/>
  <c r="AZ22" i="117"/>
  <c r="AJ23" i="117"/>
  <c r="AO23" i="118"/>
  <c r="AW23" i="118"/>
  <c r="AS22" i="118"/>
  <c r="AX22" i="117"/>
  <c r="AW23" i="117"/>
  <c r="AG23" i="117"/>
  <c r="AY22" i="118"/>
  <c r="AI23" i="118"/>
  <c r="AP22" i="118"/>
  <c r="BC22" i="117"/>
</calcChain>
</file>

<file path=xl/sharedStrings.xml><?xml version="1.0" encoding="utf-8"?>
<sst xmlns="http://schemas.openxmlformats.org/spreadsheetml/2006/main" count="1240" uniqueCount="576">
  <si>
    <t>GWP</t>
  </si>
  <si>
    <t>1.Total</t>
  </si>
  <si>
    <t>LPG</t>
  </si>
  <si>
    <t>0.Contents</t>
    <phoneticPr fontId="10"/>
  </si>
  <si>
    <t>1,000,000,000,000 g</t>
    <phoneticPr fontId="10"/>
  </si>
  <si>
    <t>1 Mt</t>
    <phoneticPr fontId="10"/>
  </si>
  <si>
    <t>1,000,000,000 g</t>
    <phoneticPr fontId="10"/>
  </si>
  <si>
    <t>1 kt</t>
    <phoneticPr fontId="10"/>
  </si>
  <si>
    <t>1,000,000 g</t>
    <phoneticPr fontId="10"/>
  </si>
  <si>
    <t>1 t</t>
    <phoneticPr fontId="10"/>
  </si>
  <si>
    <t>1,000 g</t>
    <phoneticPr fontId="10"/>
  </si>
  <si>
    <t>―</t>
    <phoneticPr fontId="10"/>
  </si>
  <si>
    <t>1 g</t>
    <phoneticPr fontId="10"/>
  </si>
  <si>
    <t>HFCs</t>
    <phoneticPr fontId="10"/>
  </si>
  <si>
    <t>PFCs</t>
    <phoneticPr fontId="10"/>
  </si>
  <si>
    <t xml:space="preserve"> </t>
    <phoneticPr fontId="10"/>
  </si>
  <si>
    <r>
      <rPr>
        <sz val="11"/>
        <rFont val="ＭＳ 明朝"/>
        <family val="1"/>
        <charset val="128"/>
      </rPr>
      <t>備考</t>
    </r>
    <rPh sb="0" eb="2">
      <t>ビコウ</t>
    </rPh>
    <phoneticPr fontId="10"/>
  </si>
  <si>
    <r>
      <t>Mt CO</t>
    </r>
    <r>
      <rPr>
        <vertAlign val="subscript"/>
        <sz val="11"/>
        <rFont val="Century"/>
        <family val="1"/>
      </rPr>
      <t>2</t>
    </r>
    <phoneticPr fontId="10"/>
  </si>
  <si>
    <r>
      <rPr>
        <sz val="11"/>
        <rFont val="ＭＳ Ｐ明朝"/>
        <family val="1"/>
        <charset val="128"/>
      </rPr>
      <t>廃棄物のエネルギー利用含む</t>
    </r>
  </si>
  <si>
    <r>
      <rPr>
        <sz val="11"/>
        <rFont val="ＭＳ Ｐ明朝"/>
        <family val="1"/>
        <charset val="128"/>
      </rPr>
      <t>農林水産業は含まれない</t>
    </r>
    <rPh sb="0" eb="2">
      <t>ノウリン</t>
    </rPh>
    <rPh sb="2" eb="5">
      <t>スイサンギョウ</t>
    </rPh>
    <rPh sb="6" eb="7">
      <t>フク</t>
    </rPh>
    <phoneticPr fontId="10"/>
  </si>
  <si>
    <r>
      <rPr>
        <sz val="11"/>
        <rFont val="ＭＳ Ｐ明朝"/>
        <family val="1"/>
        <charset val="128"/>
      </rPr>
      <t>廃棄物のエネルギー利用含まない</t>
    </r>
    <phoneticPr fontId="10"/>
  </si>
  <si>
    <t>1 Tg</t>
    <phoneticPr fontId="10"/>
  </si>
  <si>
    <t>1 Gg</t>
    <phoneticPr fontId="10"/>
  </si>
  <si>
    <t>1 Mg</t>
    <phoneticPr fontId="10"/>
  </si>
  <si>
    <t>1 kg</t>
    <phoneticPr fontId="10"/>
  </si>
  <si>
    <t>2.CO2-Sector</t>
  </si>
  <si>
    <r>
      <rPr>
        <b/>
        <sz val="16"/>
        <rFont val="ＭＳ 明朝"/>
        <family val="1"/>
        <charset val="128"/>
      </rPr>
      <t>部門別</t>
    </r>
    <r>
      <rPr>
        <b/>
        <sz val="16"/>
        <rFont val="Century"/>
        <family val="1"/>
      </rPr>
      <t>CO</t>
    </r>
    <r>
      <rPr>
        <b/>
        <vertAlign val="subscript"/>
        <sz val="16"/>
        <rFont val="Century"/>
        <family val="1"/>
      </rPr>
      <t xml:space="preserve">2 </t>
    </r>
    <r>
      <rPr>
        <b/>
        <sz val="16"/>
        <rFont val="ＭＳ 明朝"/>
        <family val="1"/>
        <charset val="128"/>
      </rPr>
      <t>排出量【電気・熱配分前】（簡約表）</t>
    </r>
    <rPh sb="11" eb="13">
      <t>デンキ</t>
    </rPh>
    <rPh sb="14" eb="15">
      <t>ネツ</t>
    </rPh>
    <rPh sb="15" eb="17">
      <t>ハイブン</t>
    </rPh>
    <rPh sb="17" eb="18">
      <t>マエ</t>
    </rPh>
    <phoneticPr fontId="10"/>
  </si>
  <si>
    <r>
      <rPr>
        <sz val="11"/>
        <rFont val="ＭＳ 明朝"/>
        <family val="1"/>
        <charset val="128"/>
      </rPr>
      <t>合計</t>
    </r>
    <rPh sb="0" eb="2">
      <t>ゴウケイ</t>
    </rPh>
    <phoneticPr fontId="10"/>
  </si>
  <si>
    <t>3.Allocated_CO2-Sector</t>
  </si>
  <si>
    <r>
      <rPr>
        <sz val="11"/>
        <rFont val="ＭＳ 明朝"/>
        <family val="1"/>
        <charset val="128"/>
      </rPr>
      <t>合計</t>
    </r>
    <rPh sb="0" eb="2">
      <t>ゴウケイ</t>
    </rPh>
    <phoneticPr fontId="12"/>
  </si>
  <si>
    <t>11.N2O</t>
  </si>
  <si>
    <r>
      <t>N</t>
    </r>
    <r>
      <rPr>
        <b/>
        <vertAlign val="subscript"/>
        <sz val="16"/>
        <rFont val="Century"/>
        <family val="1"/>
      </rPr>
      <t>2</t>
    </r>
    <r>
      <rPr>
        <b/>
        <sz val="16"/>
        <rFont val="Century"/>
        <family val="1"/>
      </rPr>
      <t>O</t>
    </r>
    <r>
      <rPr>
        <b/>
        <sz val="16"/>
        <rFont val="ＭＳ 明朝"/>
        <family val="1"/>
        <charset val="128"/>
      </rPr>
      <t>排出量（簡約表）</t>
    </r>
    <rPh sb="3" eb="6">
      <t>ハイシュツリョウ</t>
    </rPh>
    <rPh sb="7" eb="9">
      <t>カンヤク</t>
    </rPh>
    <rPh sb="9" eb="10">
      <t>ヒョウ</t>
    </rPh>
    <phoneticPr fontId="10"/>
  </si>
  <si>
    <r>
      <t>F-gas</t>
    </r>
    <r>
      <rPr>
        <b/>
        <sz val="16"/>
        <rFont val="ＭＳ 明朝"/>
        <family val="1"/>
        <charset val="128"/>
      </rPr>
      <t>（</t>
    </r>
    <r>
      <rPr>
        <b/>
        <sz val="16"/>
        <rFont val="Century"/>
        <family val="1"/>
      </rPr>
      <t>HFCs, PFCs, SF</t>
    </r>
    <r>
      <rPr>
        <b/>
        <vertAlign val="subscript"/>
        <sz val="16"/>
        <rFont val="Century"/>
        <family val="1"/>
      </rPr>
      <t xml:space="preserve">6, </t>
    </r>
    <r>
      <rPr>
        <b/>
        <sz val="16"/>
        <rFont val="Century"/>
        <family val="1"/>
      </rPr>
      <t>NF</t>
    </r>
    <r>
      <rPr>
        <b/>
        <vertAlign val="subscript"/>
        <sz val="16"/>
        <rFont val="Century"/>
        <family val="1"/>
      </rPr>
      <t>3</t>
    </r>
    <r>
      <rPr>
        <b/>
        <sz val="16"/>
        <rFont val="ＭＳ 明朝"/>
        <family val="1"/>
        <charset val="128"/>
      </rPr>
      <t>）排出量</t>
    </r>
    <rPh sb="27" eb="29">
      <t>ハイシュツ</t>
    </rPh>
    <rPh sb="29" eb="30">
      <t>リョウ</t>
    </rPh>
    <phoneticPr fontId="10"/>
  </si>
  <si>
    <r>
      <t xml:space="preserve">F-gas </t>
    </r>
    <r>
      <rPr>
        <sz val="11"/>
        <rFont val="ＭＳ 明朝"/>
        <family val="1"/>
        <charset val="128"/>
      </rPr>
      <t>合計</t>
    </r>
    <phoneticPr fontId="10"/>
  </si>
  <si>
    <r>
      <rPr>
        <sz val="11"/>
        <rFont val="ＭＳ 明朝"/>
        <family val="1"/>
        <charset val="128"/>
      </rPr>
      <t>エネルギー起源</t>
    </r>
    <rPh sb="5" eb="7">
      <t>キゲン</t>
    </rPh>
    <phoneticPr fontId="9"/>
  </si>
  <si>
    <r>
      <rPr>
        <sz val="12"/>
        <rFont val="ＭＳ 明朝"/>
        <family val="1"/>
        <charset val="128"/>
      </rPr>
      <t>代替フロン等４ガス</t>
    </r>
    <rPh sb="0" eb="2">
      <t>ダイタイ</t>
    </rPh>
    <rPh sb="5" eb="6">
      <t>トウ</t>
    </rPh>
    <phoneticPr fontId="9"/>
  </si>
  <si>
    <r>
      <rPr>
        <sz val="11"/>
        <rFont val="ＭＳ 明朝"/>
        <family val="1"/>
        <charset val="128"/>
      </rPr>
      <t>計</t>
    </r>
  </si>
  <si>
    <t>-</t>
    <phoneticPr fontId="10"/>
  </si>
  <si>
    <r>
      <rPr>
        <sz val="11"/>
        <color indexed="8"/>
        <rFont val="ＭＳ 明朝"/>
        <family val="1"/>
        <charset val="128"/>
      </rPr>
      <t>■単位に関して</t>
    </r>
    <rPh sb="1" eb="3">
      <t>タンイ</t>
    </rPh>
    <rPh sb="4" eb="5">
      <t>カン</t>
    </rPh>
    <phoneticPr fontId="10"/>
  </si>
  <si>
    <r>
      <t>1</t>
    </r>
    <r>
      <rPr>
        <sz val="11"/>
        <color indexed="8"/>
        <rFont val="ＭＳ 明朝"/>
        <family val="1"/>
        <charset val="128"/>
      </rPr>
      <t>百万トン</t>
    </r>
    <rPh sb="1" eb="2">
      <t>ヒャク</t>
    </rPh>
    <rPh sb="2" eb="3">
      <t>マン</t>
    </rPh>
    <phoneticPr fontId="10"/>
  </si>
  <si>
    <r>
      <t>1</t>
    </r>
    <r>
      <rPr>
        <sz val="11"/>
        <color indexed="8"/>
        <rFont val="ＭＳ 明朝"/>
        <family val="1"/>
        <charset val="128"/>
      </rPr>
      <t>千トン</t>
    </r>
    <rPh sb="1" eb="2">
      <t>セン</t>
    </rPh>
    <phoneticPr fontId="10"/>
  </si>
  <si>
    <r>
      <rPr>
        <sz val="11"/>
        <rFont val="ＭＳ 明朝"/>
        <family val="1"/>
        <charset val="128"/>
      </rPr>
      <t>内容</t>
    </r>
    <rPh sb="0" eb="2">
      <t>ナイヨウ</t>
    </rPh>
    <phoneticPr fontId="10"/>
  </si>
  <si>
    <r>
      <rPr>
        <sz val="11"/>
        <rFont val="ＭＳ 明朝"/>
        <family val="1"/>
        <charset val="128"/>
      </rPr>
      <t>国立環境研究所　温室効果ガスインベントリオフィス</t>
    </r>
    <rPh sb="0" eb="2">
      <t>コクリツ</t>
    </rPh>
    <rPh sb="2" eb="4">
      <t>カンキョウ</t>
    </rPh>
    <rPh sb="4" eb="7">
      <t>ケンキュウショ</t>
    </rPh>
    <rPh sb="8" eb="10">
      <t>オンシツ</t>
    </rPh>
    <rPh sb="10" eb="12">
      <t>コウカ</t>
    </rPh>
    <phoneticPr fontId="10"/>
  </si>
  <si>
    <r>
      <rPr>
        <sz val="11"/>
        <rFont val="ＭＳ 明朝"/>
        <family val="1"/>
        <charset val="128"/>
      </rPr>
      <t>本シート</t>
    </r>
    <rPh sb="0" eb="1">
      <t>ホン</t>
    </rPh>
    <phoneticPr fontId="10"/>
  </si>
  <si>
    <r>
      <rPr>
        <sz val="12"/>
        <rFont val="ＭＳ 明朝"/>
        <family val="1"/>
        <charset val="128"/>
      </rPr>
      <t>温室効果ガス</t>
    </r>
    <rPh sb="0" eb="2">
      <t>オンシツ</t>
    </rPh>
    <rPh sb="2" eb="4">
      <t>コウカ</t>
    </rPh>
    <phoneticPr fontId="9"/>
  </si>
  <si>
    <r>
      <rPr>
        <sz val="12"/>
        <rFont val="ＭＳ 明朝"/>
        <family val="1"/>
        <charset val="128"/>
      </rPr>
      <t>計</t>
    </r>
    <rPh sb="0" eb="1">
      <t>ケイ</t>
    </rPh>
    <phoneticPr fontId="9"/>
  </si>
  <si>
    <r>
      <rPr>
        <sz val="11"/>
        <rFont val="ＭＳ 明朝"/>
        <family val="1"/>
        <charset val="128"/>
      </rPr>
      <t>■前年度比</t>
    </r>
    <rPh sb="1" eb="2">
      <t>ゼン</t>
    </rPh>
    <rPh sb="2" eb="4">
      <t>ネンド</t>
    </rPh>
    <rPh sb="4" eb="5">
      <t>ヒ</t>
    </rPh>
    <phoneticPr fontId="10"/>
  </si>
  <si>
    <r>
      <rPr>
        <b/>
        <sz val="11"/>
        <color theme="1"/>
        <rFont val="ＭＳ 明朝"/>
        <family val="1"/>
        <charset val="128"/>
      </rPr>
      <t>エネルギー起源</t>
    </r>
    <rPh sb="5" eb="7">
      <t>キゲン</t>
    </rPh>
    <phoneticPr fontId="10"/>
  </si>
  <si>
    <r>
      <rPr>
        <b/>
        <sz val="11"/>
        <rFont val="ＭＳ 明朝"/>
        <family val="1"/>
        <charset val="128"/>
      </rPr>
      <t>エネルギー転換部門</t>
    </r>
  </si>
  <si>
    <r>
      <rPr>
        <b/>
        <sz val="11"/>
        <rFont val="ＭＳ 明朝"/>
        <family val="1"/>
        <charset val="128"/>
      </rPr>
      <t>産業</t>
    </r>
    <rPh sb="0" eb="2">
      <t>サンギョウ</t>
    </rPh>
    <phoneticPr fontId="10"/>
  </si>
  <si>
    <r>
      <rPr>
        <b/>
        <sz val="11"/>
        <rFont val="ＭＳ 明朝"/>
        <family val="1"/>
        <charset val="128"/>
      </rPr>
      <t>農林水産鉱建設業</t>
    </r>
  </si>
  <si>
    <r>
      <rPr>
        <sz val="11"/>
        <rFont val="ＭＳ 明朝"/>
        <family val="1"/>
        <charset val="128"/>
      </rPr>
      <t>農林水産業</t>
    </r>
    <rPh sb="0" eb="2">
      <t>ノウリン</t>
    </rPh>
    <rPh sb="2" eb="5">
      <t>スイサンギョウ</t>
    </rPh>
    <phoneticPr fontId="10"/>
  </si>
  <si>
    <r>
      <rPr>
        <sz val="11"/>
        <rFont val="ＭＳ 明朝"/>
        <family val="1"/>
        <charset val="128"/>
      </rPr>
      <t>鉱業他</t>
    </r>
    <rPh sb="0" eb="2">
      <t>コウギョウ</t>
    </rPh>
    <rPh sb="2" eb="3">
      <t>タ</t>
    </rPh>
    <phoneticPr fontId="10"/>
  </si>
  <si>
    <r>
      <rPr>
        <sz val="11"/>
        <rFont val="ＭＳ 明朝"/>
        <family val="1"/>
        <charset val="128"/>
      </rPr>
      <t>建設業</t>
    </r>
    <phoneticPr fontId="10"/>
  </si>
  <si>
    <r>
      <rPr>
        <b/>
        <sz val="11"/>
        <rFont val="ＭＳ 明朝"/>
        <family val="1"/>
        <charset val="128"/>
      </rPr>
      <t>製造業</t>
    </r>
    <rPh sb="0" eb="3">
      <t>セイゾウギョウ</t>
    </rPh>
    <phoneticPr fontId="10"/>
  </si>
  <si>
    <r>
      <rPr>
        <sz val="11"/>
        <rFont val="ＭＳ 明朝"/>
        <family val="1"/>
        <charset val="128"/>
      </rPr>
      <t>鉄鋼</t>
    </r>
    <rPh sb="0" eb="2">
      <t>テッコウ</t>
    </rPh>
    <phoneticPr fontId="0"/>
  </si>
  <si>
    <r>
      <rPr>
        <sz val="11"/>
        <rFont val="ＭＳ 明朝"/>
        <family val="1"/>
        <charset val="128"/>
      </rPr>
      <t>機械（含金属製品）</t>
    </r>
    <rPh sb="0" eb="2">
      <t>キカイ</t>
    </rPh>
    <rPh sb="3" eb="4">
      <t>フク</t>
    </rPh>
    <phoneticPr fontId="0"/>
  </si>
  <si>
    <r>
      <rPr>
        <sz val="11"/>
        <rFont val="ＭＳ 明朝"/>
        <family val="1"/>
        <charset val="128"/>
      </rPr>
      <t>卸小売・金融保険・不動産業</t>
    </r>
    <rPh sb="4" eb="6">
      <t>キンユウ</t>
    </rPh>
    <rPh sb="6" eb="8">
      <t>ホケン</t>
    </rPh>
    <rPh sb="9" eb="12">
      <t>フドウサン</t>
    </rPh>
    <rPh sb="12" eb="13">
      <t>ギョウ</t>
    </rPh>
    <phoneticPr fontId="10"/>
  </si>
  <si>
    <r>
      <rPr>
        <sz val="11"/>
        <rFont val="ＭＳ 明朝"/>
        <family val="1"/>
        <charset val="128"/>
      </rPr>
      <t>宿泊飲食・専門技術・生活関連サービス業</t>
    </r>
    <rPh sb="0" eb="2">
      <t>シュクハク</t>
    </rPh>
    <rPh sb="2" eb="4">
      <t>インショク</t>
    </rPh>
    <rPh sb="10" eb="12">
      <t>セイカツ</t>
    </rPh>
    <rPh sb="12" eb="14">
      <t>カンレン</t>
    </rPh>
    <phoneticPr fontId="10"/>
  </si>
  <si>
    <r>
      <rPr>
        <sz val="11"/>
        <rFont val="ＭＳ 明朝"/>
        <family val="1"/>
        <charset val="128"/>
      </rPr>
      <t>教育･学習支援業・医療・保健衛生・社会福祉他</t>
    </r>
    <rPh sb="9" eb="11">
      <t>イリョウ</t>
    </rPh>
    <rPh sb="12" eb="14">
      <t>ホケン</t>
    </rPh>
    <rPh sb="14" eb="16">
      <t>エイセイ</t>
    </rPh>
    <rPh sb="17" eb="19">
      <t>シャカイ</t>
    </rPh>
    <rPh sb="19" eb="21">
      <t>フクシ</t>
    </rPh>
    <rPh sb="21" eb="22">
      <t>ホカ</t>
    </rPh>
    <phoneticPr fontId="10"/>
  </si>
  <si>
    <r>
      <rPr>
        <sz val="11"/>
        <rFont val="ＭＳ 明朝"/>
        <family val="1"/>
        <charset val="128"/>
      </rPr>
      <t>公務・分類不能</t>
    </r>
    <rPh sb="3" eb="5">
      <t>ブンルイ</t>
    </rPh>
    <rPh sb="5" eb="7">
      <t>フノウ</t>
    </rPh>
    <phoneticPr fontId="10"/>
  </si>
  <si>
    <r>
      <rPr>
        <b/>
        <sz val="11"/>
        <rFont val="ＭＳ 明朝"/>
        <family val="1"/>
        <charset val="128"/>
      </rPr>
      <t>運輸</t>
    </r>
  </si>
  <si>
    <r>
      <rPr>
        <b/>
        <sz val="11"/>
        <rFont val="ＭＳ 明朝"/>
        <family val="1"/>
        <charset val="128"/>
      </rPr>
      <t>家庭</t>
    </r>
  </si>
  <si>
    <r>
      <rPr>
        <b/>
        <sz val="11"/>
        <rFont val="ＭＳ 明朝"/>
        <family val="1"/>
        <charset val="128"/>
      </rPr>
      <t>鉱物産業</t>
    </r>
    <rPh sb="0" eb="2">
      <t>コウブツ</t>
    </rPh>
    <rPh sb="2" eb="4">
      <t>サンギョウ</t>
    </rPh>
    <phoneticPr fontId="10"/>
  </si>
  <si>
    <r>
      <rPr>
        <b/>
        <sz val="11"/>
        <rFont val="ＭＳ 明朝"/>
        <family val="1"/>
        <charset val="128"/>
      </rPr>
      <t>化学産業</t>
    </r>
    <rPh sb="0" eb="2">
      <t>カガク</t>
    </rPh>
    <rPh sb="2" eb="4">
      <t>サンギョウ</t>
    </rPh>
    <phoneticPr fontId="10"/>
  </si>
  <si>
    <r>
      <rPr>
        <b/>
        <sz val="11"/>
        <rFont val="ＭＳ 明朝"/>
        <family val="1"/>
        <charset val="128"/>
      </rPr>
      <t>廃棄物</t>
    </r>
    <rPh sb="0" eb="3">
      <t>ハイキブツ</t>
    </rPh>
    <phoneticPr fontId="10"/>
  </si>
  <si>
    <r>
      <rPr>
        <sz val="11"/>
        <rFont val="ＭＳ 明朝"/>
        <family val="1"/>
        <charset val="128"/>
      </rPr>
      <t>廃棄物のエネルギー利用</t>
    </r>
    <rPh sb="0" eb="2">
      <t>ハイキ</t>
    </rPh>
    <rPh sb="2" eb="3">
      <t>ブツ</t>
    </rPh>
    <rPh sb="9" eb="11">
      <t>リヨウ</t>
    </rPh>
    <phoneticPr fontId="10"/>
  </si>
  <si>
    <r>
      <rPr>
        <b/>
        <sz val="11"/>
        <rFont val="ＭＳ 明朝"/>
        <family val="1"/>
        <charset val="128"/>
      </rPr>
      <t>農業</t>
    </r>
    <rPh sb="0" eb="2">
      <t>ノウギョウ</t>
    </rPh>
    <phoneticPr fontId="10"/>
  </si>
  <si>
    <r>
      <rPr>
        <sz val="11"/>
        <rFont val="ＭＳ 明朝"/>
        <family val="1"/>
        <charset val="128"/>
      </rPr>
      <t>石灰施用</t>
    </r>
    <rPh sb="0" eb="2">
      <t>セッカイ</t>
    </rPh>
    <rPh sb="2" eb="4">
      <t>セヨウ</t>
    </rPh>
    <phoneticPr fontId="10"/>
  </si>
  <si>
    <r>
      <rPr>
        <sz val="11"/>
        <rFont val="ＭＳ 明朝"/>
        <family val="1"/>
        <charset val="128"/>
      </rPr>
      <t>尿素施肥</t>
    </r>
    <rPh sb="0" eb="2">
      <t>ニョウソ</t>
    </rPh>
    <rPh sb="2" eb="4">
      <t>セヒ</t>
    </rPh>
    <phoneticPr fontId="10"/>
  </si>
  <si>
    <r>
      <rPr>
        <sz val="11"/>
        <rFont val="ＭＳ 明朝"/>
        <family val="1"/>
        <charset val="128"/>
      </rPr>
      <t>燃料からの漏出他</t>
    </r>
    <rPh sb="0" eb="2">
      <t>ネンリョウ</t>
    </rPh>
    <rPh sb="5" eb="7">
      <t>ロウシュツ</t>
    </rPh>
    <rPh sb="7" eb="8">
      <t>ホカ</t>
    </rPh>
    <phoneticPr fontId="10"/>
  </si>
  <si>
    <r>
      <rPr>
        <sz val="11"/>
        <rFont val="ＭＳ 明朝"/>
        <family val="1"/>
        <charset val="128"/>
      </rPr>
      <t>合計</t>
    </r>
    <r>
      <rPr>
        <sz val="11"/>
        <color rgb="FFFF0000"/>
        <rFont val="ＭＳ 明朝"/>
        <family val="1"/>
        <charset val="128"/>
      </rPr>
      <t/>
    </r>
    <rPh sb="0" eb="2">
      <t>ゴウケイ</t>
    </rPh>
    <phoneticPr fontId="10"/>
  </si>
  <si>
    <r>
      <rPr>
        <sz val="11"/>
        <rFont val="ＭＳ 明朝"/>
        <family val="1"/>
        <charset val="128"/>
      </rPr>
      <t>エネルギー転換部門</t>
    </r>
    <rPh sb="5" eb="7">
      <t>テンカン</t>
    </rPh>
    <rPh sb="7" eb="9">
      <t>ブモン</t>
    </rPh>
    <phoneticPr fontId="10"/>
  </si>
  <si>
    <r>
      <rPr>
        <sz val="11"/>
        <rFont val="ＭＳ 明朝"/>
        <family val="1"/>
        <charset val="128"/>
      </rPr>
      <t>産業部門</t>
    </r>
    <rPh sb="0" eb="2">
      <t>サンギョウ</t>
    </rPh>
    <rPh sb="2" eb="4">
      <t>ブモン</t>
    </rPh>
    <phoneticPr fontId="10"/>
  </si>
  <si>
    <r>
      <rPr>
        <sz val="11"/>
        <rFont val="ＭＳ 明朝"/>
        <family val="1"/>
        <charset val="128"/>
      </rPr>
      <t>運輸部門</t>
    </r>
    <rPh sb="0" eb="2">
      <t>ウンユ</t>
    </rPh>
    <rPh sb="2" eb="4">
      <t>ブモン</t>
    </rPh>
    <phoneticPr fontId="10"/>
  </si>
  <si>
    <r>
      <rPr>
        <sz val="11"/>
        <rFont val="ＭＳ 明朝"/>
        <family val="1"/>
        <charset val="128"/>
      </rPr>
      <t>業務その他部門</t>
    </r>
    <rPh sb="0" eb="2">
      <t>ギョウム</t>
    </rPh>
    <rPh sb="4" eb="5">
      <t>タ</t>
    </rPh>
    <rPh sb="5" eb="7">
      <t>ブモン</t>
    </rPh>
    <phoneticPr fontId="10"/>
  </si>
  <si>
    <r>
      <rPr>
        <sz val="11"/>
        <rFont val="ＭＳ 明朝"/>
        <family val="1"/>
        <charset val="128"/>
      </rPr>
      <t>家庭部門</t>
    </r>
    <rPh sb="0" eb="2">
      <t>カテイ</t>
    </rPh>
    <rPh sb="2" eb="4">
      <t>ブモン</t>
    </rPh>
    <phoneticPr fontId="10"/>
  </si>
  <si>
    <r>
      <rPr>
        <sz val="11"/>
        <rFont val="ＭＳ 明朝"/>
        <family val="1"/>
        <charset val="128"/>
      </rPr>
      <t>廃棄物</t>
    </r>
    <rPh sb="0" eb="3">
      <t>ハイキブツ</t>
    </rPh>
    <phoneticPr fontId="10"/>
  </si>
  <si>
    <r>
      <rPr>
        <sz val="11"/>
        <rFont val="ＭＳ 明朝"/>
        <family val="1"/>
        <charset val="128"/>
      </rPr>
      <t>■排出量　</t>
    </r>
    <r>
      <rPr>
        <sz val="11"/>
        <rFont val="Century"/>
        <family val="1"/>
      </rPr>
      <t>[kt CO</t>
    </r>
    <r>
      <rPr>
        <vertAlign val="subscript"/>
        <sz val="11"/>
        <rFont val="Century"/>
        <family val="1"/>
      </rPr>
      <t>2</t>
    </r>
    <r>
      <rPr>
        <sz val="11"/>
        <rFont val="Century"/>
        <family val="1"/>
      </rPr>
      <t>]</t>
    </r>
    <phoneticPr fontId="10"/>
  </si>
  <si>
    <r>
      <rPr>
        <sz val="11"/>
        <rFont val="ＭＳ 明朝"/>
        <family val="1"/>
        <charset val="128"/>
      </rPr>
      <t>石炭</t>
    </r>
    <rPh sb="0" eb="2">
      <t>セキタン</t>
    </rPh>
    <phoneticPr fontId="9"/>
  </si>
  <si>
    <r>
      <rPr>
        <sz val="11"/>
        <rFont val="ＭＳ 明朝"/>
        <family val="1"/>
        <charset val="128"/>
      </rPr>
      <t>石炭製品</t>
    </r>
    <rPh sb="0" eb="4">
      <t>セキタンセイヒン</t>
    </rPh>
    <phoneticPr fontId="9"/>
  </si>
  <si>
    <r>
      <rPr>
        <sz val="11"/>
        <rFont val="ＭＳ 明朝"/>
        <family val="1"/>
        <charset val="128"/>
      </rPr>
      <t>原油</t>
    </r>
    <rPh sb="0" eb="2">
      <t>ゲンユ</t>
    </rPh>
    <phoneticPr fontId="9"/>
  </si>
  <si>
    <r>
      <rPr>
        <sz val="11"/>
        <rFont val="ＭＳ 明朝"/>
        <family val="1"/>
        <charset val="128"/>
      </rPr>
      <t>石油製品</t>
    </r>
    <rPh sb="0" eb="4">
      <t>セキユセイヒン</t>
    </rPh>
    <phoneticPr fontId="9"/>
  </si>
  <si>
    <r>
      <rPr>
        <sz val="11"/>
        <rFont val="ＭＳ 明朝"/>
        <family val="1"/>
        <charset val="128"/>
      </rPr>
      <t>天然ガス</t>
    </r>
    <rPh sb="0" eb="2">
      <t>テンネン</t>
    </rPh>
    <phoneticPr fontId="9"/>
  </si>
  <si>
    <r>
      <rPr>
        <sz val="11"/>
        <rFont val="ＭＳ 明朝"/>
        <family val="1"/>
        <charset val="128"/>
      </rPr>
      <t>都市ガス</t>
    </r>
    <rPh sb="0" eb="2">
      <t>トシ</t>
    </rPh>
    <phoneticPr fontId="9"/>
  </si>
  <si>
    <r>
      <rPr>
        <sz val="11"/>
        <rFont val="ＭＳ 明朝"/>
        <family val="1"/>
        <charset val="128"/>
      </rPr>
      <t>■シェア</t>
    </r>
    <phoneticPr fontId="10"/>
  </si>
  <si>
    <r>
      <rPr>
        <sz val="11"/>
        <rFont val="ＭＳ 明朝"/>
        <family val="1"/>
        <charset val="128"/>
      </rPr>
      <t>単位</t>
    </r>
    <rPh sb="0" eb="2">
      <t>タンイ</t>
    </rPh>
    <phoneticPr fontId="10"/>
  </si>
  <si>
    <r>
      <rPr>
        <sz val="11"/>
        <rFont val="ＭＳ 明朝"/>
        <family val="1"/>
        <charset val="128"/>
      </rPr>
      <t>十億円</t>
    </r>
    <rPh sb="0" eb="2">
      <t>ジュウオク</t>
    </rPh>
    <rPh sb="2" eb="3">
      <t>エン</t>
    </rPh>
    <phoneticPr fontId="10"/>
  </si>
  <si>
    <r>
      <rPr>
        <sz val="11"/>
        <rFont val="ＭＳ 明朝"/>
        <family val="1"/>
        <charset val="128"/>
      </rPr>
      <t>■</t>
    </r>
    <r>
      <rPr>
        <sz val="11"/>
        <rFont val="Century"/>
        <family val="1"/>
      </rPr>
      <t>2013</t>
    </r>
    <r>
      <rPr>
        <sz val="11"/>
        <rFont val="ＭＳ 明朝"/>
        <family val="1"/>
        <charset val="128"/>
      </rPr>
      <t>年度比</t>
    </r>
    <rPh sb="5" eb="7">
      <t>ネンド</t>
    </rPh>
    <rPh sb="7" eb="8">
      <t>ヒ</t>
    </rPh>
    <phoneticPr fontId="9"/>
  </si>
  <si>
    <r>
      <rPr>
        <sz val="11"/>
        <rFont val="ＭＳ 明朝"/>
        <family val="1"/>
        <charset val="128"/>
      </rPr>
      <t>■排出量および人口</t>
    </r>
    <rPh sb="7" eb="9">
      <t>ジンコウ</t>
    </rPh>
    <phoneticPr fontId="10"/>
  </si>
  <si>
    <r>
      <t>CO</t>
    </r>
    <r>
      <rPr>
        <vertAlign val="subscript"/>
        <sz val="11"/>
        <rFont val="Century"/>
        <family val="1"/>
      </rPr>
      <t xml:space="preserve">2 </t>
    </r>
    <r>
      <rPr>
        <sz val="11"/>
        <rFont val="ＭＳ 明朝"/>
        <family val="1"/>
        <charset val="128"/>
      </rPr>
      <t>総排出量</t>
    </r>
    <r>
      <rPr>
        <sz val="11"/>
        <rFont val="Century"/>
        <family val="1"/>
      </rPr>
      <t xml:space="preserve"> </t>
    </r>
    <rPh sb="4" eb="5">
      <t>ソウ</t>
    </rPh>
    <phoneticPr fontId="10"/>
  </si>
  <si>
    <r>
      <rPr>
        <sz val="11"/>
        <rFont val="ＭＳ 明朝"/>
        <family val="1"/>
        <charset val="128"/>
      </rPr>
      <t>エネルギー起源</t>
    </r>
    <r>
      <rPr>
        <sz val="11"/>
        <rFont val="Century"/>
        <family val="1"/>
      </rPr>
      <t>CO</t>
    </r>
    <r>
      <rPr>
        <vertAlign val="subscript"/>
        <sz val="11"/>
        <rFont val="Century"/>
        <family val="1"/>
      </rPr>
      <t xml:space="preserve">2 </t>
    </r>
    <r>
      <rPr>
        <sz val="11"/>
        <rFont val="ＭＳ 明朝"/>
        <family val="1"/>
        <charset val="128"/>
      </rPr>
      <t>排出量</t>
    </r>
    <r>
      <rPr>
        <sz val="11"/>
        <rFont val="Century"/>
        <family val="1"/>
      </rPr>
      <t xml:space="preserve"> </t>
    </r>
    <rPh sb="5" eb="7">
      <t>キゲン</t>
    </rPh>
    <phoneticPr fontId="10"/>
  </si>
  <si>
    <r>
      <rPr>
        <sz val="11"/>
        <rFont val="ＭＳ 明朝"/>
        <family val="1"/>
        <charset val="128"/>
      </rPr>
      <t>一人あたり</t>
    </r>
    <r>
      <rPr>
        <sz val="11"/>
        <rFont val="Century"/>
        <family val="1"/>
      </rPr>
      <t>CO</t>
    </r>
    <r>
      <rPr>
        <vertAlign val="subscript"/>
        <sz val="11"/>
        <rFont val="Century"/>
        <family val="1"/>
      </rPr>
      <t xml:space="preserve">2 </t>
    </r>
    <r>
      <rPr>
        <sz val="11"/>
        <rFont val="ＭＳ 明朝"/>
        <family val="1"/>
        <charset val="128"/>
      </rPr>
      <t>排出量（総</t>
    </r>
    <r>
      <rPr>
        <sz val="11"/>
        <rFont val="Century"/>
        <family val="1"/>
      </rPr>
      <t>CO</t>
    </r>
    <r>
      <rPr>
        <vertAlign val="subscript"/>
        <sz val="11"/>
        <rFont val="Century"/>
        <family val="1"/>
      </rPr>
      <t xml:space="preserve">2 </t>
    </r>
    <r>
      <rPr>
        <sz val="11"/>
        <rFont val="ＭＳ 明朝"/>
        <family val="1"/>
        <charset val="128"/>
      </rPr>
      <t>排出量）</t>
    </r>
    <r>
      <rPr>
        <sz val="10"/>
        <rFont val="Century"/>
        <family val="1"/>
      </rPr>
      <t/>
    </r>
    <rPh sb="13" eb="14">
      <t>ソウ</t>
    </rPh>
    <rPh sb="18" eb="20">
      <t>ハイシュツ</t>
    </rPh>
    <rPh sb="20" eb="21">
      <t>リョウ</t>
    </rPh>
    <phoneticPr fontId="10"/>
  </si>
  <si>
    <r>
      <rPr>
        <sz val="11"/>
        <rFont val="ＭＳ 明朝"/>
        <family val="1"/>
        <charset val="128"/>
      </rPr>
      <t>一人あたり</t>
    </r>
    <r>
      <rPr>
        <sz val="11"/>
        <rFont val="Century"/>
        <family val="1"/>
      </rPr>
      <t>CO</t>
    </r>
    <r>
      <rPr>
        <vertAlign val="subscript"/>
        <sz val="11"/>
        <rFont val="Century"/>
        <family val="1"/>
      </rPr>
      <t xml:space="preserve">2 </t>
    </r>
    <r>
      <rPr>
        <sz val="11"/>
        <rFont val="ＭＳ 明朝"/>
        <family val="1"/>
        <charset val="128"/>
      </rPr>
      <t>排出量（エネルギー起源</t>
    </r>
    <r>
      <rPr>
        <sz val="11"/>
        <rFont val="Century"/>
        <family val="1"/>
      </rPr>
      <t>CO</t>
    </r>
    <r>
      <rPr>
        <vertAlign val="subscript"/>
        <sz val="11"/>
        <rFont val="Century"/>
        <family val="1"/>
      </rPr>
      <t>2</t>
    </r>
    <r>
      <rPr>
        <sz val="11"/>
        <rFont val="ＭＳ 明朝"/>
        <family val="1"/>
        <charset val="128"/>
      </rPr>
      <t>）</t>
    </r>
    <r>
      <rPr>
        <sz val="10"/>
        <rFont val="Century"/>
        <family val="1"/>
      </rPr>
      <t/>
    </r>
    <rPh sb="0" eb="2">
      <t>ヒトリ</t>
    </rPh>
    <rPh sb="9" eb="11">
      <t>ハイシュツ</t>
    </rPh>
    <rPh sb="11" eb="12">
      <t>リョウ</t>
    </rPh>
    <rPh sb="18" eb="20">
      <t>キゲン</t>
    </rPh>
    <phoneticPr fontId="10"/>
  </si>
  <si>
    <r>
      <rPr>
        <sz val="11"/>
        <rFont val="ＭＳ 明朝"/>
        <family val="1"/>
        <charset val="128"/>
      </rPr>
      <t>千人</t>
    </r>
    <rPh sb="0" eb="2">
      <t>センニン</t>
    </rPh>
    <phoneticPr fontId="10"/>
  </si>
  <si>
    <r>
      <rPr>
        <sz val="11"/>
        <rFont val="ＭＳ 明朝"/>
        <family val="1"/>
        <charset val="128"/>
      </rPr>
      <t>人口</t>
    </r>
    <r>
      <rPr>
        <sz val="10"/>
        <rFont val="Century"/>
        <family val="1"/>
      </rPr>
      <t/>
    </r>
    <rPh sb="0" eb="2">
      <t>ジンコウ</t>
    </rPh>
    <phoneticPr fontId="10"/>
  </si>
  <si>
    <r>
      <rPr>
        <sz val="11"/>
        <rFont val="ＭＳ 明朝"/>
        <family val="1"/>
        <charset val="128"/>
      </rPr>
      <t>人口</t>
    </r>
    <rPh sb="0" eb="2">
      <t>ジンコウ</t>
    </rPh>
    <phoneticPr fontId="10"/>
  </si>
  <si>
    <r>
      <t>2013</t>
    </r>
    <r>
      <rPr>
        <sz val="14"/>
        <rFont val="ＭＳ 明朝"/>
        <family val="1"/>
        <charset val="128"/>
      </rPr>
      <t>年度</t>
    </r>
    <rPh sb="4" eb="5">
      <t>ネン</t>
    </rPh>
    <rPh sb="5" eb="6">
      <t>ド</t>
    </rPh>
    <phoneticPr fontId="10"/>
  </si>
  <si>
    <r>
      <rPr>
        <sz val="11"/>
        <rFont val="ＭＳ 明朝"/>
        <family val="1"/>
        <charset val="128"/>
      </rPr>
      <t xml:space="preserve">排出量
</t>
    </r>
    <r>
      <rPr>
        <sz val="11"/>
        <rFont val="Century"/>
        <family val="1"/>
      </rPr>
      <t>[kt CO</t>
    </r>
    <r>
      <rPr>
        <vertAlign val="subscript"/>
        <sz val="11"/>
        <rFont val="Century"/>
        <family val="1"/>
      </rPr>
      <t>2</t>
    </r>
    <r>
      <rPr>
        <sz val="11"/>
        <rFont val="Century"/>
        <family val="1"/>
      </rPr>
      <t>]</t>
    </r>
    <rPh sb="0" eb="2">
      <t>ハイシュツ</t>
    </rPh>
    <rPh sb="2" eb="3">
      <t>リョウ</t>
    </rPh>
    <phoneticPr fontId="10"/>
  </si>
  <si>
    <r>
      <t xml:space="preserve">
</t>
    </r>
    <r>
      <rPr>
        <sz val="11"/>
        <rFont val="ＭＳ 明朝"/>
        <family val="1"/>
        <charset val="128"/>
      </rPr>
      <t>シェア</t>
    </r>
    <phoneticPr fontId="10"/>
  </si>
  <si>
    <r>
      <rPr>
        <sz val="14"/>
        <rFont val="ＭＳ 明朝"/>
        <family val="1"/>
        <charset val="128"/>
      </rPr>
      <t>■【電気・熱配分後】</t>
    </r>
    <rPh sb="8" eb="9">
      <t>ゴ</t>
    </rPh>
    <phoneticPr fontId="10"/>
  </si>
  <si>
    <r>
      <rPr>
        <sz val="11"/>
        <rFont val="ＭＳ 明朝"/>
        <family val="1"/>
        <charset val="128"/>
      </rPr>
      <t>ガス製造</t>
    </r>
    <phoneticPr fontId="10"/>
  </si>
  <si>
    <r>
      <rPr>
        <sz val="11"/>
        <rFont val="ＭＳ 明朝"/>
        <family val="1"/>
        <charset val="128"/>
      </rPr>
      <t>事業用発電</t>
    </r>
    <phoneticPr fontId="10"/>
  </si>
  <si>
    <r>
      <rPr>
        <sz val="11"/>
        <rFont val="ＭＳ 明朝"/>
        <family val="1"/>
        <charset val="128"/>
      </rPr>
      <t>農業</t>
    </r>
    <rPh sb="0" eb="1">
      <t>ノウ</t>
    </rPh>
    <phoneticPr fontId="0"/>
  </si>
  <si>
    <r>
      <rPr>
        <sz val="11"/>
        <rFont val="ＭＳ 明朝"/>
        <family val="1"/>
        <charset val="128"/>
      </rPr>
      <t>林業</t>
    </r>
  </si>
  <si>
    <r>
      <rPr>
        <sz val="11"/>
        <rFont val="ＭＳ 明朝"/>
        <family val="1"/>
        <charset val="128"/>
      </rPr>
      <t>漁業</t>
    </r>
  </si>
  <si>
    <r>
      <rPr>
        <sz val="11"/>
        <rFont val="ＭＳ 明朝"/>
        <family val="1"/>
        <charset val="128"/>
      </rPr>
      <t>水産養殖業</t>
    </r>
    <rPh sb="1" eb="3">
      <t>スイサンヨウショクギョウ</t>
    </rPh>
    <phoneticPr fontId="0"/>
  </si>
  <si>
    <r>
      <rPr>
        <sz val="11"/>
        <rFont val="ＭＳ 明朝"/>
        <family val="1"/>
        <charset val="128"/>
      </rPr>
      <t>総合工事業</t>
    </r>
    <rPh sb="1" eb="3">
      <t>ソウゴウコウジギョウ</t>
    </rPh>
    <phoneticPr fontId="0"/>
  </si>
  <si>
    <r>
      <rPr>
        <sz val="11"/>
        <rFont val="ＭＳ 明朝"/>
        <family val="1"/>
        <charset val="128"/>
      </rPr>
      <t>職別工事業</t>
    </r>
    <rPh sb="1" eb="2">
      <t>ショク</t>
    </rPh>
    <rPh sb="2" eb="3">
      <t>ベツコウジギョウ</t>
    </rPh>
    <phoneticPr fontId="0"/>
  </si>
  <si>
    <r>
      <rPr>
        <sz val="11"/>
        <rFont val="ＭＳ 明朝"/>
        <family val="1"/>
        <charset val="128"/>
      </rPr>
      <t>設備工事業</t>
    </r>
    <rPh sb="1" eb="3">
      <t>セツビコウジギョウ</t>
    </rPh>
    <phoneticPr fontId="0"/>
  </si>
  <si>
    <r>
      <rPr>
        <sz val="11"/>
        <rFont val="ＭＳ 明朝"/>
        <family val="1"/>
        <charset val="128"/>
      </rPr>
      <t>食料品製造業</t>
    </r>
    <rPh sb="0" eb="3">
      <t>ショクリョウヒン</t>
    </rPh>
    <rPh sb="3" eb="6">
      <t>セイゾウギョウスイサンスイサンヨウショクギョウ</t>
    </rPh>
    <phoneticPr fontId="0"/>
  </si>
  <si>
    <r>
      <rPr>
        <sz val="11"/>
        <rFont val="ＭＳ 明朝"/>
        <family val="1"/>
        <charset val="128"/>
      </rPr>
      <t>飲料たばこ飼料製造業</t>
    </r>
    <rPh sb="0" eb="2">
      <t>インリョウ</t>
    </rPh>
    <rPh sb="5" eb="7">
      <t>シリョウ</t>
    </rPh>
    <rPh sb="7" eb="9">
      <t>セイゾウ</t>
    </rPh>
    <rPh sb="9" eb="10">
      <t>ギョウ</t>
    </rPh>
    <phoneticPr fontId="0"/>
  </si>
  <si>
    <r>
      <rPr>
        <sz val="11"/>
        <rFont val="ＭＳ 明朝"/>
        <family val="1"/>
        <charset val="128"/>
      </rPr>
      <t>繊維</t>
    </r>
    <phoneticPr fontId="10"/>
  </si>
  <si>
    <r>
      <rPr>
        <sz val="11"/>
        <rFont val="ＭＳ 明朝"/>
        <family val="1"/>
        <charset val="128"/>
      </rPr>
      <t>石油製品･石炭製品製造業</t>
    </r>
    <rPh sb="0" eb="2">
      <t>セキユ</t>
    </rPh>
    <rPh sb="2" eb="4">
      <t>セイヒン</t>
    </rPh>
    <rPh sb="5" eb="7">
      <t>セキタン</t>
    </rPh>
    <rPh sb="7" eb="9">
      <t>セイヒン</t>
    </rPh>
    <rPh sb="9" eb="12">
      <t>セイゾウギョウ</t>
    </rPh>
    <phoneticPr fontId="0"/>
  </si>
  <si>
    <r>
      <rPr>
        <sz val="11"/>
        <rFont val="ＭＳ 明朝"/>
        <family val="1"/>
        <charset val="128"/>
      </rPr>
      <t>汎用機械器具製造業</t>
    </r>
    <rPh sb="0" eb="2">
      <t>ハンヨウ</t>
    </rPh>
    <rPh sb="2" eb="4">
      <t>キカイ</t>
    </rPh>
    <rPh sb="4" eb="6">
      <t>キグ</t>
    </rPh>
    <rPh sb="6" eb="9">
      <t>セイゾウギョウ</t>
    </rPh>
    <phoneticPr fontId="0"/>
  </si>
  <si>
    <r>
      <rPr>
        <sz val="11"/>
        <rFont val="ＭＳ 明朝"/>
        <family val="1"/>
        <charset val="128"/>
      </rPr>
      <t>生産機械器具製造業</t>
    </r>
    <rPh sb="1" eb="3">
      <t>キカイ</t>
    </rPh>
    <rPh sb="3" eb="5">
      <t>キグ</t>
    </rPh>
    <rPh sb="5" eb="8">
      <t>セイゾウギョウ</t>
    </rPh>
    <phoneticPr fontId="0"/>
  </si>
  <si>
    <r>
      <rPr>
        <sz val="11"/>
        <rFont val="ＭＳ 明朝"/>
        <family val="1"/>
        <charset val="128"/>
      </rPr>
      <t>業務用機械器具製造業</t>
    </r>
    <rPh sb="0" eb="3">
      <t>ギョウムヨウ</t>
    </rPh>
    <rPh sb="3" eb="5">
      <t>キカイ</t>
    </rPh>
    <rPh sb="5" eb="7">
      <t>キグ</t>
    </rPh>
    <rPh sb="7" eb="10">
      <t>セイゾウギョウ</t>
    </rPh>
    <phoneticPr fontId="0"/>
  </si>
  <si>
    <r>
      <rPr>
        <sz val="11"/>
        <rFont val="ＭＳ 明朝"/>
        <family val="1"/>
        <charset val="128"/>
      </rPr>
      <t>電子部品デバイス電子回路製造業</t>
    </r>
    <rPh sb="0" eb="2">
      <t>デンシ</t>
    </rPh>
    <rPh sb="2" eb="4">
      <t>ブヒン</t>
    </rPh>
    <rPh sb="8" eb="10">
      <t>デンシ</t>
    </rPh>
    <rPh sb="10" eb="12">
      <t>カイロ</t>
    </rPh>
    <rPh sb="12" eb="15">
      <t>セイゾウギョウ</t>
    </rPh>
    <phoneticPr fontId="0"/>
  </si>
  <si>
    <r>
      <rPr>
        <sz val="11"/>
        <rFont val="ＭＳ 明朝"/>
        <family val="1"/>
        <charset val="128"/>
      </rPr>
      <t>電気機械器具製造業</t>
    </r>
    <rPh sb="1" eb="3">
      <t>キカイ</t>
    </rPh>
    <rPh sb="3" eb="5">
      <t>キグ</t>
    </rPh>
    <rPh sb="5" eb="8">
      <t>セイゾウギョウ</t>
    </rPh>
    <phoneticPr fontId="0"/>
  </si>
  <si>
    <r>
      <rPr>
        <sz val="11"/>
        <rFont val="ＭＳ 明朝"/>
        <family val="1"/>
        <charset val="128"/>
      </rPr>
      <t>情報通信機械器具製造業</t>
    </r>
    <rPh sb="3" eb="5">
      <t>キカイ</t>
    </rPh>
    <rPh sb="5" eb="7">
      <t>キグ</t>
    </rPh>
    <rPh sb="7" eb="10">
      <t>セイゾウギョウ</t>
    </rPh>
    <phoneticPr fontId="0"/>
  </si>
  <si>
    <r>
      <rPr>
        <sz val="11"/>
        <rFont val="ＭＳ 明朝"/>
        <family val="1"/>
        <charset val="128"/>
      </rPr>
      <t>輸送用機械器具製造業</t>
    </r>
    <rPh sb="2" eb="4">
      <t>キカイ</t>
    </rPh>
    <rPh sb="4" eb="6">
      <t>キグ</t>
    </rPh>
    <rPh sb="6" eb="9">
      <t>セイゾウギョウ</t>
    </rPh>
    <phoneticPr fontId="0"/>
  </si>
  <si>
    <r>
      <rPr>
        <sz val="11"/>
        <rFont val="ＭＳ 明朝"/>
        <family val="1"/>
        <charset val="128"/>
      </rPr>
      <t>機械製造業他製品</t>
    </r>
    <rPh sb="0" eb="2">
      <t>キカイ</t>
    </rPh>
    <rPh sb="2" eb="5">
      <t>セイゾウギョウ</t>
    </rPh>
    <rPh sb="5" eb="6">
      <t>ホカ</t>
    </rPh>
    <rPh sb="6" eb="8">
      <t>セイヒン</t>
    </rPh>
    <phoneticPr fontId="0"/>
  </si>
  <si>
    <r>
      <rPr>
        <sz val="11"/>
        <rFont val="ＭＳ 明朝"/>
        <family val="1"/>
        <charset val="128"/>
      </rPr>
      <t>金属製品製造業</t>
    </r>
    <rPh sb="0" eb="2">
      <t>キンゾク</t>
    </rPh>
    <rPh sb="2" eb="4">
      <t>セイヒン</t>
    </rPh>
    <rPh sb="4" eb="7">
      <t>セイゾウギョウ</t>
    </rPh>
    <phoneticPr fontId="0"/>
  </si>
  <si>
    <r>
      <rPr>
        <sz val="11"/>
        <rFont val="ＭＳ 明朝"/>
        <family val="1"/>
        <charset val="128"/>
      </rPr>
      <t>木材･木製品製造業</t>
    </r>
    <rPh sb="0" eb="2">
      <t>モクザイ</t>
    </rPh>
    <rPh sb="3" eb="6">
      <t>モクセイヒン</t>
    </rPh>
    <rPh sb="6" eb="9">
      <t>セイゾウギョウ</t>
    </rPh>
    <phoneticPr fontId="0"/>
  </si>
  <si>
    <r>
      <rPr>
        <sz val="11"/>
        <rFont val="ＭＳ 明朝"/>
        <family val="1"/>
        <charset val="128"/>
      </rPr>
      <t>家具･装備品製造業</t>
    </r>
    <rPh sb="0" eb="2">
      <t>カグ</t>
    </rPh>
    <rPh sb="3" eb="6">
      <t>ソウビヒン</t>
    </rPh>
    <rPh sb="6" eb="9">
      <t>セイゾウギョウ</t>
    </rPh>
    <phoneticPr fontId="0"/>
  </si>
  <si>
    <r>
      <rPr>
        <sz val="11"/>
        <rFont val="ＭＳ 明朝"/>
        <family val="1"/>
        <charset val="128"/>
      </rPr>
      <t>印刷･同関連業</t>
    </r>
    <phoneticPr fontId="10"/>
  </si>
  <si>
    <r>
      <rPr>
        <sz val="11"/>
        <rFont val="ＭＳ 明朝"/>
        <family val="1"/>
        <charset val="128"/>
      </rPr>
      <t>プラスチック製品製造業</t>
    </r>
    <rPh sb="6" eb="8">
      <t>セイヒン</t>
    </rPh>
    <rPh sb="8" eb="11">
      <t>セイゾウギョウスイサンスイサンヨウショクギョウ</t>
    </rPh>
    <phoneticPr fontId="0"/>
  </si>
  <si>
    <r>
      <rPr>
        <sz val="11"/>
        <rFont val="ＭＳ 明朝"/>
        <family val="1"/>
        <charset val="128"/>
      </rPr>
      <t>ゴム製品製造業</t>
    </r>
    <rPh sb="2" eb="4">
      <t>セイヒン</t>
    </rPh>
    <rPh sb="4" eb="7">
      <t>セイゾウギョウスイサンスイサンヨウショクギョウ</t>
    </rPh>
    <phoneticPr fontId="0"/>
  </si>
  <si>
    <r>
      <rPr>
        <sz val="11"/>
        <rFont val="ＭＳ 明朝"/>
        <family val="1"/>
        <charset val="128"/>
      </rPr>
      <t>なめし革･同製品･毛皮製造業</t>
    </r>
    <rPh sb="3" eb="4">
      <t>カワ</t>
    </rPh>
    <rPh sb="5" eb="8">
      <t>ドウセイヒン</t>
    </rPh>
    <rPh sb="9" eb="11">
      <t>ケガワ</t>
    </rPh>
    <rPh sb="11" eb="14">
      <t>セイゾウギョウ</t>
    </rPh>
    <phoneticPr fontId="0"/>
  </si>
  <si>
    <r>
      <rPr>
        <sz val="11"/>
        <rFont val="ＭＳ 明朝"/>
        <family val="1"/>
        <charset val="128"/>
      </rPr>
      <t>他製造業</t>
    </r>
    <phoneticPr fontId="10"/>
  </si>
  <si>
    <r>
      <rPr>
        <b/>
        <sz val="11"/>
        <rFont val="ＭＳ 明朝"/>
        <family val="1"/>
        <charset val="128"/>
      </rPr>
      <t>業務他</t>
    </r>
    <r>
      <rPr>
        <b/>
        <sz val="11"/>
        <rFont val="Century"/>
        <family val="1"/>
      </rPr>
      <t>(</t>
    </r>
    <r>
      <rPr>
        <b/>
        <sz val="11"/>
        <rFont val="ＭＳ 明朝"/>
        <family val="1"/>
        <charset val="128"/>
      </rPr>
      <t>第三次産業</t>
    </r>
    <r>
      <rPr>
        <b/>
        <sz val="11"/>
        <rFont val="Century"/>
        <family val="1"/>
      </rPr>
      <t>)</t>
    </r>
  </si>
  <si>
    <r>
      <rPr>
        <sz val="11"/>
        <rFont val="ＭＳ 明朝"/>
        <family val="1"/>
        <charset val="128"/>
      </rPr>
      <t>情報通信業</t>
    </r>
    <phoneticPr fontId="10"/>
  </si>
  <si>
    <r>
      <rPr>
        <sz val="11"/>
        <rFont val="ＭＳ 明朝"/>
        <family val="1"/>
        <charset val="128"/>
      </rPr>
      <t>運輸業･郵便業</t>
    </r>
    <phoneticPr fontId="10"/>
  </si>
  <si>
    <r>
      <rPr>
        <sz val="11"/>
        <rFont val="ＭＳ 明朝"/>
        <family val="1"/>
        <charset val="128"/>
      </rPr>
      <t>卸売業･小売業</t>
    </r>
  </si>
  <si>
    <r>
      <rPr>
        <sz val="11"/>
        <rFont val="ＭＳ 明朝"/>
        <family val="1"/>
        <charset val="128"/>
      </rPr>
      <t>金融業･保険業</t>
    </r>
  </si>
  <si>
    <r>
      <rPr>
        <sz val="11"/>
        <rFont val="ＭＳ 明朝"/>
        <family val="1"/>
        <charset val="128"/>
      </rPr>
      <t>不動産業･物品賃貸業</t>
    </r>
  </si>
  <si>
    <r>
      <rPr>
        <sz val="11"/>
        <rFont val="ＭＳ 明朝"/>
        <family val="1"/>
        <charset val="128"/>
      </rPr>
      <t>宿泊飲食・専門技術・生活関連サービス業</t>
    </r>
    <rPh sb="5" eb="7">
      <t>センモン</t>
    </rPh>
    <rPh sb="7" eb="9">
      <t>ギジュツ</t>
    </rPh>
    <rPh sb="10" eb="12">
      <t>セイカツ</t>
    </rPh>
    <rPh sb="12" eb="14">
      <t>カンレン</t>
    </rPh>
    <phoneticPr fontId="10"/>
  </si>
  <si>
    <r>
      <rPr>
        <sz val="11"/>
        <rFont val="ＭＳ 明朝"/>
        <family val="1"/>
        <charset val="128"/>
      </rPr>
      <t>学術研究･専門･技術サービス業</t>
    </r>
  </si>
  <si>
    <r>
      <rPr>
        <sz val="11"/>
        <rFont val="ＭＳ 明朝"/>
        <family val="1"/>
        <charset val="128"/>
      </rPr>
      <t>宿泊業･飲食サービス業</t>
    </r>
  </si>
  <si>
    <r>
      <rPr>
        <sz val="11"/>
        <rFont val="ＭＳ 明朝"/>
        <family val="1"/>
        <charset val="128"/>
      </rPr>
      <t>生活関連サービス業･娯楽業</t>
    </r>
  </si>
  <si>
    <r>
      <rPr>
        <sz val="11"/>
        <rFont val="ＭＳ 明朝"/>
        <family val="1"/>
        <charset val="128"/>
      </rPr>
      <t>教育･学習支援業</t>
    </r>
  </si>
  <si>
    <r>
      <rPr>
        <sz val="11"/>
        <rFont val="ＭＳ 明朝"/>
        <family val="1"/>
        <charset val="128"/>
      </rPr>
      <t>医療･福祉</t>
    </r>
  </si>
  <si>
    <r>
      <rPr>
        <sz val="11"/>
        <rFont val="ＭＳ 明朝"/>
        <family val="1"/>
        <charset val="128"/>
      </rPr>
      <t>複合サービス事業</t>
    </r>
  </si>
  <si>
    <r>
      <rPr>
        <sz val="11"/>
        <rFont val="ＭＳ 明朝"/>
        <family val="1"/>
        <charset val="128"/>
      </rPr>
      <t>他サービス業</t>
    </r>
  </si>
  <si>
    <r>
      <rPr>
        <sz val="11"/>
        <rFont val="ＭＳ 明朝"/>
        <family val="1"/>
        <charset val="128"/>
      </rPr>
      <t>公務・分類不明</t>
    </r>
    <rPh sb="3" eb="5">
      <t>ブンルイ</t>
    </rPh>
    <rPh sb="5" eb="7">
      <t>フメイ</t>
    </rPh>
    <phoneticPr fontId="10"/>
  </si>
  <si>
    <r>
      <rPr>
        <sz val="11"/>
        <rFont val="ＭＳ 明朝"/>
        <family val="1"/>
        <charset val="128"/>
      </rPr>
      <t>公務</t>
    </r>
  </si>
  <si>
    <r>
      <rPr>
        <sz val="11"/>
        <rFont val="ＭＳ 明朝"/>
        <family val="1"/>
        <charset val="128"/>
      </rPr>
      <t>分類不能･内訳推計誤差</t>
    </r>
  </si>
  <si>
    <r>
      <rPr>
        <b/>
        <sz val="11"/>
        <rFont val="ＭＳ 明朝"/>
        <family val="1"/>
        <charset val="128"/>
      </rPr>
      <t>旅客</t>
    </r>
    <rPh sb="0" eb="2">
      <t>リョキャク</t>
    </rPh>
    <phoneticPr fontId="10"/>
  </si>
  <si>
    <r>
      <rPr>
        <sz val="11"/>
        <rFont val="ＭＳ 明朝"/>
        <family val="1"/>
        <charset val="128"/>
      </rPr>
      <t>　乗用車</t>
    </r>
    <rPh sb="1" eb="4">
      <t>ジョウヨウシャ</t>
    </rPh>
    <phoneticPr fontId="10"/>
  </si>
  <si>
    <r>
      <rPr>
        <sz val="11"/>
        <rFont val="ＭＳ 明朝"/>
        <family val="1"/>
        <charset val="128"/>
      </rPr>
      <t>　　自家用車</t>
    </r>
    <rPh sb="2" eb="6">
      <t>ジカヨウシャ</t>
    </rPh>
    <phoneticPr fontId="10"/>
  </si>
  <si>
    <r>
      <rPr>
        <sz val="11"/>
        <rFont val="ＭＳ 明朝"/>
        <family val="1"/>
        <charset val="128"/>
      </rPr>
      <t>　　　　家計利用分</t>
    </r>
    <rPh sb="4" eb="6">
      <t>カケイ</t>
    </rPh>
    <rPh sb="6" eb="8">
      <t>リヨウ</t>
    </rPh>
    <rPh sb="8" eb="9">
      <t>ブン</t>
    </rPh>
    <phoneticPr fontId="10"/>
  </si>
  <si>
    <r>
      <rPr>
        <sz val="11"/>
        <rFont val="ＭＳ 明朝"/>
        <family val="1"/>
        <charset val="128"/>
      </rPr>
      <t>　　営業用</t>
    </r>
    <r>
      <rPr>
        <sz val="11"/>
        <rFont val="Century"/>
        <family val="1"/>
      </rPr>
      <t>/</t>
    </r>
    <r>
      <rPr>
        <sz val="11"/>
        <rFont val="ＭＳ 明朝"/>
        <family val="1"/>
        <charset val="128"/>
      </rPr>
      <t>タクシー</t>
    </r>
    <phoneticPr fontId="10"/>
  </si>
  <si>
    <r>
      <rPr>
        <sz val="11"/>
        <rFont val="ＭＳ 明朝"/>
        <family val="1"/>
        <charset val="128"/>
      </rPr>
      <t>　バス</t>
    </r>
    <phoneticPr fontId="10"/>
  </si>
  <si>
    <r>
      <rPr>
        <sz val="11"/>
        <rFont val="ＭＳ 明朝"/>
        <family val="1"/>
        <charset val="128"/>
      </rPr>
      <t>　　自家用</t>
    </r>
    <phoneticPr fontId="10"/>
  </si>
  <si>
    <r>
      <rPr>
        <sz val="11"/>
        <rFont val="ＭＳ 明朝"/>
        <family val="1"/>
        <charset val="128"/>
      </rPr>
      <t>　　営業用　</t>
    </r>
    <phoneticPr fontId="10"/>
  </si>
  <si>
    <r>
      <rPr>
        <sz val="11"/>
        <rFont val="ＭＳ 明朝"/>
        <family val="1"/>
        <charset val="128"/>
      </rPr>
      <t>　二輪車</t>
    </r>
    <rPh sb="1" eb="4">
      <t>ニリンシャ</t>
    </rPh>
    <phoneticPr fontId="10"/>
  </si>
  <si>
    <r>
      <rPr>
        <sz val="11"/>
        <rFont val="ＭＳ 明朝"/>
        <family val="1"/>
        <charset val="128"/>
      </rPr>
      <t>鉄道</t>
    </r>
    <rPh sb="0" eb="2">
      <t>テツドウ</t>
    </rPh>
    <phoneticPr fontId="10"/>
  </si>
  <si>
    <r>
      <rPr>
        <sz val="11"/>
        <rFont val="ＭＳ 明朝"/>
        <family val="1"/>
        <charset val="128"/>
      </rPr>
      <t>　営業用</t>
    </r>
    <phoneticPr fontId="10"/>
  </si>
  <si>
    <r>
      <rPr>
        <sz val="11"/>
        <rFont val="ＭＳ 明朝"/>
        <family val="1"/>
        <charset val="128"/>
      </rPr>
      <t>　自家用</t>
    </r>
    <phoneticPr fontId="10"/>
  </si>
  <si>
    <r>
      <rPr>
        <sz val="11"/>
        <rFont val="ＭＳ 明朝"/>
        <family val="1"/>
        <charset val="128"/>
      </rPr>
      <t>　　貨物輸送寄与</t>
    </r>
    <phoneticPr fontId="10"/>
  </si>
  <si>
    <r>
      <rPr>
        <sz val="11"/>
        <rFont val="ＭＳ 明朝"/>
        <family val="1"/>
        <charset val="128"/>
      </rPr>
      <t>　　乗員輸送寄与</t>
    </r>
    <phoneticPr fontId="10"/>
  </si>
  <si>
    <r>
      <rPr>
        <sz val="11"/>
        <color indexed="8"/>
        <rFont val="ＭＳ 明朝"/>
        <family val="1"/>
        <charset val="128"/>
      </rPr>
      <t>北海道</t>
    </r>
  </si>
  <si>
    <r>
      <rPr>
        <sz val="11"/>
        <color indexed="8"/>
        <rFont val="ＭＳ 明朝"/>
        <family val="1"/>
        <charset val="128"/>
      </rPr>
      <t>東　北</t>
    </r>
  </si>
  <si>
    <r>
      <rPr>
        <sz val="11"/>
        <color indexed="8"/>
        <rFont val="ＭＳ 明朝"/>
        <family val="1"/>
        <charset val="128"/>
      </rPr>
      <t>関　東</t>
    </r>
  </si>
  <si>
    <r>
      <rPr>
        <sz val="11"/>
        <color indexed="8"/>
        <rFont val="ＭＳ 明朝"/>
        <family val="1"/>
        <charset val="128"/>
      </rPr>
      <t>北　陸</t>
    </r>
  </si>
  <si>
    <r>
      <rPr>
        <sz val="11"/>
        <color indexed="8"/>
        <rFont val="ＭＳ 明朝"/>
        <family val="1"/>
        <charset val="128"/>
      </rPr>
      <t>東　海</t>
    </r>
  </si>
  <si>
    <r>
      <rPr>
        <sz val="11"/>
        <color indexed="8"/>
        <rFont val="ＭＳ 明朝"/>
        <family val="1"/>
        <charset val="128"/>
      </rPr>
      <t>関　西</t>
    </r>
  </si>
  <si>
    <r>
      <rPr>
        <sz val="11"/>
        <color indexed="8"/>
        <rFont val="ＭＳ 明朝"/>
        <family val="1"/>
        <charset val="128"/>
      </rPr>
      <t>中　国</t>
    </r>
  </si>
  <si>
    <r>
      <rPr>
        <sz val="11"/>
        <color indexed="8"/>
        <rFont val="ＭＳ 明朝"/>
        <family val="1"/>
        <charset val="128"/>
      </rPr>
      <t>四　国　</t>
    </r>
  </si>
  <si>
    <r>
      <rPr>
        <sz val="11"/>
        <color indexed="8"/>
        <rFont val="ＭＳ 明朝"/>
        <family val="1"/>
        <charset val="128"/>
      </rPr>
      <t>九　州</t>
    </r>
  </si>
  <si>
    <r>
      <rPr>
        <sz val="11"/>
        <color indexed="8"/>
        <rFont val="ＭＳ 明朝"/>
        <family val="1"/>
        <charset val="128"/>
      </rPr>
      <t>沖　縄</t>
    </r>
  </si>
  <si>
    <r>
      <rPr>
        <sz val="11"/>
        <rFont val="ＭＳ 明朝"/>
        <family val="1"/>
        <charset val="128"/>
      </rPr>
      <t>地域内訳推計誤差等</t>
    </r>
    <rPh sb="8" eb="9">
      <t>トウ</t>
    </rPh>
    <phoneticPr fontId="10"/>
  </si>
  <si>
    <r>
      <rPr>
        <sz val="11"/>
        <rFont val="ＭＳ 明朝"/>
        <family val="1"/>
        <charset val="128"/>
      </rPr>
      <t>間接</t>
    </r>
    <r>
      <rPr>
        <sz val="11"/>
        <rFont val="Century"/>
        <family val="1"/>
      </rPr>
      <t>CO</t>
    </r>
    <r>
      <rPr>
        <vertAlign val="subscript"/>
        <sz val="11"/>
        <rFont val="ＭＳ 明朝"/>
        <family val="1"/>
        <charset val="128"/>
      </rPr>
      <t>２</t>
    </r>
    <r>
      <rPr>
        <sz val="11"/>
        <color rgb="FFFF0000"/>
        <rFont val="ＭＳ Ｐ明朝"/>
        <family val="1"/>
        <charset val="128"/>
      </rPr>
      <t/>
    </r>
    <phoneticPr fontId="10"/>
  </si>
  <si>
    <r>
      <rPr>
        <sz val="11"/>
        <rFont val="ＭＳ 明朝"/>
        <family val="1"/>
        <charset val="128"/>
      </rPr>
      <t>機械（含金属製品）</t>
    </r>
    <rPh sb="0" eb="2">
      <t>キカイ</t>
    </rPh>
    <rPh sb="3" eb="4">
      <t>フク</t>
    </rPh>
    <rPh sb="4" eb="6">
      <t>キンゾク</t>
    </rPh>
    <rPh sb="6" eb="8">
      <t>セイヒン</t>
    </rPh>
    <phoneticPr fontId="0"/>
  </si>
  <si>
    <r>
      <rPr>
        <sz val="11"/>
        <rFont val="ＭＳ 明朝"/>
        <family val="1"/>
        <charset val="128"/>
      </rPr>
      <t>間接</t>
    </r>
    <r>
      <rPr>
        <sz val="11"/>
        <rFont val="Century"/>
        <family val="1"/>
      </rPr>
      <t>CO</t>
    </r>
    <r>
      <rPr>
        <vertAlign val="subscript"/>
        <sz val="11"/>
        <rFont val="Century"/>
        <family val="1"/>
      </rPr>
      <t>2</t>
    </r>
    <phoneticPr fontId="10"/>
  </si>
  <si>
    <r>
      <rPr>
        <sz val="11"/>
        <rFont val="ＭＳ 明朝"/>
        <family val="1"/>
        <charset val="128"/>
      </rPr>
      <t>■排出量　</t>
    </r>
    <r>
      <rPr>
        <sz val="11"/>
        <rFont val="Century"/>
        <family val="1"/>
      </rPr>
      <t>[Mt CO</t>
    </r>
    <r>
      <rPr>
        <vertAlign val="subscript"/>
        <sz val="11"/>
        <rFont val="Century"/>
        <family val="1"/>
      </rPr>
      <t>2</t>
    </r>
    <r>
      <rPr>
        <sz val="11"/>
        <rFont val="Century"/>
        <family val="1"/>
      </rPr>
      <t>]</t>
    </r>
    <phoneticPr fontId="10"/>
  </si>
  <si>
    <r>
      <rPr>
        <sz val="11"/>
        <rFont val="ＭＳ 明朝"/>
        <family val="1"/>
        <charset val="128"/>
      </rPr>
      <t>■</t>
    </r>
    <r>
      <rPr>
        <sz val="11"/>
        <rFont val="Century"/>
        <family val="1"/>
      </rPr>
      <t>2013</t>
    </r>
    <r>
      <rPr>
        <sz val="11"/>
        <rFont val="ＭＳ 明朝"/>
        <family val="1"/>
        <charset val="128"/>
      </rPr>
      <t>年度比</t>
    </r>
    <rPh sb="5" eb="7">
      <t>ネンド</t>
    </rPh>
    <rPh sb="7" eb="8">
      <t>ヒ</t>
    </rPh>
    <phoneticPr fontId="10"/>
  </si>
  <si>
    <r>
      <t xml:space="preserve">3. </t>
    </r>
    <r>
      <rPr>
        <sz val="11"/>
        <rFont val="ＭＳ 明朝"/>
        <family val="1"/>
        <charset val="128"/>
      </rPr>
      <t>農業</t>
    </r>
    <rPh sb="3" eb="5">
      <t>ノウギョウ</t>
    </rPh>
    <phoneticPr fontId="10"/>
  </si>
  <si>
    <r>
      <t xml:space="preserve">5. </t>
    </r>
    <r>
      <rPr>
        <sz val="11"/>
        <rFont val="ＭＳ 明朝"/>
        <family val="1"/>
        <charset val="128"/>
      </rPr>
      <t>廃棄物</t>
    </r>
    <rPh sb="3" eb="6">
      <t>ハイキブツ</t>
    </rPh>
    <phoneticPr fontId="10"/>
  </si>
  <si>
    <r>
      <rPr>
        <sz val="11"/>
        <rFont val="ＭＳ 明朝"/>
        <family val="1"/>
        <charset val="128"/>
      </rPr>
      <t>廃棄物のエネルギー利用</t>
    </r>
    <rPh sb="0" eb="3">
      <t>ハイキブツ</t>
    </rPh>
    <rPh sb="9" eb="11">
      <t>リヨウ</t>
    </rPh>
    <phoneticPr fontId="10"/>
  </si>
  <si>
    <r>
      <rPr>
        <sz val="11"/>
        <rFont val="ＭＳ 明朝"/>
        <family val="1"/>
        <charset val="128"/>
      </rPr>
      <t>その他</t>
    </r>
    <rPh sb="2" eb="3">
      <t>タ</t>
    </rPh>
    <phoneticPr fontId="10"/>
  </si>
  <si>
    <r>
      <rPr>
        <sz val="11"/>
        <rFont val="ＭＳ 明朝"/>
        <family val="1"/>
        <charset val="128"/>
      </rPr>
      <t>■</t>
    </r>
    <r>
      <rPr>
        <sz val="11"/>
        <rFont val="Century"/>
        <family val="1"/>
      </rPr>
      <t>2013</t>
    </r>
    <r>
      <rPr>
        <sz val="11"/>
        <rFont val="ＭＳ 明朝"/>
        <family val="1"/>
        <charset val="128"/>
      </rPr>
      <t>年比</t>
    </r>
    <rPh sb="5" eb="7">
      <t>ネンヒ</t>
    </rPh>
    <phoneticPr fontId="10"/>
  </si>
  <si>
    <r>
      <rPr>
        <sz val="11"/>
        <rFont val="ＭＳ 明朝"/>
        <family val="1"/>
        <charset val="128"/>
      </rPr>
      <t>■前年比</t>
    </r>
    <rPh sb="1" eb="3">
      <t>ゼンネン</t>
    </rPh>
    <phoneticPr fontId="10"/>
  </si>
  <si>
    <r>
      <rPr>
        <sz val="11"/>
        <rFont val="ＭＳ 明朝"/>
        <family val="1"/>
        <charset val="128"/>
      </rPr>
      <t>年度</t>
    </r>
    <rPh sb="0" eb="2">
      <t>ネンド</t>
    </rPh>
    <phoneticPr fontId="10"/>
  </si>
  <si>
    <r>
      <rPr>
        <sz val="11"/>
        <rFont val="ＭＳ 明朝"/>
        <family val="1"/>
        <charset val="128"/>
      </rPr>
      <t>世帯数</t>
    </r>
    <rPh sb="0" eb="3">
      <t>セタイスウ</t>
    </rPh>
    <phoneticPr fontId="10"/>
  </si>
  <si>
    <r>
      <rPr>
        <sz val="11"/>
        <rFont val="ＭＳ 明朝"/>
        <family val="1"/>
        <charset val="128"/>
      </rPr>
      <t>合計</t>
    </r>
  </si>
  <si>
    <r>
      <rPr>
        <sz val="11"/>
        <rFont val="ＭＳ 明朝"/>
        <family val="1"/>
        <charset val="128"/>
      </rPr>
      <t>石炭等</t>
    </r>
    <rPh sb="2" eb="3">
      <t>トウ</t>
    </rPh>
    <phoneticPr fontId="15"/>
  </si>
  <si>
    <r>
      <rPr>
        <sz val="11"/>
        <rFont val="ＭＳ 明朝"/>
        <family val="1"/>
        <charset val="128"/>
      </rPr>
      <t>灯油</t>
    </r>
  </si>
  <si>
    <r>
      <rPr>
        <sz val="11"/>
        <rFont val="ＭＳ 明朝"/>
        <family val="1"/>
        <charset val="128"/>
      </rPr>
      <t>都市ガス</t>
    </r>
  </si>
  <si>
    <r>
      <rPr>
        <sz val="11"/>
        <rFont val="ＭＳ 明朝"/>
        <family val="1"/>
        <charset val="128"/>
      </rPr>
      <t>電力</t>
    </r>
    <rPh sb="0" eb="2">
      <t>デンリョク</t>
    </rPh>
    <phoneticPr fontId="15"/>
  </si>
  <si>
    <r>
      <rPr>
        <sz val="11"/>
        <rFont val="ＭＳ 明朝"/>
        <family val="1"/>
        <charset val="128"/>
      </rPr>
      <t>熱</t>
    </r>
    <rPh sb="0" eb="1">
      <t>ネツ</t>
    </rPh>
    <phoneticPr fontId="15"/>
  </si>
  <si>
    <r>
      <rPr>
        <sz val="11"/>
        <rFont val="ＭＳ 明朝"/>
        <family val="1"/>
        <charset val="128"/>
      </rPr>
      <t>ガソリン</t>
    </r>
  </si>
  <si>
    <r>
      <rPr>
        <sz val="11"/>
        <rFont val="ＭＳ 明朝"/>
        <family val="1"/>
        <charset val="128"/>
      </rPr>
      <t>軽油</t>
    </r>
  </si>
  <si>
    <r>
      <rPr>
        <sz val="11"/>
        <rFont val="ＭＳ 明朝"/>
        <family val="1"/>
        <charset val="128"/>
      </rPr>
      <t>水道</t>
    </r>
  </si>
  <si>
    <r>
      <rPr>
        <sz val="11"/>
        <rFont val="ＭＳ 明朝"/>
        <family val="1"/>
        <charset val="128"/>
      </rPr>
      <t>■燃料種別割合</t>
    </r>
    <rPh sb="1" eb="3">
      <t>ネンリョウ</t>
    </rPh>
    <rPh sb="3" eb="5">
      <t>シュベツ</t>
    </rPh>
    <rPh sb="5" eb="7">
      <t>ワリアイ</t>
    </rPh>
    <phoneticPr fontId="15"/>
  </si>
  <si>
    <r>
      <rPr>
        <sz val="11"/>
        <rFont val="ＭＳ 明朝"/>
        <family val="1"/>
        <charset val="128"/>
      </rPr>
      <t>暖房</t>
    </r>
  </si>
  <si>
    <r>
      <rPr>
        <sz val="11"/>
        <rFont val="ＭＳ 明朝"/>
        <family val="1"/>
        <charset val="128"/>
      </rPr>
      <t>冷房</t>
    </r>
  </si>
  <si>
    <r>
      <rPr>
        <sz val="11"/>
        <rFont val="ＭＳ 明朝"/>
        <family val="1"/>
        <charset val="128"/>
      </rPr>
      <t>給湯</t>
    </r>
  </si>
  <si>
    <r>
      <rPr>
        <sz val="11"/>
        <rFont val="ＭＳ 明朝"/>
        <family val="1"/>
        <charset val="128"/>
      </rPr>
      <t>厨房</t>
    </r>
  </si>
  <si>
    <r>
      <rPr>
        <sz val="11"/>
        <rFont val="ＭＳ 明朝"/>
        <family val="1"/>
        <charset val="128"/>
      </rPr>
      <t>自家用乗用車</t>
    </r>
  </si>
  <si>
    <r>
      <rPr>
        <sz val="11"/>
        <rFont val="ＭＳ 明朝"/>
        <family val="1"/>
        <charset val="128"/>
      </rPr>
      <t>■用途別排出割合</t>
    </r>
    <rPh sb="5" eb="6">
      <t>シュツ</t>
    </rPh>
    <phoneticPr fontId="15"/>
  </si>
  <si>
    <r>
      <rPr>
        <b/>
        <sz val="16"/>
        <rFont val="ＭＳ Ｐゴシック"/>
        <family val="3"/>
        <charset val="128"/>
      </rPr>
      <t>家庭における</t>
    </r>
    <r>
      <rPr>
        <b/>
        <sz val="16"/>
        <rFont val="Century"/>
        <family val="1"/>
      </rPr>
      <t>CO</t>
    </r>
    <r>
      <rPr>
        <b/>
        <vertAlign val="subscript"/>
        <sz val="16"/>
        <rFont val="Century"/>
        <family val="1"/>
      </rPr>
      <t>2</t>
    </r>
    <r>
      <rPr>
        <b/>
        <sz val="16"/>
        <rFont val="ＭＳ Ｐゴシック"/>
        <family val="3"/>
        <charset val="128"/>
      </rPr>
      <t>排出量（一人あたり）</t>
    </r>
    <phoneticPr fontId="10"/>
  </si>
  <si>
    <r>
      <rPr>
        <sz val="11"/>
        <rFont val="ＭＳ 明朝"/>
        <family val="1"/>
        <charset val="128"/>
      </rPr>
      <t>■用途別排出量　</t>
    </r>
    <r>
      <rPr>
        <sz val="11"/>
        <rFont val="Century"/>
        <family val="1"/>
      </rPr>
      <t>[kg-CO</t>
    </r>
    <r>
      <rPr>
        <vertAlign val="subscript"/>
        <sz val="11"/>
        <rFont val="Century"/>
        <family val="1"/>
      </rPr>
      <t>2</t>
    </r>
    <r>
      <rPr>
        <sz val="11"/>
        <rFont val="Century"/>
        <family val="1"/>
      </rPr>
      <t>/</t>
    </r>
    <r>
      <rPr>
        <sz val="11"/>
        <rFont val="ＭＳ 明朝"/>
        <family val="1"/>
        <charset val="128"/>
      </rPr>
      <t>人</t>
    </r>
    <r>
      <rPr>
        <sz val="11"/>
        <rFont val="Century"/>
        <family val="1"/>
      </rPr>
      <t>]</t>
    </r>
    <phoneticPr fontId="10"/>
  </si>
  <si>
    <r>
      <rPr>
        <sz val="11"/>
        <rFont val="ＭＳ 明朝"/>
        <family val="1"/>
        <charset val="128"/>
      </rPr>
      <t>動力他</t>
    </r>
    <r>
      <rPr>
        <vertAlign val="superscript"/>
        <sz val="11"/>
        <rFont val="ＭＳ 明朝"/>
        <family val="1"/>
        <charset val="128"/>
      </rPr>
      <t>※</t>
    </r>
    <phoneticPr fontId="10"/>
  </si>
  <si>
    <r>
      <rPr>
        <sz val="11"/>
        <rFont val="ＭＳ 明朝"/>
        <family val="1"/>
        <charset val="128"/>
      </rPr>
      <t>※電気を使用し、他の用途に含まれないものが含まれる。例：照明、冷蔵庫、掃除機、テレビなど。</t>
    </r>
    <phoneticPr fontId="10"/>
  </si>
  <si>
    <r>
      <rPr>
        <sz val="11"/>
        <rFont val="ＭＳ 明朝"/>
        <family val="1"/>
        <charset val="128"/>
      </rPr>
      <t>■排出量　</t>
    </r>
    <r>
      <rPr>
        <sz val="11"/>
        <rFont val="Century"/>
        <family val="1"/>
      </rPr>
      <t>[kt CO</t>
    </r>
    <r>
      <rPr>
        <vertAlign val="subscript"/>
        <sz val="11"/>
        <rFont val="Century"/>
        <family val="1"/>
      </rPr>
      <t>2</t>
    </r>
    <r>
      <rPr>
        <sz val="11"/>
        <rFont val="Century"/>
        <family val="1"/>
      </rPr>
      <t xml:space="preserve"> eq.]</t>
    </r>
    <phoneticPr fontId="10"/>
  </si>
  <si>
    <r>
      <rPr>
        <sz val="11"/>
        <rFont val="ＭＳ 明朝"/>
        <family val="1"/>
        <charset val="128"/>
      </rPr>
      <t>注）国際バンカー油起源の</t>
    </r>
    <r>
      <rPr>
        <sz val="11"/>
        <rFont val="Century"/>
        <family val="1"/>
      </rPr>
      <t>GHG</t>
    </r>
    <r>
      <rPr>
        <sz val="11"/>
        <rFont val="ＭＳ 明朝"/>
        <family val="1"/>
        <charset val="128"/>
      </rPr>
      <t>排出量は参考値として報告しており、総排出量に含まれない。</t>
    </r>
    <rPh sb="0" eb="1">
      <t>チュウ</t>
    </rPh>
    <rPh sb="2" eb="4">
      <t>コクサイ</t>
    </rPh>
    <rPh sb="8" eb="9">
      <t>ユ</t>
    </rPh>
    <rPh sb="9" eb="11">
      <t>キゲン</t>
    </rPh>
    <rPh sb="15" eb="17">
      <t>ハイシュツ</t>
    </rPh>
    <rPh sb="17" eb="18">
      <t>リョウ</t>
    </rPh>
    <rPh sb="19" eb="21">
      <t>サンコウ</t>
    </rPh>
    <rPh sb="21" eb="22">
      <t>チ</t>
    </rPh>
    <rPh sb="25" eb="27">
      <t>ホウコク</t>
    </rPh>
    <rPh sb="32" eb="33">
      <t>ソウ</t>
    </rPh>
    <rPh sb="33" eb="35">
      <t>ハイシュツ</t>
    </rPh>
    <rPh sb="35" eb="36">
      <t>リョウ</t>
    </rPh>
    <rPh sb="37" eb="38">
      <t>フク</t>
    </rPh>
    <phoneticPr fontId="10"/>
  </si>
  <si>
    <r>
      <rPr>
        <b/>
        <sz val="16"/>
        <rFont val="ＭＳ Ｐゴシック"/>
        <family val="3"/>
        <charset val="128"/>
      </rPr>
      <t>【参考】</t>
    </r>
    <r>
      <rPr>
        <b/>
        <sz val="16"/>
        <rFont val="Century"/>
        <family val="1"/>
      </rPr>
      <t>UNFCCC</t>
    </r>
    <r>
      <rPr>
        <b/>
        <sz val="16"/>
        <rFont val="ＭＳ Ｐゴシック"/>
        <family val="3"/>
        <charset val="128"/>
      </rPr>
      <t>に提出された</t>
    </r>
    <r>
      <rPr>
        <b/>
        <sz val="16"/>
        <rFont val="Century"/>
        <family val="1"/>
      </rPr>
      <t>CRF</t>
    </r>
    <r>
      <rPr>
        <b/>
        <sz val="16"/>
        <rFont val="ＭＳ Ｐゴシック"/>
        <family val="3"/>
        <charset val="128"/>
      </rPr>
      <t>及び</t>
    </r>
    <r>
      <rPr>
        <b/>
        <sz val="16"/>
        <rFont val="Century"/>
        <family val="1"/>
      </rPr>
      <t>NIR</t>
    </r>
    <r>
      <rPr>
        <b/>
        <sz val="16"/>
        <rFont val="ＭＳ Ｐゴシック"/>
        <family val="3"/>
        <charset val="128"/>
      </rPr>
      <t>に記載されている部門別</t>
    </r>
    <r>
      <rPr>
        <b/>
        <sz val="16"/>
        <rFont val="Century"/>
        <family val="1"/>
      </rPr>
      <t>CO</t>
    </r>
    <r>
      <rPr>
        <b/>
        <vertAlign val="subscript"/>
        <sz val="16"/>
        <rFont val="Century"/>
        <family val="1"/>
      </rPr>
      <t>2</t>
    </r>
    <r>
      <rPr>
        <b/>
        <sz val="16"/>
        <rFont val="ＭＳ Ｐゴシック"/>
        <family val="3"/>
        <charset val="128"/>
      </rPr>
      <t>排出吸収量</t>
    </r>
    <rPh sb="1" eb="3">
      <t>サンコウ</t>
    </rPh>
    <rPh sb="11" eb="13">
      <t>テイシュツ</t>
    </rPh>
    <rPh sb="19" eb="20">
      <t>オヨ</t>
    </rPh>
    <rPh sb="25" eb="27">
      <t>キサイ</t>
    </rPh>
    <rPh sb="32" eb="34">
      <t>ブモン</t>
    </rPh>
    <rPh sb="34" eb="35">
      <t>ベツ</t>
    </rPh>
    <rPh sb="38" eb="40">
      <t>ハイシュツ</t>
    </rPh>
    <rPh sb="40" eb="42">
      <t>キュウシュウ</t>
    </rPh>
    <rPh sb="42" eb="43">
      <t>リョウ</t>
    </rPh>
    <phoneticPr fontId="10"/>
  </si>
  <si>
    <r>
      <rPr>
        <sz val="11"/>
        <rFont val="ＭＳ 明朝"/>
        <family val="1"/>
        <charset val="128"/>
      </rPr>
      <t>■排出吸収量　</t>
    </r>
    <r>
      <rPr>
        <sz val="11"/>
        <rFont val="Century"/>
        <family val="1"/>
      </rPr>
      <t>[kt CO</t>
    </r>
    <r>
      <rPr>
        <vertAlign val="subscript"/>
        <sz val="11"/>
        <rFont val="Century"/>
        <family val="1"/>
      </rPr>
      <t>2</t>
    </r>
    <r>
      <rPr>
        <sz val="11"/>
        <rFont val="Century"/>
        <family val="1"/>
      </rPr>
      <t>]</t>
    </r>
    <rPh sb="1" eb="3">
      <t>ハイシュツ</t>
    </rPh>
    <rPh sb="3" eb="5">
      <t>キュウシュウ</t>
    </rPh>
    <rPh sb="5" eb="6">
      <t>リョウ</t>
    </rPh>
    <phoneticPr fontId="10"/>
  </si>
  <si>
    <r>
      <rPr>
        <sz val="11"/>
        <rFont val="ＭＳ 明朝"/>
        <family val="1"/>
        <charset val="128"/>
      </rPr>
      <t>排出吸収源</t>
    </r>
    <rPh sb="0" eb="2">
      <t>ハイシュツ</t>
    </rPh>
    <rPh sb="2" eb="4">
      <t>キュウシュウ</t>
    </rPh>
    <rPh sb="4" eb="5">
      <t>ゲン</t>
    </rPh>
    <phoneticPr fontId="10"/>
  </si>
  <si>
    <r>
      <t xml:space="preserve">1.A.1. </t>
    </r>
    <r>
      <rPr>
        <sz val="11"/>
        <rFont val="ＭＳ 明朝"/>
        <family val="1"/>
        <charset val="128"/>
      </rPr>
      <t>エネルギー産業</t>
    </r>
    <rPh sb="12" eb="14">
      <t>サンギョウ</t>
    </rPh>
    <phoneticPr fontId="10"/>
  </si>
  <si>
    <r>
      <rPr>
        <sz val="11"/>
        <rFont val="ＭＳ 明朝"/>
        <family val="1"/>
        <charset val="128"/>
      </rPr>
      <t>鉄鋼</t>
    </r>
    <rPh sb="0" eb="2">
      <t>テッコウ</t>
    </rPh>
    <phoneticPr fontId="10"/>
  </si>
  <si>
    <r>
      <rPr>
        <sz val="11"/>
        <rFont val="ＭＳ 明朝"/>
        <family val="1"/>
        <charset val="128"/>
      </rPr>
      <t>非鉄地金</t>
    </r>
    <rPh sb="2" eb="3">
      <t>チ</t>
    </rPh>
    <rPh sb="3" eb="4">
      <t>キン</t>
    </rPh>
    <phoneticPr fontId="10"/>
  </si>
  <si>
    <r>
      <rPr>
        <sz val="11"/>
        <rFont val="ＭＳ 明朝"/>
        <family val="1"/>
        <charset val="128"/>
      </rPr>
      <t>化学</t>
    </r>
    <rPh sb="0" eb="2">
      <t>カガク</t>
    </rPh>
    <phoneticPr fontId="10"/>
  </si>
  <si>
    <r>
      <t xml:space="preserve">1.A.3. </t>
    </r>
    <r>
      <rPr>
        <sz val="11"/>
        <rFont val="ＭＳ 明朝"/>
        <family val="1"/>
        <charset val="128"/>
      </rPr>
      <t>運輸</t>
    </r>
    <rPh sb="7" eb="9">
      <t>ウンユ</t>
    </rPh>
    <phoneticPr fontId="10"/>
  </si>
  <si>
    <r>
      <rPr>
        <sz val="11"/>
        <rFont val="ＭＳ Ｐ明朝"/>
        <family val="1"/>
        <charset val="128"/>
      </rPr>
      <t>一部の潤滑油の利用を含む</t>
    </r>
    <rPh sb="0" eb="2">
      <t>イチブ</t>
    </rPh>
    <rPh sb="3" eb="6">
      <t>ジュンカツユ</t>
    </rPh>
    <rPh sb="7" eb="9">
      <t>リヨウ</t>
    </rPh>
    <rPh sb="10" eb="11">
      <t>フク</t>
    </rPh>
    <phoneticPr fontId="10"/>
  </si>
  <si>
    <r>
      <rPr>
        <sz val="11"/>
        <rFont val="ＭＳ 明朝"/>
        <family val="1"/>
        <charset val="128"/>
      </rPr>
      <t>家庭</t>
    </r>
    <rPh sb="0" eb="2">
      <t>カテイ</t>
    </rPh>
    <phoneticPr fontId="10"/>
  </si>
  <si>
    <r>
      <rPr>
        <sz val="11"/>
        <rFont val="ＭＳ 明朝"/>
        <family val="1"/>
        <charset val="128"/>
      </rPr>
      <t>業務</t>
    </r>
    <rPh sb="0" eb="2">
      <t>ギョウム</t>
    </rPh>
    <phoneticPr fontId="10"/>
  </si>
  <si>
    <r>
      <t xml:space="preserve">3. </t>
    </r>
    <r>
      <rPr>
        <b/>
        <sz val="11"/>
        <rFont val="ＭＳ 明朝"/>
        <family val="1"/>
        <charset val="128"/>
      </rPr>
      <t>農業</t>
    </r>
    <rPh sb="3" eb="5">
      <t>ノウギョウ</t>
    </rPh>
    <phoneticPr fontId="10"/>
  </si>
  <si>
    <r>
      <t xml:space="preserve">4. </t>
    </r>
    <r>
      <rPr>
        <b/>
        <sz val="11"/>
        <rFont val="ＭＳ 明朝"/>
        <family val="1"/>
        <charset val="128"/>
      </rPr>
      <t>土地利用、土地利用変化および林業（</t>
    </r>
    <r>
      <rPr>
        <b/>
        <sz val="11"/>
        <rFont val="Century"/>
        <family val="1"/>
      </rPr>
      <t>LULUCF</t>
    </r>
    <r>
      <rPr>
        <b/>
        <sz val="11"/>
        <rFont val="ＭＳ 明朝"/>
        <family val="1"/>
        <charset val="128"/>
      </rPr>
      <t>）</t>
    </r>
    <rPh sb="3" eb="5">
      <t>トチ</t>
    </rPh>
    <rPh sb="5" eb="7">
      <t>リヨウ</t>
    </rPh>
    <rPh sb="8" eb="10">
      <t>トチ</t>
    </rPh>
    <rPh sb="10" eb="12">
      <t>リヨウ</t>
    </rPh>
    <rPh sb="12" eb="14">
      <t>ヘンカ</t>
    </rPh>
    <rPh sb="17" eb="19">
      <t>リンギョウ</t>
    </rPh>
    <phoneticPr fontId="10"/>
  </si>
  <si>
    <r>
      <rPr>
        <b/>
        <sz val="11"/>
        <rFont val="ＭＳ 明朝"/>
        <family val="1"/>
        <charset val="128"/>
      </rPr>
      <t>間接</t>
    </r>
    <r>
      <rPr>
        <b/>
        <sz val="11"/>
        <rFont val="Century"/>
        <family val="1"/>
      </rPr>
      <t>CO</t>
    </r>
    <r>
      <rPr>
        <b/>
        <vertAlign val="subscript"/>
        <sz val="11"/>
        <rFont val="Century"/>
        <family val="1"/>
      </rPr>
      <t>2</t>
    </r>
    <rPh sb="0" eb="2">
      <t>カンセツ</t>
    </rPh>
    <phoneticPr fontId="10"/>
  </si>
  <si>
    <r>
      <rPr>
        <sz val="11"/>
        <rFont val="ＭＳ 明朝"/>
        <family val="1"/>
        <charset val="128"/>
      </rPr>
      <t>※</t>
    </r>
    <r>
      <rPr>
        <sz val="11"/>
        <rFont val="Century"/>
        <family val="1"/>
      </rPr>
      <t>1</t>
    </r>
    <r>
      <rPr>
        <sz val="11"/>
        <rFont val="ＭＳ 明朝"/>
        <family val="1"/>
        <charset val="128"/>
      </rPr>
      <t>：プラスは排出を表し、マイナスは吸収を表す。</t>
    </r>
    <rPh sb="7" eb="9">
      <t>ハイシュツ</t>
    </rPh>
    <rPh sb="10" eb="11">
      <t>アラワ</t>
    </rPh>
    <rPh sb="18" eb="20">
      <t>キュウシュウ</t>
    </rPh>
    <rPh sb="21" eb="22">
      <t>アラワ</t>
    </rPh>
    <phoneticPr fontId="10"/>
  </si>
  <si>
    <r>
      <rPr>
        <sz val="11"/>
        <rFont val="ＭＳ 明朝"/>
        <family val="1"/>
        <charset val="128"/>
      </rPr>
      <t>※</t>
    </r>
    <r>
      <rPr>
        <sz val="11"/>
        <rFont val="Century"/>
        <family val="1"/>
      </rPr>
      <t>2</t>
    </r>
    <r>
      <rPr>
        <sz val="11"/>
        <rFont val="ＭＳ 明朝"/>
        <family val="1"/>
        <charset val="128"/>
      </rPr>
      <t>：部門分類は国内公表版とは異なる。発電や熱の生産に伴う排出量は、その電力や熱の生産者からの排出として計上している。</t>
    </r>
    <rPh sb="3" eb="5">
      <t>ブモン</t>
    </rPh>
    <rPh sb="5" eb="7">
      <t>ブンルイ</t>
    </rPh>
    <rPh sb="8" eb="10">
      <t>コクナイ</t>
    </rPh>
    <rPh sb="10" eb="12">
      <t>コウヒョウ</t>
    </rPh>
    <rPh sb="12" eb="13">
      <t>バン</t>
    </rPh>
    <rPh sb="15" eb="16">
      <t>コト</t>
    </rPh>
    <rPh sb="19" eb="21">
      <t>ハツデン</t>
    </rPh>
    <rPh sb="22" eb="23">
      <t>ネツ</t>
    </rPh>
    <rPh sb="24" eb="26">
      <t>セイサン</t>
    </rPh>
    <rPh sb="27" eb="28">
      <t>トモナ</t>
    </rPh>
    <rPh sb="29" eb="31">
      <t>ハイシュツ</t>
    </rPh>
    <rPh sb="31" eb="32">
      <t>リョウ</t>
    </rPh>
    <rPh sb="36" eb="38">
      <t>デンリョク</t>
    </rPh>
    <rPh sb="39" eb="40">
      <t>ネツ</t>
    </rPh>
    <rPh sb="41" eb="44">
      <t>セイサンシャ</t>
    </rPh>
    <rPh sb="47" eb="49">
      <t>ハイシュツ</t>
    </rPh>
    <rPh sb="52" eb="54">
      <t>ケイジョウ</t>
    </rPh>
    <phoneticPr fontId="10"/>
  </si>
  <si>
    <r>
      <t xml:space="preserve">F-gas </t>
    </r>
    <r>
      <rPr>
        <sz val="11"/>
        <rFont val="ＭＳ 明朝"/>
        <family val="1"/>
        <charset val="128"/>
      </rPr>
      <t>合計</t>
    </r>
    <phoneticPr fontId="10"/>
  </si>
  <si>
    <r>
      <rPr>
        <sz val="11"/>
        <color indexed="8"/>
        <rFont val="ＭＳ 明朝"/>
        <family val="1"/>
        <charset val="128"/>
      </rPr>
      <t>出典：</t>
    </r>
    <r>
      <rPr>
        <sz val="11"/>
        <color indexed="8"/>
        <rFont val="Century"/>
        <family val="1"/>
      </rPr>
      <t>IPCC</t>
    </r>
    <r>
      <rPr>
        <sz val="11"/>
        <color indexed="8"/>
        <rFont val="ＭＳ 明朝"/>
        <family val="1"/>
        <charset val="128"/>
      </rPr>
      <t>第四次評価報告書（</t>
    </r>
    <r>
      <rPr>
        <sz val="11"/>
        <color indexed="8"/>
        <rFont val="Century"/>
        <family val="1"/>
      </rPr>
      <t>2007</t>
    </r>
    <r>
      <rPr>
        <sz val="11"/>
        <color indexed="8"/>
        <rFont val="ＭＳ 明朝"/>
        <family val="1"/>
        <charset val="128"/>
      </rPr>
      <t>）</t>
    </r>
    <rPh sb="0" eb="2">
      <t>シュッテン</t>
    </rPh>
    <phoneticPr fontId="10"/>
  </si>
  <si>
    <r>
      <rPr>
        <sz val="12"/>
        <rFont val="ＭＳ 明朝"/>
        <family val="1"/>
        <charset val="128"/>
      </rPr>
      <t>二酸化炭素（</t>
    </r>
    <r>
      <rPr>
        <sz val="12"/>
        <rFont val="Century"/>
        <family val="1"/>
      </rPr>
      <t>CO</t>
    </r>
    <r>
      <rPr>
        <vertAlign val="subscript"/>
        <sz val="12"/>
        <rFont val="Century"/>
        <family val="1"/>
      </rPr>
      <t>2</t>
    </r>
    <r>
      <rPr>
        <sz val="12"/>
        <rFont val="ＭＳ 明朝"/>
        <family val="1"/>
        <charset val="128"/>
      </rPr>
      <t>）</t>
    </r>
    <rPh sb="0" eb="3">
      <t>ニサンカ</t>
    </rPh>
    <rPh sb="3" eb="5">
      <t>タンソ</t>
    </rPh>
    <phoneticPr fontId="10"/>
  </si>
  <si>
    <r>
      <rPr>
        <sz val="12"/>
        <rFont val="ＭＳ 明朝"/>
        <family val="1"/>
        <charset val="128"/>
      </rPr>
      <t>一酸化二窒素（</t>
    </r>
    <r>
      <rPr>
        <sz val="12"/>
        <rFont val="Century"/>
        <family val="1"/>
      </rPr>
      <t>N</t>
    </r>
    <r>
      <rPr>
        <vertAlign val="subscript"/>
        <sz val="12"/>
        <rFont val="Century"/>
        <family val="1"/>
      </rPr>
      <t>2</t>
    </r>
    <r>
      <rPr>
        <sz val="12"/>
        <rFont val="Century"/>
        <family val="1"/>
      </rPr>
      <t>O</t>
    </r>
    <r>
      <rPr>
        <sz val="12"/>
        <rFont val="ＭＳ 明朝"/>
        <family val="1"/>
        <charset val="128"/>
      </rPr>
      <t>）</t>
    </r>
    <rPh sb="0" eb="6">
      <t>ン２オ</t>
    </rPh>
    <phoneticPr fontId="10"/>
  </si>
  <si>
    <r>
      <rPr>
        <sz val="12"/>
        <rFont val="ＭＳ 明朝"/>
        <family val="1"/>
        <charset val="128"/>
      </rPr>
      <t>六ふっ化硫黄（</t>
    </r>
    <r>
      <rPr>
        <sz val="12"/>
        <rFont val="Century"/>
        <family val="1"/>
      </rPr>
      <t>SF</t>
    </r>
    <r>
      <rPr>
        <vertAlign val="subscript"/>
        <sz val="12"/>
        <rFont val="Century"/>
        <family val="1"/>
      </rPr>
      <t>6</t>
    </r>
    <r>
      <rPr>
        <sz val="12"/>
        <rFont val="ＭＳ 明朝"/>
        <family val="1"/>
        <charset val="128"/>
      </rPr>
      <t>）</t>
    </r>
    <rPh sb="0" eb="1">
      <t>ロク</t>
    </rPh>
    <phoneticPr fontId="9"/>
  </si>
  <si>
    <r>
      <rPr>
        <sz val="12"/>
        <rFont val="ＭＳ 明朝"/>
        <family val="1"/>
        <charset val="128"/>
      </rPr>
      <t>三ふっ化窒素（</t>
    </r>
    <r>
      <rPr>
        <sz val="12"/>
        <rFont val="Century"/>
        <family val="1"/>
      </rPr>
      <t>NF</t>
    </r>
    <r>
      <rPr>
        <vertAlign val="subscript"/>
        <sz val="12"/>
        <rFont val="Century"/>
        <family val="1"/>
      </rPr>
      <t>3</t>
    </r>
    <r>
      <rPr>
        <sz val="12"/>
        <rFont val="ＭＳ 明朝"/>
        <family val="1"/>
        <charset val="128"/>
      </rPr>
      <t>）</t>
    </r>
    <rPh sb="0" eb="1">
      <t>サン</t>
    </rPh>
    <rPh sb="3" eb="4">
      <t>カ</t>
    </rPh>
    <rPh sb="4" eb="6">
      <t>チッソ</t>
    </rPh>
    <phoneticPr fontId="9"/>
  </si>
  <si>
    <t>-</t>
    <phoneticPr fontId="10"/>
  </si>
  <si>
    <t>-</t>
    <phoneticPr fontId="10"/>
  </si>
  <si>
    <t>間接CO2</t>
    <rPh sb="0" eb="2">
      <t>カンセツ</t>
    </rPh>
    <phoneticPr fontId="10"/>
  </si>
  <si>
    <t>差</t>
    <rPh sb="0" eb="1">
      <t>サ</t>
    </rPh>
    <phoneticPr fontId="10"/>
  </si>
  <si>
    <t>正／誤</t>
    <rPh sb="0" eb="1">
      <t>セイ</t>
    </rPh>
    <rPh sb="2" eb="3">
      <t>ゴ</t>
    </rPh>
    <phoneticPr fontId="10"/>
  </si>
  <si>
    <t>L4-Cal</t>
    <phoneticPr fontId="10"/>
  </si>
  <si>
    <t>L4-Cal</t>
    <phoneticPr fontId="10"/>
  </si>
  <si>
    <t>温室効果ガス排出量</t>
    <phoneticPr fontId="10"/>
  </si>
  <si>
    <t>合計</t>
    <rPh sb="0" eb="2">
      <t>ゴウケイ</t>
    </rPh>
    <phoneticPr fontId="10"/>
  </si>
  <si>
    <r>
      <rPr>
        <b/>
        <sz val="16"/>
        <rFont val="ＭＳ Ｐ明朝"/>
        <family val="1"/>
        <charset val="128"/>
      </rPr>
      <t>部門別</t>
    </r>
    <r>
      <rPr>
        <b/>
        <sz val="16"/>
        <rFont val="Century"/>
        <family val="1"/>
      </rPr>
      <t>CO2</t>
    </r>
    <r>
      <rPr>
        <b/>
        <sz val="16"/>
        <rFont val="ＭＳ Ｐ明朝"/>
        <family val="1"/>
        <charset val="128"/>
      </rPr>
      <t>排出量のシェア（電気・熱配分前後のシェア）</t>
    </r>
    <phoneticPr fontId="10"/>
  </si>
  <si>
    <t>■【電気・熱配分前】</t>
  </si>
  <si>
    <t>■【電気・熱配分後】</t>
    <rPh sb="8" eb="9">
      <t>ゴ</t>
    </rPh>
    <phoneticPr fontId="10"/>
  </si>
  <si>
    <t>エネルギ―起源</t>
    <rPh sb="5" eb="7">
      <t>キゲン</t>
    </rPh>
    <phoneticPr fontId="10"/>
  </si>
  <si>
    <t>非エネ起</t>
    <rPh sb="0" eb="1">
      <t>ヒ</t>
    </rPh>
    <rPh sb="3" eb="4">
      <t>キ</t>
    </rPh>
    <phoneticPr fontId="10"/>
  </si>
  <si>
    <r>
      <t>L4-Calc-Check</t>
    </r>
    <r>
      <rPr>
        <sz val="11"/>
        <rFont val="ＭＳ Ｐ明朝"/>
        <family val="1"/>
        <charset val="128"/>
      </rPr>
      <t>との比較</t>
    </r>
    <rPh sb="15" eb="17">
      <t>ヒカク</t>
    </rPh>
    <phoneticPr fontId="10"/>
  </si>
  <si>
    <r>
      <t>2013</t>
    </r>
    <r>
      <rPr>
        <sz val="11"/>
        <rFont val="ＭＳ Ｐ明朝"/>
        <family val="1"/>
        <charset val="128"/>
      </rPr>
      <t>年度</t>
    </r>
    <rPh sb="4" eb="6">
      <t>ネンド</t>
    </rPh>
    <phoneticPr fontId="10"/>
  </si>
  <si>
    <r>
      <rPr>
        <b/>
        <sz val="16"/>
        <rFont val="ＭＳ Ｐ明朝"/>
        <family val="1"/>
        <charset val="128"/>
      </rPr>
      <t>エネルギー起源</t>
    </r>
    <r>
      <rPr>
        <b/>
        <sz val="16"/>
        <rFont val="Century"/>
        <family val="1"/>
      </rPr>
      <t>CO2</t>
    </r>
    <r>
      <rPr>
        <b/>
        <sz val="16"/>
        <rFont val="ＭＳ Ｐ明朝"/>
        <family val="1"/>
        <charset val="128"/>
      </rPr>
      <t>排出量（燃料種別等）</t>
    </r>
    <phoneticPr fontId="10"/>
  </si>
  <si>
    <r>
      <t>2.CO2-Sector</t>
    </r>
    <r>
      <rPr>
        <sz val="11"/>
        <rFont val="ＭＳ Ｐ明朝"/>
        <family val="1"/>
        <charset val="128"/>
      </rPr>
      <t>との内部QC</t>
    </r>
    <rPh sb="14" eb="16">
      <t>ナイブ</t>
    </rPh>
    <phoneticPr fontId="10"/>
  </si>
  <si>
    <r>
      <rPr>
        <sz val="11"/>
        <rFont val="ＭＳ Ｐ明朝"/>
        <family val="1"/>
        <charset val="128"/>
      </rPr>
      <t>エネルギ</t>
    </r>
    <r>
      <rPr>
        <sz val="11"/>
        <rFont val="Century"/>
        <family val="1"/>
      </rPr>
      <t>―</t>
    </r>
    <r>
      <rPr>
        <sz val="11"/>
        <rFont val="ＭＳ Ｐ明朝"/>
        <family val="1"/>
        <charset val="128"/>
      </rPr>
      <t>起源</t>
    </r>
    <phoneticPr fontId="10"/>
  </si>
  <si>
    <t>非エネ起</t>
    <phoneticPr fontId="10"/>
  </si>
  <si>
    <r>
      <t>L4-Cal</t>
    </r>
    <r>
      <rPr>
        <sz val="11"/>
        <rFont val="ＭＳ Ｐ明朝"/>
        <family val="1"/>
        <charset val="128"/>
      </rPr>
      <t>から引用</t>
    </r>
    <rPh sb="8" eb="10">
      <t>インヨウ</t>
    </rPh>
    <phoneticPr fontId="10"/>
  </si>
  <si>
    <r>
      <rPr>
        <b/>
        <sz val="16"/>
        <rFont val="ＭＳ Ｐゴシック"/>
        <family val="3"/>
        <charset val="128"/>
      </rPr>
      <t>家庭における</t>
    </r>
    <r>
      <rPr>
        <b/>
        <sz val="16"/>
        <rFont val="Century"/>
        <family val="1"/>
      </rPr>
      <t>CO</t>
    </r>
    <r>
      <rPr>
        <b/>
        <vertAlign val="subscript"/>
        <sz val="16"/>
        <rFont val="Century"/>
        <family val="1"/>
      </rPr>
      <t>2</t>
    </r>
    <r>
      <rPr>
        <b/>
        <sz val="16"/>
        <rFont val="ＭＳ Ｐゴシック"/>
        <family val="3"/>
        <charset val="128"/>
      </rPr>
      <t>排出量（世帯あたり）</t>
    </r>
    <phoneticPr fontId="10"/>
  </si>
  <si>
    <t>間接CO2以外の排出量</t>
    <rPh sb="0" eb="2">
      <t>カンセツ</t>
    </rPh>
    <rPh sb="5" eb="7">
      <t>イガイ</t>
    </rPh>
    <rPh sb="8" eb="10">
      <t>ハイシュツ</t>
    </rPh>
    <rPh sb="10" eb="11">
      <t>リョウ</t>
    </rPh>
    <phoneticPr fontId="10"/>
  </si>
  <si>
    <t>（石炭・灯油・LPG/都市ガス・電力・熱）*世帯数</t>
    <rPh sb="1" eb="3">
      <t>セキタン</t>
    </rPh>
    <rPh sb="4" eb="6">
      <t>トウユ</t>
    </rPh>
    <rPh sb="11" eb="13">
      <t>トシ</t>
    </rPh>
    <rPh sb="16" eb="18">
      <t>デンリョク</t>
    </rPh>
    <rPh sb="19" eb="20">
      <t>ネツ</t>
    </rPh>
    <rPh sb="22" eb="25">
      <t>セタイスウ</t>
    </rPh>
    <phoneticPr fontId="10"/>
  </si>
  <si>
    <t>（石炭・灯油・LPG/都市ガス・電力・熱）*人口</t>
    <rPh sb="1" eb="3">
      <t>セキタン</t>
    </rPh>
    <rPh sb="4" eb="6">
      <t>トウユ</t>
    </rPh>
    <rPh sb="11" eb="13">
      <t>トシ</t>
    </rPh>
    <rPh sb="16" eb="18">
      <t>デンリョク</t>
    </rPh>
    <rPh sb="19" eb="20">
      <t>ネツ</t>
    </rPh>
    <rPh sb="22" eb="24">
      <t>ジンコウ</t>
    </rPh>
    <phoneticPr fontId="10"/>
  </si>
  <si>
    <r>
      <rPr>
        <sz val="11"/>
        <rFont val="ＭＳ 明朝"/>
        <family val="1"/>
        <charset val="128"/>
      </rPr>
      <t>エネルギー転換部門</t>
    </r>
    <r>
      <rPr>
        <vertAlign val="superscript"/>
        <sz val="11"/>
        <rFont val="ＭＳ 明朝"/>
        <family val="1"/>
        <charset val="128"/>
      </rPr>
      <t>※</t>
    </r>
    <rPh sb="5" eb="7">
      <t>テンカン</t>
    </rPh>
    <rPh sb="7" eb="9">
      <t>ブモン</t>
    </rPh>
    <phoneticPr fontId="10"/>
  </si>
  <si>
    <r>
      <rPr>
        <sz val="10"/>
        <rFont val="ＭＳ 明朝"/>
        <family val="1"/>
        <charset val="128"/>
      </rPr>
      <t>※電気熱配分誤差を含む</t>
    </r>
    <rPh sb="1" eb="3">
      <t>デンキ</t>
    </rPh>
    <rPh sb="3" eb="4">
      <t>ネツ</t>
    </rPh>
    <rPh sb="4" eb="6">
      <t>ハイブン</t>
    </rPh>
    <rPh sb="6" eb="8">
      <t>ゴサ</t>
    </rPh>
    <rPh sb="9" eb="10">
      <t>フク</t>
    </rPh>
    <phoneticPr fontId="10"/>
  </si>
  <si>
    <r>
      <rPr>
        <sz val="11"/>
        <rFont val="ＭＳ Ｐゴシック"/>
        <family val="3"/>
        <charset val="128"/>
      </rPr>
      <t>合計</t>
    </r>
    <rPh sb="0" eb="2">
      <t>ゴウケイ</t>
    </rPh>
    <phoneticPr fontId="12"/>
  </si>
  <si>
    <r>
      <rPr>
        <sz val="11"/>
        <rFont val="ＭＳ Ｐゴシック"/>
        <family val="3"/>
        <charset val="128"/>
      </rPr>
      <t>■シェア</t>
    </r>
    <phoneticPr fontId="10"/>
  </si>
  <si>
    <r>
      <rPr>
        <sz val="11"/>
        <rFont val="ＭＳ Ｐゴシック"/>
        <family val="3"/>
        <charset val="128"/>
      </rPr>
      <t>■</t>
    </r>
    <r>
      <rPr>
        <sz val="11"/>
        <rFont val="Century"/>
        <family val="1"/>
      </rPr>
      <t>2013</t>
    </r>
    <r>
      <rPr>
        <sz val="11"/>
        <rFont val="ＭＳ Ｐゴシック"/>
        <family val="3"/>
        <charset val="128"/>
      </rPr>
      <t>年度比</t>
    </r>
    <rPh sb="5" eb="7">
      <t>ネンド</t>
    </rPh>
    <rPh sb="7" eb="8">
      <t>ヒ</t>
    </rPh>
    <phoneticPr fontId="10"/>
  </si>
  <si>
    <r>
      <rPr>
        <sz val="11"/>
        <rFont val="ＭＳ Ｐゴシック"/>
        <family val="3"/>
        <charset val="128"/>
      </rPr>
      <t>■前年度比</t>
    </r>
    <rPh sb="1" eb="2">
      <t>ゼン</t>
    </rPh>
    <rPh sb="2" eb="4">
      <t>ネンド</t>
    </rPh>
    <rPh sb="4" eb="5">
      <t>ヒ</t>
    </rPh>
    <phoneticPr fontId="10"/>
  </si>
  <si>
    <r>
      <rPr>
        <sz val="11"/>
        <rFont val="ＭＳ 明朝"/>
        <family val="1"/>
        <charset val="128"/>
      </rPr>
      <t>■排出量　</t>
    </r>
    <r>
      <rPr>
        <sz val="11"/>
        <rFont val="Century"/>
        <family val="1"/>
      </rPr>
      <t>[kt CO</t>
    </r>
    <r>
      <rPr>
        <vertAlign val="subscript"/>
        <sz val="11"/>
        <rFont val="Century"/>
        <family val="1"/>
      </rPr>
      <t>2</t>
    </r>
    <r>
      <rPr>
        <sz val="11"/>
        <rFont val="Century"/>
        <family val="1"/>
      </rPr>
      <t>]</t>
    </r>
    <phoneticPr fontId="10"/>
  </si>
  <si>
    <r>
      <rPr>
        <sz val="14"/>
        <rFont val="ＭＳ 明朝"/>
        <family val="1"/>
        <charset val="128"/>
      </rPr>
      <t>■【電気・熱配分前】</t>
    </r>
    <phoneticPr fontId="10"/>
  </si>
  <si>
    <r>
      <t xml:space="preserve">
</t>
    </r>
    <r>
      <rPr>
        <sz val="11"/>
        <rFont val="ＭＳ 明朝"/>
        <family val="1"/>
        <charset val="128"/>
      </rPr>
      <t>シェア</t>
    </r>
    <phoneticPr fontId="10"/>
  </si>
  <si>
    <r>
      <rPr>
        <sz val="11"/>
        <rFont val="ＭＳ 明朝"/>
        <family val="1"/>
        <charset val="128"/>
      </rPr>
      <t>貨物自動車</t>
    </r>
    <r>
      <rPr>
        <sz val="11"/>
        <rFont val="Century"/>
        <family val="1"/>
      </rPr>
      <t xml:space="preserve">/ </t>
    </r>
    <r>
      <rPr>
        <sz val="11"/>
        <rFont val="ＭＳ 明朝"/>
        <family val="1"/>
        <charset val="128"/>
      </rPr>
      <t>トラック</t>
    </r>
    <phoneticPr fontId="10"/>
  </si>
  <si>
    <r>
      <rPr>
        <sz val="11"/>
        <rFont val="ＭＳ 明朝"/>
        <family val="1"/>
        <charset val="128"/>
      </rPr>
      <t>■排出量　</t>
    </r>
    <r>
      <rPr>
        <sz val="11"/>
        <rFont val="Century"/>
        <family val="1"/>
      </rPr>
      <t>[kt CO</t>
    </r>
    <r>
      <rPr>
        <vertAlign val="subscript"/>
        <sz val="11"/>
        <rFont val="Century"/>
        <family val="1"/>
      </rPr>
      <t>2</t>
    </r>
    <r>
      <rPr>
        <sz val="11"/>
        <rFont val="Century"/>
        <family val="1"/>
      </rPr>
      <t>]</t>
    </r>
    <phoneticPr fontId="10"/>
  </si>
  <si>
    <r>
      <rPr>
        <b/>
        <sz val="11"/>
        <rFont val="ＭＳ 明朝"/>
        <family val="1"/>
        <charset val="128"/>
      </rPr>
      <t>電気熱配分誤差</t>
    </r>
    <phoneticPr fontId="10"/>
  </si>
  <si>
    <r>
      <rPr>
        <sz val="11"/>
        <rFont val="ＭＳ 明朝"/>
        <family val="1"/>
        <charset val="128"/>
      </rPr>
      <t>建設業</t>
    </r>
    <phoneticPr fontId="10"/>
  </si>
  <si>
    <r>
      <rPr>
        <sz val="11"/>
        <rFont val="ＭＳ 明朝"/>
        <family val="1"/>
        <charset val="128"/>
      </rPr>
      <t>繊維</t>
    </r>
    <phoneticPr fontId="10"/>
  </si>
  <si>
    <r>
      <rPr>
        <sz val="12"/>
        <rFont val="ＭＳ 明朝"/>
        <family val="1"/>
        <charset val="128"/>
      </rPr>
      <t>メタン（</t>
    </r>
    <r>
      <rPr>
        <sz val="12"/>
        <rFont val="Century"/>
        <family val="1"/>
      </rPr>
      <t>CH</t>
    </r>
    <r>
      <rPr>
        <vertAlign val="subscript"/>
        <sz val="12"/>
        <rFont val="Century"/>
        <family val="1"/>
      </rPr>
      <t>4</t>
    </r>
    <r>
      <rPr>
        <sz val="12"/>
        <rFont val="ＭＳ 明朝"/>
        <family val="1"/>
        <charset val="128"/>
      </rPr>
      <t>）</t>
    </r>
    <phoneticPr fontId="10"/>
  </si>
  <si>
    <r>
      <rPr>
        <sz val="11"/>
        <rFont val="ＭＳ 明朝"/>
        <family val="1"/>
        <charset val="128"/>
      </rPr>
      <t>ハイドロフルオロカーボン類
（</t>
    </r>
    <r>
      <rPr>
        <sz val="11"/>
        <rFont val="Century"/>
        <family val="1"/>
      </rPr>
      <t>HFCs</t>
    </r>
    <r>
      <rPr>
        <sz val="11"/>
        <rFont val="ＭＳ 明朝"/>
        <family val="1"/>
        <charset val="128"/>
      </rPr>
      <t>）</t>
    </r>
    <phoneticPr fontId="9"/>
  </si>
  <si>
    <r>
      <rPr>
        <sz val="11"/>
        <rFont val="ＭＳ 明朝"/>
        <family val="1"/>
        <charset val="128"/>
      </rPr>
      <t>パーフルオロカーボン類
（</t>
    </r>
    <r>
      <rPr>
        <sz val="11"/>
        <rFont val="Century"/>
        <family val="1"/>
      </rPr>
      <t>PFCs</t>
    </r>
    <r>
      <rPr>
        <sz val="11"/>
        <rFont val="ＭＳ 明朝"/>
        <family val="1"/>
        <charset val="128"/>
      </rPr>
      <t>）</t>
    </r>
    <phoneticPr fontId="9"/>
  </si>
  <si>
    <r>
      <t>PFC-14</t>
    </r>
    <r>
      <rPr>
        <sz val="11"/>
        <rFont val="ＭＳ 明朝"/>
        <family val="1"/>
        <charset val="128"/>
      </rPr>
      <t xml:space="preserve">：
</t>
    </r>
    <r>
      <rPr>
        <sz val="11"/>
        <rFont val="Century"/>
        <family val="1"/>
      </rPr>
      <t>7,390</t>
    </r>
    <r>
      <rPr>
        <sz val="11"/>
        <rFont val="ＭＳ 明朝"/>
        <family val="1"/>
        <charset val="128"/>
      </rPr>
      <t>など</t>
    </r>
    <phoneticPr fontId="9"/>
  </si>
  <si>
    <r>
      <t>HFC-134a</t>
    </r>
    <r>
      <rPr>
        <sz val="11"/>
        <rFont val="ＭＳ 明朝"/>
        <family val="1"/>
        <charset val="128"/>
      </rPr>
      <t xml:space="preserve">：
</t>
    </r>
    <r>
      <rPr>
        <sz val="11"/>
        <rFont val="Century"/>
        <family val="1"/>
      </rPr>
      <t>1,430</t>
    </r>
    <r>
      <rPr>
        <sz val="11"/>
        <rFont val="ＭＳ 明朝"/>
        <family val="1"/>
        <charset val="128"/>
      </rPr>
      <t>など</t>
    </r>
    <phoneticPr fontId="9"/>
  </si>
  <si>
    <r>
      <rPr>
        <sz val="11"/>
        <rFont val="ＭＳ Ｐ明朝"/>
        <family val="1"/>
        <charset val="128"/>
      </rPr>
      <t>一部の潤滑油の利用を含む</t>
    </r>
    <phoneticPr fontId="10"/>
  </si>
  <si>
    <r>
      <rPr>
        <sz val="11"/>
        <rFont val="ＭＳ 明朝"/>
        <family val="1"/>
        <charset val="128"/>
      </rPr>
      <t>ガラス製造</t>
    </r>
    <phoneticPr fontId="10"/>
  </si>
  <si>
    <r>
      <rPr>
        <sz val="11"/>
        <rFont val="ＭＳ 明朝"/>
        <family val="1"/>
        <charset val="128"/>
      </rPr>
      <t>■シェア</t>
    </r>
    <phoneticPr fontId="10"/>
  </si>
  <si>
    <r>
      <t>SF</t>
    </r>
    <r>
      <rPr>
        <vertAlign val="subscript"/>
        <sz val="11"/>
        <rFont val="Century"/>
        <family val="1"/>
      </rPr>
      <t>6</t>
    </r>
    <phoneticPr fontId="10"/>
  </si>
  <si>
    <r>
      <t>NF</t>
    </r>
    <r>
      <rPr>
        <vertAlign val="subscript"/>
        <sz val="11"/>
        <rFont val="Century"/>
        <family val="1"/>
      </rPr>
      <t>3</t>
    </r>
    <phoneticPr fontId="10"/>
  </si>
  <si>
    <r>
      <rPr>
        <sz val="11"/>
        <rFont val="ＭＳ 明朝"/>
        <family val="1"/>
        <charset val="128"/>
      </rPr>
      <t>※</t>
    </r>
    <r>
      <rPr>
        <sz val="11"/>
        <rFont val="Century"/>
        <family val="1"/>
      </rPr>
      <t xml:space="preserve"> </t>
    </r>
    <r>
      <rPr>
        <sz val="11"/>
        <rFont val="ＭＳ 明朝"/>
        <family val="1"/>
        <charset val="128"/>
      </rPr>
      <t>電気を使用し、他の用途に含まれないものが含まれる。例：照明、冷蔵庫、掃除機、テレビなど。</t>
    </r>
    <phoneticPr fontId="10"/>
  </si>
  <si>
    <r>
      <rPr>
        <sz val="11"/>
        <rFont val="ＭＳ 明朝"/>
        <family val="1"/>
        <charset val="128"/>
      </rPr>
      <t>■排出量および</t>
    </r>
    <r>
      <rPr>
        <sz val="11"/>
        <rFont val="Century"/>
        <family val="1"/>
      </rPr>
      <t>GDP</t>
    </r>
    <phoneticPr fontId="10"/>
  </si>
  <si>
    <r>
      <t>t CO</t>
    </r>
    <r>
      <rPr>
        <vertAlign val="subscript"/>
        <sz val="11"/>
        <rFont val="Century"/>
        <family val="1"/>
      </rPr>
      <t>2</t>
    </r>
    <r>
      <rPr>
        <sz val="11"/>
        <rFont val="Century"/>
        <family val="1"/>
      </rPr>
      <t>/</t>
    </r>
    <r>
      <rPr>
        <sz val="11"/>
        <rFont val="ＭＳ 明朝"/>
        <family val="1"/>
        <charset val="128"/>
      </rPr>
      <t>百万円</t>
    </r>
    <phoneticPr fontId="10"/>
  </si>
  <si>
    <r>
      <t>GDP</t>
    </r>
    <r>
      <rPr>
        <sz val="10"/>
        <rFont val="Century"/>
        <family val="1"/>
      </rPr>
      <t/>
    </r>
    <phoneticPr fontId="10"/>
  </si>
  <si>
    <r>
      <t>10</t>
    </r>
    <r>
      <rPr>
        <vertAlign val="superscript"/>
        <sz val="11"/>
        <color indexed="8"/>
        <rFont val="Century"/>
        <family val="1"/>
      </rPr>
      <t xml:space="preserve">12 </t>
    </r>
    <r>
      <rPr>
        <sz val="11"/>
        <color indexed="8"/>
        <rFont val="Century"/>
        <family val="1"/>
      </rPr>
      <t>g</t>
    </r>
    <phoneticPr fontId="10"/>
  </si>
  <si>
    <r>
      <t>10</t>
    </r>
    <r>
      <rPr>
        <vertAlign val="superscript"/>
        <sz val="11"/>
        <color indexed="8"/>
        <rFont val="Century"/>
        <family val="1"/>
      </rPr>
      <t>9</t>
    </r>
    <r>
      <rPr>
        <sz val="11"/>
        <color indexed="8"/>
        <rFont val="Century"/>
        <family val="1"/>
      </rPr>
      <t xml:space="preserve"> g</t>
    </r>
    <phoneticPr fontId="10"/>
  </si>
  <si>
    <r>
      <t>10</t>
    </r>
    <r>
      <rPr>
        <vertAlign val="superscript"/>
        <sz val="11"/>
        <color indexed="8"/>
        <rFont val="Century"/>
        <family val="1"/>
      </rPr>
      <t>6</t>
    </r>
    <r>
      <rPr>
        <sz val="11"/>
        <color indexed="8"/>
        <rFont val="Century"/>
        <family val="1"/>
      </rPr>
      <t xml:space="preserve"> g</t>
    </r>
    <phoneticPr fontId="10"/>
  </si>
  <si>
    <r>
      <t>1</t>
    </r>
    <r>
      <rPr>
        <sz val="11"/>
        <color indexed="8"/>
        <rFont val="ＭＳ 明朝"/>
        <family val="1"/>
        <charset val="128"/>
      </rPr>
      <t>トン</t>
    </r>
    <phoneticPr fontId="10"/>
  </si>
  <si>
    <r>
      <t>10</t>
    </r>
    <r>
      <rPr>
        <vertAlign val="superscript"/>
        <sz val="11"/>
        <color indexed="8"/>
        <rFont val="Century"/>
        <family val="1"/>
      </rPr>
      <t>3</t>
    </r>
    <r>
      <rPr>
        <sz val="11"/>
        <color indexed="8"/>
        <rFont val="Century"/>
        <family val="1"/>
      </rPr>
      <t xml:space="preserve"> g</t>
    </r>
    <phoneticPr fontId="10"/>
  </si>
  <si>
    <r>
      <t>CO</t>
    </r>
    <r>
      <rPr>
        <vertAlign val="subscript"/>
        <sz val="11"/>
        <color indexed="8"/>
        <rFont val="Century"/>
        <family val="1"/>
      </rPr>
      <t>2</t>
    </r>
    <phoneticPr fontId="10"/>
  </si>
  <si>
    <r>
      <t>CH</t>
    </r>
    <r>
      <rPr>
        <vertAlign val="subscript"/>
        <sz val="11"/>
        <color indexed="8"/>
        <rFont val="Century"/>
        <family val="1"/>
      </rPr>
      <t>4</t>
    </r>
    <phoneticPr fontId="10"/>
  </si>
  <si>
    <r>
      <t>N</t>
    </r>
    <r>
      <rPr>
        <vertAlign val="subscript"/>
        <sz val="11"/>
        <color indexed="8"/>
        <rFont val="Century"/>
        <family val="1"/>
      </rPr>
      <t>2</t>
    </r>
    <r>
      <rPr>
        <sz val="11"/>
        <color indexed="8"/>
        <rFont val="Century"/>
        <family val="1"/>
      </rPr>
      <t>O</t>
    </r>
    <phoneticPr fontId="10"/>
  </si>
  <si>
    <r>
      <t xml:space="preserve">1,430 </t>
    </r>
    <r>
      <rPr>
        <sz val="11"/>
        <color indexed="8"/>
        <rFont val="ＭＳ 明朝"/>
        <family val="1"/>
        <charset val="128"/>
      </rPr>
      <t>など</t>
    </r>
    <phoneticPr fontId="10"/>
  </si>
  <si>
    <r>
      <t xml:space="preserve">7,390 </t>
    </r>
    <r>
      <rPr>
        <sz val="11"/>
        <color indexed="8"/>
        <rFont val="ＭＳ 明朝"/>
        <family val="1"/>
        <charset val="128"/>
      </rPr>
      <t>など</t>
    </r>
    <phoneticPr fontId="10"/>
  </si>
  <si>
    <r>
      <t>SF</t>
    </r>
    <r>
      <rPr>
        <vertAlign val="subscript"/>
        <sz val="11"/>
        <color indexed="8"/>
        <rFont val="Century"/>
        <family val="1"/>
      </rPr>
      <t>6</t>
    </r>
    <phoneticPr fontId="10"/>
  </si>
  <si>
    <r>
      <t>NF</t>
    </r>
    <r>
      <rPr>
        <vertAlign val="subscript"/>
        <sz val="11"/>
        <color indexed="8"/>
        <rFont val="Century"/>
        <family val="1"/>
      </rPr>
      <t>3</t>
    </r>
    <phoneticPr fontId="10"/>
  </si>
  <si>
    <r>
      <rPr>
        <sz val="11"/>
        <color theme="1"/>
        <rFont val="ＭＳ 明朝"/>
        <family val="1"/>
        <charset val="128"/>
      </rPr>
      <t>間接</t>
    </r>
    <r>
      <rPr>
        <sz val="11"/>
        <color theme="1"/>
        <rFont val="Century"/>
        <family val="1"/>
      </rPr>
      <t>CO</t>
    </r>
    <r>
      <rPr>
        <vertAlign val="subscript"/>
        <sz val="11"/>
        <color indexed="8"/>
        <rFont val="Century"/>
        <family val="1"/>
      </rPr>
      <t>2</t>
    </r>
    <r>
      <rPr>
        <sz val="11"/>
        <color indexed="8"/>
        <rFont val="ＭＳ 明朝"/>
        <family val="1"/>
        <charset val="128"/>
      </rPr>
      <t>はこれらの排出量を</t>
    </r>
    <r>
      <rPr>
        <sz val="11"/>
        <color indexed="8"/>
        <rFont val="Century"/>
        <family val="1"/>
      </rPr>
      <t>CO</t>
    </r>
    <r>
      <rPr>
        <vertAlign val="subscript"/>
        <sz val="11"/>
        <color indexed="8"/>
        <rFont val="Century"/>
        <family val="1"/>
      </rPr>
      <t>2</t>
    </r>
    <r>
      <rPr>
        <sz val="11"/>
        <color indexed="8"/>
        <rFont val="ＭＳ 明朝"/>
        <family val="1"/>
        <charset val="128"/>
      </rPr>
      <t>換算した値を示す。ただし、燃焼起源及びバイオマス起源の</t>
    </r>
    <r>
      <rPr>
        <sz val="11"/>
        <color indexed="8"/>
        <rFont val="Century"/>
        <family val="1"/>
      </rPr>
      <t>CO</t>
    </r>
    <r>
      <rPr>
        <sz val="11"/>
        <color indexed="8"/>
        <rFont val="ＭＳ 明朝"/>
        <family val="1"/>
        <charset val="128"/>
      </rPr>
      <t>、</t>
    </r>
    <r>
      <rPr>
        <sz val="11"/>
        <color indexed="8"/>
        <rFont val="Century"/>
        <family val="1"/>
      </rPr>
      <t>CH</t>
    </r>
    <r>
      <rPr>
        <vertAlign val="subscript"/>
        <sz val="11"/>
        <color indexed="8"/>
        <rFont val="Century"/>
        <family val="1"/>
      </rPr>
      <t>4</t>
    </r>
    <r>
      <rPr>
        <sz val="11"/>
        <color indexed="8"/>
        <rFont val="ＭＳ 明朝"/>
        <family val="1"/>
        <charset val="128"/>
      </rPr>
      <t>及び</t>
    </r>
    <r>
      <rPr>
        <sz val="11"/>
        <color indexed="8"/>
        <rFont val="Century"/>
        <family val="1"/>
      </rPr>
      <t>NMVOC</t>
    </r>
    <r>
      <rPr>
        <sz val="11"/>
        <color indexed="8"/>
        <rFont val="ＭＳ 明朝"/>
        <family val="1"/>
        <charset val="128"/>
      </rPr>
      <t>に由来する排出量は、二重計上や</t>
    </r>
    <rPh sb="0" eb="2">
      <t>カンセツ</t>
    </rPh>
    <rPh sb="10" eb="12">
      <t>ハイシュツ</t>
    </rPh>
    <rPh sb="12" eb="13">
      <t>リョウ</t>
    </rPh>
    <rPh sb="17" eb="19">
      <t>カンサン</t>
    </rPh>
    <rPh sb="21" eb="22">
      <t>アタイ</t>
    </rPh>
    <rPh sb="23" eb="24">
      <t>シメ</t>
    </rPh>
    <phoneticPr fontId="10"/>
  </si>
  <si>
    <t>Notes</t>
    <phoneticPr fontId="10"/>
  </si>
  <si>
    <r>
      <rPr>
        <sz val="11"/>
        <rFont val="ＭＳ 明朝"/>
        <family val="1"/>
        <charset val="128"/>
      </rPr>
      <t>■燃料種別内訳</t>
    </r>
    <r>
      <rPr>
        <sz val="11"/>
        <rFont val="Century"/>
        <family val="1"/>
      </rPr>
      <t xml:space="preserve"> [kg-CO</t>
    </r>
    <r>
      <rPr>
        <vertAlign val="subscript"/>
        <sz val="11"/>
        <rFont val="Century"/>
        <family val="1"/>
      </rPr>
      <t>2</t>
    </r>
    <r>
      <rPr>
        <sz val="11"/>
        <rFont val="Century"/>
        <family val="1"/>
      </rPr>
      <t>/</t>
    </r>
    <r>
      <rPr>
        <sz val="11"/>
        <rFont val="ＭＳ 明朝"/>
        <family val="1"/>
        <charset val="128"/>
      </rPr>
      <t>世帯</t>
    </r>
    <r>
      <rPr>
        <sz val="11"/>
        <rFont val="Century"/>
        <family val="1"/>
      </rPr>
      <t>]</t>
    </r>
    <rPh sb="1" eb="3">
      <t>ネンリョウ</t>
    </rPh>
    <rPh sb="3" eb="5">
      <t>シュベツ</t>
    </rPh>
    <rPh sb="5" eb="7">
      <t>ウチワケ</t>
    </rPh>
    <phoneticPr fontId="15"/>
  </si>
  <si>
    <r>
      <t>CH</t>
    </r>
    <r>
      <rPr>
        <b/>
        <vertAlign val="subscript"/>
        <sz val="16"/>
        <rFont val="Century"/>
        <family val="1"/>
      </rPr>
      <t>4</t>
    </r>
    <r>
      <rPr>
        <b/>
        <sz val="16"/>
        <rFont val="ＭＳ 明朝"/>
        <family val="1"/>
        <charset val="128"/>
      </rPr>
      <t>排出量</t>
    </r>
    <rPh sb="3" eb="5">
      <t>ハイシュツ</t>
    </rPh>
    <rPh sb="5" eb="6">
      <t>リョウ</t>
    </rPh>
    <phoneticPr fontId="10"/>
  </si>
  <si>
    <r>
      <t>N2O</t>
    </r>
    <r>
      <rPr>
        <b/>
        <sz val="16"/>
        <rFont val="ＭＳ Ｐ明朝"/>
        <family val="1"/>
        <charset val="128"/>
      </rPr>
      <t>排出量</t>
    </r>
    <phoneticPr fontId="10"/>
  </si>
  <si>
    <t>工業プロセス及び製品の使用</t>
    <rPh sb="0" eb="2">
      <t>コウギョウ</t>
    </rPh>
    <rPh sb="6" eb="7">
      <t>オヨ</t>
    </rPh>
    <rPh sb="8" eb="10">
      <t>セイヒン</t>
    </rPh>
    <rPh sb="11" eb="13">
      <t>シヨウ</t>
    </rPh>
    <phoneticPr fontId="10"/>
  </si>
  <si>
    <r>
      <t xml:space="preserve">2. </t>
    </r>
    <r>
      <rPr>
        <sz val="11"/>
        <rFont val="ＭＳ 明朝"/>
        <family val="1"/>
        <charset val="128"/>
      </rPr>
      <t>工業プロセス及び製品の使用</t>
    </r>
    <phoneticPr fontId="10"/>
  </si>
  <si>
    <t>非エネルギー起源</t>
    <phoneticPr fontId="10"/>
  </si>
  <si>
    <r>
      <t xml:space="preserve">5. </t>
    </r>
    <r>
      <rPr>
        <b/>
        <sz val="11"/>
        <rFont val="ＭＳ 明朝"/>
        <family val="1"/>
        <charset val="128"/>
      </rPr>
      <t>廃棄物</t>
    </r>
    <rPh sb="3" eb="6">
      <t>ハイキブツ</t>
    </rPh>
    <phoneticPr fontId="10"/>
  </si>
  <si>
    <r>
      <rPr>
        <sz val="11"/>
        <rFont val="ＭＳ 明朝"/>
        <family val="1"/>
        <charset val="128"/>
      </rPr>
      <t>シート名／</t>
    </r>
    <r>
      <rPr>
        <sz val="11"/>
        <rFont val="Century"/>
        <family val="1"/>
      </rPr>
      <t>Sheets</t>
    </r>
    <rPh sb="3" eb="4">
      <t>メイ</t>
    </rPh>
    <phoneticPr fontId="10"/>
  </si>
  <si>
    <t>セメント製造</t>
    <rPh sb="4" eb="6">
      <t>セイゾウ</t>
    </rPh>
    <phoneticPr fontId="10"/>
  </si>
  <si>
    <t>石灰製造</t>
    <rPh sb="2" eb="4">
      <t>セイゾウ</t>
    </rPh>
    <phoneticPr fontId="10"/>
  </si>
  <si>
    <t>ガラス製造</t>
    <rPh sb="3" eb="5">
      <t>セイゾウ</t>
    </rPh>
    <phoneticPr fontId="10"/>
  </si>
  <si>
    <t>アンモニア製造</t>
    <rPh sb="5" eb="7">
      <t>セイゾウ</t>
    </rPh>
    <phoneticPr fontId="10"/>
  </si>
  <si>
    <t>エチレン、カーバイド製造ほか</t>
    <rPh sb="10" eb="12">
      <t>セイゾウ</t>
    </rPh>
    <phoneticPr fontId="10"/>
  </si>
  <si>
    <t>金属製造</t>
    <rPh sb="0" eb="2">
      <t>キンゾク</t>
    </rPh>
    <rPh sb="2" eb="4">
      <t>セイゾウ</t>
    </rPh>
    <phoneticPr fontId="10"/>
  </si>
  <si>
    <t>その他プロセスにおける炭酸塩の使用</t>
    <rPh sb="2" eb="3">
      <t>タ</t>
    </rPh>
    <rPh sb="11" eb="14">
      <t>タンサンエン</t>
    </rPh>
    <rPh sb="15" eb="17">
      <t>シヨウ</t>
    </rPh>
    <phoneticPr fontId="10"/>
  </si>
  <si>
    <t>燃料からの非エネルギー製品及び溶剤の使用</t>
    <rPh sb="0" eb="2">
      <t>ネンリョウ</t>
    </rPh>
    <rPh sb="5" eb="6">
      <t>ヒ</t>
    </rPh>
    <rPh sb="11" eb="13">
      <t>セイヒン</t>
    </rPh>
    <rPh sb="13" eb="14">
      <t>オヨ</t>
    </rPh>
    <rPh sb="15" eb="17">
      <t>ヨウザイ</t>
    </rPh>
    <rPh sb="18" eb="20">
      <t>シヨウ</t>
    </rPh>
    <phoneticPr fontId="10"/>
  </si>
  <si>
    <t>廃棄物の焼却と野焼き（エネルギー利用を含まない）</t>
    <rPh sb="0" eb="3">
      <t>ハイキブツ</t>
    </rPh>
    <rPh sb="4" eb="6">
      <t>ショウキャク</t>
    </rPh>
    <rPh sb="7" eb="9">
      <t>ノヤ</t>
    </rPh>
    <rPh sb="16" eb="18">
      <t>リヨウ</t>
    </rPh>
    <rPh sb="19" eb="20">
      <t>フク</t>
    </rPh>
    <phoneticPr fontId="10"/>
  </si>
  <si>
    <t>セメント製造</t>
    <phoneticPr fontId="10"/>
  </si>
  <si>
    <t>石灰製造</t>
    <phoneticPr fontId="10"/>
  </si>
  <si>
    <t>その他プロセスにおける炭酸塩の使用</t>
    <phoneticPr fontId="10"/>
  </si>
  <si>
    <r>
      <rPr>
        <sz val="11"/>
        <rFont val="Segoe UI Symbol"/>
        <family val="1"/>
      </rPr>
      <t>■</t>
    </r>
    <r>
      <rPr>
        <sz val="11"/>
        <rFont val="ＭＳ 明朝"/>
        <family val="1"/>
        <charset val="128"/>
      </rPr>
      <t>燃料種別内訳</t>
    </r>
    <r>
      <rPr>
        <sz val="11"/>
        <rFont val="Century"/>
        <family val="1"/>
      </rPr>
      <t xml:space="preserve"> [kg-CO</t>
    </r>
    <r>
      <rPr>
        <vertAlign val="subscript"/>
        <sz val="11"/>
        <rFont val="Century"/>
        <family val="1"/>
      </rPr>
      <t>2</t>
    </r>
    <r>
      <rPr>
        <sz val="11"/>
        <rFont val="Century"/>
        <family val="1"/>
      </rPr>
      <t>/</t>
    </r>
    <r>
      <rPr>
        <sz val="11"/>
        <rFont val="ＭＳ 明朝"/>
        <family val="1"/>
        <charset val="128"/>
      </rPr>
      <t>人</t>
    </r>
    <r>
      <rPr>
        <sz val="11"/>
        <rFont val="Century"/>
        <family val="1"/>
      </rPr>
      <t>]</t>
    </r>
    <rPh sb="1" eb="3">
      <t>ネンリョウ</t>
    </rPh>
    <rPh sb="3" eb="5">
      <t>シュベツ</t>
    </rPh>
    <rPh sb="5" eb="7">
      <t>ウチワケ</t>
    </rPh>
    <phoneticPr fontId="15"/>
  </si>
  <si>
    <r>
      <rPr>
        <sz val="11"/>
        <rFont val="ＭＳ 明朝"/>
        <family val="1"/>
        <charset val="128"/>
      </rPr>
      <t>アンモニア</t>
    </r>
    <r>
      <rPr>
        <sz val="11"/>
        <rFont val="MS明朝"/>
        <family val="3"/>
        <charset val="128"/>
      </rPr>
      <t>製造</t>
    </r>
    <rPh sb="5" eb="7">
      <t>セイゾウ</t>
    </rPh>
    <phoneticPr fontId="10"/>
  </si>
  <si>
    <t>石油由来の界面活性剤の分解</t>
    <phoneticPr fontId="10"/>
  </si>
  <si>
    <r>
      <t xml:space="preserve">2. </t>
    </r>
    <r>
      <rPr>
        <b/>
        <sz val="11"/>
        <rFont val="ＭＳ 明朝"/>
        <family val="1"/>
        <charset val="128"/>
      </rPr>
      <t>工業プロセス及び製品の使用</t>
    </r>
    <rPh sb="3" eb="5">
      <t>コウギョウ</t>
    </rPh>
    <rPh sb="9" eb="10">
      <t>オヨ</t>
    </rPh>
    <rPh sb="11" eb="13">
      <t>セイヒン</t>
    </rPh>
    <rPh sb="14" eb="16">
      <t>シヨウ</t>
    </rPh>
    <phoneticPr fontId="10"/>
  </si>
  <si>
    <r>
      <rPr>
        <sz val="11"/>
        <rFont val="Segoe UI Symbol"/>
        <family val="3"/>
      </rPr>
      <t>■</t>
    </r>
    <r>
      <rPr>
        <sz val="11"/>
        <rFont val="ＭＳ Ｐゴシック"/>
        <family val="3"/>
        <charset val="128"/>
      </rPr>
      <t>排出量</t>
    </r>
    <r>
      <rPr>
        <sz val="11"/>
        <rFont val="Century"/>
        <family val="1"/>
      </rPr>
      <t xml:space="preserve"> [kt CO</t>
    </r>
    <r>
      <rPr>
        <vertAlign val="subscript"/>
        <sz val="11"/>
        <rFont val="Century"/>
        <family val="1"/>
      </rPr>
      <t>2</t>
    </r>
    <r>
      <rPr>
        <sz val="11"/>
        <rFont val="Century"/>
        <family val="1"/>
      </rPr>
      <t xml:space="preserve"> </t>
    </r>
    <r>
      <rPr>
        <sz val="11"/>
        <rFont val="ＭＳ Ｐゴシック"/>
        <family val="3"/>
        <charset val="128"/>
      </rPr>
      <t>換算</t>
    </r>
    <r>
      <rPr>
        <sz val="11"/>
        <rFont val="Century"/>
        <family val="1"/>
      </rPr>
      <t>]</t>
    </r>
    <rPh sb="1" eb="3">
      <t>ハイシュツ</t>
    </rPh>
    <rPh sb="3" eb="4">
      <t>リョウ</t>
    </rPh>
    <rPh sb="13" eb="15">
      <t>カンサン</t>
    </rPh>
    <phoneticPr fontId="10"/>
  </si>
  <si>
    <r>
      <rPr>
        <b/>
        <sz val="11"/>
        <color theme="1"/>
        <rFont val="ＭＳ 明朝"/>
        <family val="1"/>
        <charset val="128"/>
      </rPr>
      <t>その他（間接</t>
    </r>
    <r>
      <rPr>
        <b/>
        <sz val="11"/>
        <color theme="1"/>
        <rFont val="Century"/>
        <family val="1"/>
      </rPr>
      <t>CO</t>
    </r>
    <r>
      <rPr>
        <b/>
        <vertAlign val="subscript"/>
        <sz val="11"/>
        <color theme="1"/>
        <rFont val="Century"/>
        <family val="1"/>
      </rPr>
      <t>2</t>
    </r>
    <r>
      <rPr>
        <b/>
        <sz val="11"/>
        <color theme="1"/>
        <rFont val="ＭＳ 明朝"/>
        <family val="1"/>
        <charset val="128"/>
      </rPr>
      <t>等）</t>
    </r>
    <rPh sb="2" eb="3">
      <t>タ</t>
    </rPh>
    <rPh sb="4" eb="6">
      <t>カンセツ</t>
    </rPh>
    <rPh sb="9" eb="10">
      <t>トウ</t>
    </rPh>
    <phoneticPr fontId="10"/>
  </si>
  <si>
    <r>
      <rPr>
        <sz val="11"/>
        <rFont val="ＭＳ 明朝"/>
        <family val="1"/>
        <charset val="128"/>
      </rPr>
      <t>その他（間接</t>
    </r>
    <r>
      <rPr>
        <sz val="11"/>
        <rFont val="Century"/>
        <family val="1"/>
      </rPr>
      <t>CO</t>
    </r>
    <r>
      <rPr>
        <vertAlign val="subscript"/>
        <sz val="11"/>
        <rFont val="Century"/>
        <family val="1"/>
      </rPr>
      <t>2</t>
    </r>
    <r>
      <rPr>
        <sz val="11"/>
        <rFont val="ＭＳ 明朝"/>
        <family val="1"/>
        <charset val="128"/>
      </rPr>
      <t>等）</t>
    </r>
    <rPh sb="2" eb="3">
      <t>タ</t>
    </rPh>
    <rPh sb="4" eb="6">
      <t>カンセツ</t>
    </rPh>
    <rPh sb="9" eb="10">
      <t>トウ</t>
    </rPh>
    <phoneticPr fontId="10"/>
  </si>
  <si>
    <t>その他（ドライアイスの利用）</t>
  </si>
  <si>
    <t>その他（ドライアイスの利用）</t>
    <phoneticPr fontId="10"/>
  </si>
  <si>
    <r>
      <rPr>
        <sz val="11"/>
        <rFont val="ＭＳ 明朝"/>
        <family val="1"/>
        <charset val="128"/>
      </rPr>
      <t>動力他</t>
    </r>
    <r>
      <rPr>
        <vertAlign val="superscript"/>
        <sz val="11"/>
        <rFont val="MS UI Gothic"/>
        <family val="3"/>
        <charset val="128"/>
      </rPr>
      <t>※</t>
    </r>
    <phoneticPr fontId="10"/>
  </si>
  <si>
    <t>電気熱配分誤差</t>
    <rPh sb="0" eb="2">
      <t>デンキ</t>
    </rPh>
    <rPh sb="2" eb="3">
      <t>ネツ</t>
    </rPh>
    <rPh sb="3" eb="5">
      <t>ハイブン</t>
    </rPh>
    <phoneticPr fontId="10"/>
  </si>
  <si>
    <r>
      <rPr>
        <sz val="11"/>
        <rFont val="Segoe UI Symbol"/>
        <family val="1"/>
      </rPr>
      <t>■</t>
    </r>
    <r>
      <rPr>
        <sz val="11"/>
        <rFont val="ＭＳ 明朝"/>
        <family val="1"/>
        <charset val="128"/>
      </rPr>
      <t>排出量</t>
    </r>
    <r>
      <rPr>
        <sz val="11"/>
        <rFont val="Century"/>
        <family val="1"/>
      </rPr>
      <t xml:space="preserve"> [kt CO</t>
    </r>
    <r>
      <rPr>
        <vertAlign val="subscript"/>
        <sz val="11"/>
        <rFont val="Century"/>
        <family val="1"/>
      </rPr>
      <t>2</t>
    </r>
    <r>
      <rPr>
        <sz val="11"/>
        <rFont val="Century"/>
        <family val="1"/>
      </rPr>
      <t xml:space="preserve"> </t>
    </r>
    <r>
      <rPr>
        <sz val="11"/>
        <rFont val="ＭＳ 明朝"/>
        <family val="1"/>
        <charset val="128"/>
      </rPr>
      <t>換算</t>
    </r>
    <r>
      <rPr>
        <sz val="11"/>
        <rFont val="Century"/>
        <family val="1"/>
      </rPr>
      <t>]</t>
    </r>
    <rPh sb="1" eb="3">
      <t>ハイシュツ</t>
    </rPh>
    <rPh sb="3" eb="4">
      <t>リョウ</t>
    </rPh>
    <phoneticPr fontId="10"/>
  </si>
  <si>
    <r>
      <rPr>
        <sz val="11"/>
        <rFont val="Segoe UI Symbol"/>
        <family val="1"/>
      </rPr>
      <t>■</t>
    </r>
    <r>
      <rPr>
        <sz val="11"/>
        <rFont val="ＭＳ 明朝"/>
        <family val="1"/>
        <charset val="128"/>
      </rPr>
      <t>世帯数　</t>
    </r>
    <r>
      <rPr>
        <sz val="11"/>
        <rFont val="Century"/>
        <family val="1"/>
      </rPr>
      <t>[</t>
    </r>
    <r>
      <rPr>
        <sz val="11"/>
        <rFont val="ＭＳ 明朝"/>
        <family val="1"/>
        <charset val="128"/>
      </rPr>
      <t>千世帯</t>
    </r>
    <r>
      <rPr>
        <sz val="11"/>
        <rFont val="Century"/>
        <family val="1"/>
      </rPr>
      <t>]</t>
    </r>
    <rPh sb="1" eb="4">
      <t>セタイスウ</t>
    </rPh>
    <phoneticPr fontId="10"/>
  </si>
  <si>
    <r>
      <rPr>
        <sz val="11"/>
        <rFont val="Segoe UI Symbol"/>
        <family val="1"/>
      </rPr>
      <t>■</t>
    </r>
    <r>
      <rPr>
        <sz val="11"/>
        <rFont val="ＭＳ 明朝"/>
        <family val="1"/>
        <charset val="128"/>
      </rPr>
      <t>燃料種別割合</t>
    </r>
    <rPh sb="1" eb="3">
      <t>ネンリョウ</t>
    </rPh>
    <rPh sb="3" eb="5">
      <t>シュベツ</t>
    </rPh>
    <rPh sb="5" eb="7">
      <t>ワリアイ</t>
    </rPh>
    <phoneticPr fontId="15"/>
  </si>
  <si>
    <r>
      <rPr>
        <sz val="11"/>
        <rFont val="Segoe UI Symbol"/>
        <family val="3"/>
      </rPr>
      <t>■</t>
    </r>
    <r>
      <rPr>
        <sz val="11"/>
        <rFont val="ＭＳ 明朝"/>
        <family val="1"/>
        <charset val="128"/>
      </rPr>
      <t>用途別排出量</t>
    </r>
    <r>
      <rPr>
        <sz val="11"/>
        <rFont val="Century"/>
        <family val="1"/>
      </rPr>
      <t xml:space="preserve"> [kg-CO</t>
    </r>
    <r>
      <rPr>
        <vertAlign val="subscript"/>
        <sz val="11"/>
        <rFont val="Century"/>
        <family val="1"/>
      </rPr>
      <t>2</t>
    </r>
    <r>
      <rPr>
        <sz val="11"/>
        <rFont val="Century"/>
        <family val="1"/>
      </rPr>
      <t>/</t>
    </r>
    <r>
      <rPr>
        <sz val="11"/>
        <rFont val="ＭＳ 明朝"/>
        <family val="1"/>
        <charset val="128"/>
      </rPr>
      <t>世帯</t>
    </r>
    <r>
      <rPr>
        <sz val="11"/>
        <rFont val="Century"/>
        <family val="1"/>
      </rPr>
      <t>]</t>
    </r>
    <phoneticPr fontId="10"/>
  </si>
  <si>
    <r>
      <rPr>
        <sz val="11"/>
        <rFont val="ＭＳ Ｐ明朝"/>
        <family val="1"/>
        <charset val="128"/>
      </rPr>
      <t>※</t>
    </r>
    <r>
      <rPr>
        <sz val="11"/>
        <rFont val="Century"/>
        <family val="1"/>
      </rPr>
      <t>4</t>
    </r>
    <r>
      <rPr>
        <sz val="11"/>
        <rFont val="ＭＳ 明朝"/>
        <family val="1"/>
        <charset val="128"/>
      </rPr>
      <t>：</t>
    </r>
    <r>
      <rPr>
        <sz val="11"/>
        <rFont val="ＭＳ Ｐ明朝"/>
        <family val="1"/>
        <charset val="128"/>
      </rPr>
      <t>合計（</t>
    </r>
    <r>
      <rPr>
        <sz val="11"/>
        <rFont val="Century"/>
        <family val="1"/>
      </rPr>
      <t>LULUCF</t>
    </r>
    <r>
      <rPr>
        <sz val="11"/>
        <rFont val="ＭＳ Ｐ明朝"/>
        <family val="1"/>
        <charset val="128"/>
      </rPr>
      <t>を除く、間接</t>
    </r>
    <r>
      <rPr>
        <sz val="11"/>
        <rFont val="Century"/>
        <family val="1"/>
      </rPr>
      <t>CO</t>
    </r>
    <r>
      <rPr>
        <vertAlign val="subscript"/>
        <sz val="11"/>
        <rFont val="Century"/>
        <family val="1"/>
      </rPr>
      <t>2</t>
    </r>
    <r>
      <rPr>
        <sz val="11"/>
        <rFont val="ＭＳ Ｐ明朝"/>
        <family val="1"/>
        <charset val="128"/>
      </rPr>
      <t>を含む）は国内公表の</t>
    </r>
    <r>
      <rPr>
        <sz val="11"/>
        <rFont val="Century"/>
        <family val="1"/>
      </rPr>
      <t>CO</t>
    </r>
    <r>
      <rPr>
        <vertAlign val="subscript"/>
        <sz val="11"/>
        <rFont val="Century"/>
        <family val="1"/>
      </rPr>
      <t>2</t>
    </r>
    <r>
      <rPr>
        <sz val="11"/>
        <rFont val="ＭＳ Ｐ明朝"/>
        <family val="1"/>
        <charset val="128"/>
      </rPr>
      <t>総排出量と等しい。</t>
    </r>
    <rPh sb="3" eb="5">
      <t>ゴウケイ</t>
    </rPh>
    <rPh sb="13" eb="14">
      <t>ノゾ</t>
    </rPh>
    <rPh sb="16" eb="18">
      <t>カンセツ</t>
    </rPh>
    <rPh sb="22" eb="23">
      <t>フク</t>
    </rPh>
    <rPh sb="26" eb="28">
      <t>コクナイ</t>
    </rPh>
    <rPh sb="28" eb="30">
      <t>コウヒョウ</t>
    </rPh>
    <rPh sb="34" eb="35">
      <t>ソウ</t>
    </rPh>
    <rPh sb="35" eb="37">
      <t>ハイシュツ</t>
    </rPh>
    <rPh sb="37" eb="38">
      <t>リョウ</t>
    </rPh>
    <rPh sb="39" eb="40">
      <t>ヒト</t>
    </rPh>
    <phoneticPr fontId="10"/>
  </si>
  <si>
    <t>廃棄物のエネルギー利用含む</t>
  </si>
  <si>
    <r>
      <rPr>
        <sz val="11"/>
        <rFont val="ＭＳ 明朝"/>
        <family val="1"/>
        <charset val="128"/>
      </rPr>
      <t>※</t>
    </r>
    <r>
      <rPr>
        <sz val="11"/>
        <rFont val="Century"/>
        <family val="1"/>
      </rPr>
      <t>3</t>
    </r>
    <r>
      <rPr>
        <sz val="11"/>
        <rFont val="ＭＳ 明朝"/>
        <family val="1"/>
        <charset val="128"/>
      </rPr>
      <t>：「廃棄物のエネルギー利用」は「</t>
    </r>
    <r>
      <rPr>
        <sz val="11"/>
        <rFont val="Century"/>
        <family val="1"/>
      </rPr>
      <t>5.</t>
    </r>
    <r>
      <rPr>
        <sz val="11"/>
        <rFont val="ＭＳ 明朝"/>
        <family val="1"/>
        <charset val="128"/>
      </rPr>
      <t>廃棄物」ではなく、「</t>
    </r>
    <r>
      <rPr>
        <sz val="11"/>
        <rFont val="Century"/>
        <family val="1"/>
      </rPr>
      <t>1.A.</t>
    </r>
    <r>
      <rPr>
        <sz val="11"/>
        <rFont val="ＭＳ 明朝"/>
        <family val="1"/>
        <charset val="128"/>
      </rPr>
      <t>燃料の燃焼」の各部門（</t>
    </r>
    <r>
      <rPr>
        <sz val="11"/>
        <rFont val="Century"/>
        <family val="1"/>
      </rPr>
      <t>1A1</t>
    </r>
    <r>
      <rPr>
        <sz val="11"/>
        <rFont val="Yu Gothic"/>
        <family val="1"/>
        <charset val="128"/>
      </rPr>
      <t>、</t>
    </r>
    <r>
      <rPr>
        <sz val="11"/>
        <rFont val="Century"/>
        <family val="1"/>
      </rPr>
      <t>1A2</t>
    </r>
    <r>
      <rPr>
        <sz val="11"/>
        <rFont val="ＭＳ 明朝"/>
        <family val="1"/>
        <charset val="128"/>
      </rPr>
      <t>及び</t>
    </r>
    <r>
      <rPr>
        <sz val="11"/>
        <rFont val="Century"/>
        <family val="1"/>
      </rPr>
      <t>1A4</t>
    </r>
    <r>
      <rPr>
        <sz val="11"/>
        <rFont val="ＭＳ 明朝"/>
        <family val="1"/>
        <charset val="128"/>
      </rPr>
      <t>の各部門）に振り分けられている（上表備考欄参照）。</t>
    </r>
    <rPh sb="20" eb="23">
      <t>ハイキブツ</t>
    </rPh>
    <rPh sb="34" eb="36">
      <t>ネンリョウ</t>
    </rPh>
    <rPh sb="37" eb="39">
      <t>ネンショウ</t>
    </rPh>
    <rPh sb="42" eb="44">
      <t>ブモン</t>
    </rPh>
    <rPh sb="73" eb="75">
      <t>ジョウヒョウ</t>
    </rPh>
    <rPh sb="74" eb="75">
      <t>ヒョウ</t>
    </rPh>
    <rPh sb="75" eb="77">
      <t>ビコウ</t>
    </rPh>
    <rPh sb="77" eb="78">
      <t>ラン</t>
    </rPh>
    <rPh sb="78" eb="80">
      <t>サンショウ</t>
    </rPh>
    <phoneticPr fontId="10"/>
  </si>
  <si>
    <t>発電所・製油所等</t>
    <rPh sb="4" eb="7">
      <t>セイユジョ</t>
    </rPh>
    <rPh sb="7" eb="8">
      <t>トウ</t>
    </rPh>
    <phoneticPr fontId="10"/>
  </si>
  <si>
    <t>石炭製品製造（コークス製造）</t>
    <phoneticPr fontId="10"/>
  </si>
  <si>
    <t>石油製品製造（石油精製）</t>
    <phoneticPr fontId="10"/>
  </si>
  <si>
    <t>地域熱供給（地域冷暖房）</t>
    <rPh sb="6" eb="8">
      <t>チイキ</t>
    </rPh>
    <rPh sb="8" eb="11">
      <t>レイダンボウ</t>
    </rPh>
    <phoneticPr fontId="10"/>
  </si>
  <si>
    <t>窯業･土石製品（セメント焼成等）</t>
    <rPh sb="0" eb="2">
      <t>ヨウギョウ</t>
    </rPh>
    <rPh sb="3" eb="5">
      <t>ドセキ</t>
    </rPh>
    <rPh sb="5" eb="7">
      <t>セイヒン</t>
    </rPh>
    <rPh sb="12" eb="14">
      <t>ショウセイ</t>
    </rPh>
    <rPh sb="14" eb="15">
      <t>トウ</t>
    </rPh>
    <phoneticPr fontId="0"/>
  </si>
  <si>
    <t>非鉄金属（銅精錬等）</t>
    <rPh sb="5" eb="6">
      <t>ドウ</t>
    </rPh>
    <rPh sb="6" eb="8">
      <t>セイレン</t>
    </rPh>
    <rPh sb="8" eb="9">
      <t>トウ</t>
    </rPh>
    <phoneticPr fontId="10"/>
  </si>
  <si>
    <t>業務他部門</t>
    <rPh sb="0" eb="2">
      <t>ギョウム</t>
    </rPh>
    <rPh sb="2" eb="3">
      <t>タ</t>
    </rPh>
    <rPh sb="3" eb="5">
      <t>ブモン</t>
    </rPh>
    <phoneticPr fontId="10"/>
  </si>
  <si>
    <r>
      <rPr>
        <sz val="11"/>
        <rFont val="ＭＳ 明朝"/>
        <family val="1"/>
        <charset val="128"/>
      </rPr>
      <t>合計（</t>
    </r>
    <r>
      <rPr>
        <sz val="11"/>
        <rFont val="Century"/>
        <family val="1"/>
      </rPr>
      <t>LULUCF</t>
    </r>
    <r>
      <rPr>
        <sz val="11"/>
        <rFont val="ＭＳ 明朝"/>
        <family val="1"/>
        <charset val="128"/>
      </rPr>
      <t>分野除く、
間接</t>
    </r>
    <r>
      <rPr>
        <sz val="11"/>
        <rFont val="Century"/>
        <family val="1"/>
      </rPr>
      <t>CO2</t>
    </r>
    <r>
      <rPr>
        <sz val="11"/>
        <rFont val="ＭＳ 明朝"/>
        <family val="1"/>
        <charset val="128"/>
      </rPr>
      <t>を含む。）</t>
    </r>
    <rPh sb="0" eb="2">
      <t>ゴウケイ</t>
    </rPh>
    <rPh sb="9" eb="11">
      <t>ブンヤ</t>
    </rPh>
    <rPh sb="11" eb="12">
      <t>ノゾ</t>
    </rPh>
    <rPh sb="15" eb="17">
      <t>カンセツ</t>
    </rPh>
    <rPh sb="21" eb="22">
      <t>フク</t>
    </rPh>
    <phoneticPr fontId="10"/>
  </si>
  <si>
    <r>
      <t>Total (excluding LULUCF, including indirect CO</t>
    </r>
    <r>
      <rPr>
        <vertAlign val="subscript"/>
        <sz val="11"/>
        <rFont val="Century"/>
        <family val="1"/>
      </rPr>
      <t>2</t>
    </r>
    <r>
      <rPr>
        <sz val="11"/>
        <rFont val="Century"/>
        <family val="1"/>
      </rPr>
      <t>)</t>
    </r>
    <phoneticPr fontId="10"/>
  </si>
  <si>
    <t>1. Total</t>
    <phoneticPr fontId="10"/>
  </si>
  <si>
    <r>
      <rPr>
        <sz val="11"/>
        <color rgb="FF000000"/>
        <rFont val="Segoe UI Symbol"/>
        <family val="1"/>
      </rPr>
      <t>■</t>
    </r>
    <r>
      <rPr>
        <sz val="11"/>
        <color indexed="8"/>
        <rFont val="ＭＳ 明朝"/>
        <family val="1"/>
        <charset val="128"/>
      </rPr>
      <t>地球温暖化係数（</t>
    </r>
    <r>
      <rPr>
        <sz val="11"/>
        <color indexed="8"/>
        <rFont val="Century"/>
        <family val="1"/>
      </rPr>
      <t>GWP</t>
    </r>
    <r>
      <rPr>
        <sz val="11"/>
        <color rgb="FF000000"/>
        <rFont val="ＭＳ 明朝"/>
        <family val="1"/>
        <charset val="128"/>
      </rPr>
      <t>）</t>
    </r>
    <r>
      <rPr>
        <sz val="11"/>
        <color indexed="8"/>
        <rFont val="Century"/>
        <family val="1"/>
      </rPr>
      <t xml:space="preserve">: </t>
    </r>
    <r>
      <rPr>
        <sz val="11"/>
        <color indexed="8"/>
        <rFont val="ＭＳ 明朝"/>
        <family val="1"/>
        <charset val="128"/>
      </rPr>
      <t>時間枠＝</t>
    </r>
    <r>
      <rPr>
        <sz val="11"/>
        <color indexed="8"/>
        <rFont val="Century"/>
        <family val="1"/>
      </rPr>
      <t>100</t>
    </r>
    <r>
      <rPr>
        <sz val="11"/>
        <color indexed="8"/>
        <rFont val="ＭＳ 明朝"/>
        <family val="1"/>
        <charset val="128"/>
      </rPr>
      <t>年</t>
    </r>
    <rPh sb="1" eb="3">
      <t>チキュウ</t>
    </rPh>
    <rPh sb="3" eb="6">
      <t>オンダンカ</t>
    </rPh>
    <rPh sb="6" eb="8">
      <t>ケイスウ</t>
    </rPh>
    <rPh sb="15" eb="18">
      <t>ジカンワク</t>
    </rPh>
    <rPh sb="22" eb="23">
      <t>ネン</t>
    </rPh>
    <phoneticPr fontId="10"/>
  </si>
  <si>
    <t>製造業（上記を除く）</t>
    <rPh sb="0" eb="2">
      <t>セイゾウ</t>
    </rPh>
    <rPh sb="2" eb="3">
      <t>ギョウ</t>
    </rPh>
    <rPh sb="4" eb="6">
      <t>ジョウキ</t>
    </rPh>
    <rPh sb="7" eb="8">
      <t>ノゾ</t>
    </rPh>
    <phoneticPr fontId="10"/>
  </si>
  <si>
    <t>製造業（上記を除く）</t>
    <rPh sb="0" eb="3">
      <t>セイゾウギョウ</t>
    </rPh>
    <rPh sb="4" eb="6">
      <t>ジョウキ</t>
    </rPh>
    <rPh sb="7" eb="8">
      <t>ノゾ</t>
    </rPh>
    <phoneticPr fontId="0"/>
  </si>
  <si>
    <r>
      <t>CO</t>
    </r>
    <r>
      <rPr>
        <b/>
        <vertAlign val="subscript"/>
        <sz val="16"/>
        <rFont val="Century"/>
        <family val="1"/>
      </rPr>
      <t xml:space="preserve">2 </t>
    </r>
    <r>
      <rPr>
        <b/>
        <sz val="16"/>
        <rFont val="ＭＳ Ｐゴシック"/>
        <family val="3"/>
        <charset val="128"/>
      </rPr>
      <t>の部門別排出量【電気・熱配分前】（簡約表）</t>
    </r>
    <phoneticPr fontId="10"/>
  </si>
  <si>
    <r>
      <t>CO</t>
    </r>
    <r>
      <rPr>
        <b/>
        <vertAlign val="subscript"/>
        <sz val="16"/>
        <rFont val="Century"/>
        <family val="1"/>
      </rPr>
      <t xml:space="preserve">2 </t>
    </r>
    <r>
      <rPr>
        <b/>
        <sz val="16"/>
        <rFont val="ＭＳ Ｐゴシック"/>
        <family val="3"/>
        <charset val="128"/>
      </rPr>
      <t>の部門別排出量のシェア（電気・熱配分前後のシェア）</t>
    </r>
    <rPh sb="16" eb="18">
      <t>デンキ</t>
    </rPh>
    <rPh sb="19" eb="20">
      <t>ネツ</t>
    </rPh>
    <rPh sb="20" eb="22">
      <t>ハイブン</t>
    </rPh>
    <rPh sb="22" eb="24">
      <t>ゼンゴ</t>
    </rPh>
    <phoneticPr fontId="10"/>
  </si>
  <si>
    <r>
      <rPr>
        <b/>
        <sz val="16"/>
        <rFont val="ＭＳ Ｐゴシック"/>
        <family val="3"/>
        <charset val="128"/>
      </rPr>
      <t xml:space="preserve">エネルギー起源
</t>
    </r>
    <r>
      <rPr>
        <b/>
        <sz val="16"/>
        <rFont val="Century"/>
        <family val="1"/>
      </rPr>
      <t>CO</t>
    </r>
    <r>
      <rPr>
        <b/>
        <vertAlign val="subscript"/>
        <sz val="16"/>
        <rFont val="Century"/>
        <family val="1"/>
      </rPr>
      <t xml:space="preserve">2 </t>
    </r>
    <r>
      <rPr>
        <b/>
        <sz val="16"/>
        <rFont val="ＭＳ Ｐゴシック"/>
        <family val="3"/>
        <charset val="128"/>
      </rPr>
      <t>排出量
（燃料種別）</t>
    </r>
    <rPh sb="5" eb="7">
      <t>キゲン</t>
    </rPh>
    <phoneticPr fontId="10"/>
  </si>
  <si>
    <r>
      <t>F</t>
    </r>
    <r>
      <rPr>
        <b/>
        <sz val="16"/>
        <rFont val="Times New Roman"/>
        <family val="1"/>
      </rPr>
      <t>-</t>
    </r>
    <r>
      <rPr>
        <b/>
        <sz val="16"/>
        <rFont val="Century"/>
        <family val="1"/>
      </rPr>
      <t>gas</t>
    </r>
    <r>
      <rPr>
        <b/>
        <vertAlign val="subscript"/>
        <sz val="16"/>
        <rFont val="Century"/>
        <family val="1"/>
      </rPr>
      <t xml:space="preserve"> </t>
    </r>
    <r>
      <rPr>
        <b/>
        <sz val="16"/>
        <rFont val="Century"/>
        <family val="1"/>
      </rPr>
      <t>(HFCs, PFCs, SF</t>
    </r>
    <r>
      <rPr>
        <b/>
        <vertAlign val="subscript"/>
        <sz val="16"/>
        <rFont val="Century"/>
        <family val="1"/>
      </rPr>
      <t>6</t>
    </r>
    <r>
      <rPr>
        <b/>
        <sz val="16"/>
        <rFont val="Century"/>
        <family val="1"/>
      </rPr>
      <t>, NF</t>
    </r>
    <r>
      <rPr>
        <b/>
        <vertAlign val="subscript"/>
        <sz val="16"/>
        <rFont val="Century"/>
        <family val="1"/>
      </rPr>
      <t>3</t>
    </r>
    <r>
      <rPr>
        <b/>
        <sz val="16"/>
        <rFont val="Century"/>
        <family val="1"/>
      </rPr>
      <t xml:space="preserve">) </t>
    </r>
    <r>
      <rPr>
        <b/>
        <sz val="16"/>
        <rFont val="ＭＳ Ｐゴシック"/>
        <family val="3"/>
        <charset val="128"/>
      </rPr>
      <t>排出量</t>
    </r>
    <phoneticPr fontId="10"/>
  </si>
  <si>
    <r>
      <rPr>
        <b/>
        <sz val="16"/>
        <rFont val="ＭＳ Ｐゴシック"/>
        <family val="3"/>
        <charset val="128"/>
      </rPr>
      <t>家庭における</t>
    </r>
    <r>
      <rPr>
        <b/>
        <sz val="16"/>
        <rFont val="Century"/>
        <family val="1"/>
      </rPr>
      <t>CO</t>
    </r>
    <r>
      <rPr>
        <b/>
        <vertAlign val="subscript"/>
        <sz val="16"/>
        <rFont val="Century"/>
        <family val="1"/>
      </rPr>
      <t xml:space="preserve">2 </t>
    </r>
    <r>
      <rPr>
        <b/>
        <sz val="16"/>
        <rFont val="ＭＳ Ｐゴシック"/>
        <family val="3"/>
        <charset val="128"/>
      </rPr>
      <t>排出量（世帯あたり）</t>
    </r>
    <phoneticPr fontId="10"/>
  </si>
  <si>
    <r>
      <rPr>
        <b/>
        <sz val="16"/>
        <rFont val="ＭＳ Ｐゴシック"/>
        <family val="3"/>
        <charset val="128"/>
      </rPr>
      <t>家庭における</t>
    </r>
    <r>
      <rPr>
        <b/>
        <sz val="16"/>
        <rFont val="Century"/>
        <family val="1"/>
      </rPr>
      <t>CO</t>
    </r>
    <r>
      <rPr>
        <b/>
        <vertAlign val="subscript"/>
        <sz val="16"/>
        <rFont val="Century"/>
        <family val="1"/>
      </rPr>
      <t xml:space="preserve">2 </t>
    </r>
    <r>
      <rPr>
        <b/>
        <sz val="16"/>
        <rFont val="ＭＳ Ｐゴシック"/>
        <family val="3"/>
        <charset val="128"/>
      </rPr>
      <t>排出量（一人あたり）</t>
    </r>
    <phoneticPr fontId="10"/>
  </si>
  <si>
    <r>
      <rPr>
        <b/>
        <sz val="16"/>
        <rFont val="ＭＳ Ｐゴシック"/>
        <family val="3"/>
        <charset val="128"/>
      </rPr>
      <t>国際バンカー油起源の</t>
    </r>
    <r>
      <rPr>
        <b/>
        <sz val="16"/>
        <rFont val="Century"/>
        <family val="1"/>
      </rPr>
      <t xml:space="preserve">GHG </t>
    </r>
    <r>
      <rPr>
        <b/>
        <sz val="16"/>
        <rFont val="ＭＳ Ｐゴシック"/>
        <family val="3"/>
        <charset val="128"/>
      </rPr>
      <t>排出量の推移　【参考値】</t>
    </r>
    <rPh sb="22" eb="24">
      <t>サンコウ</t>
    </rPh>
    <rPh sb="24" eb="25">
      <t>チ</t>
    </rPh>
    <phoneticPr fontId="10"/>
  </si>
  <si>
    <r>
      <rPr>
        <sz val="11"/>
        <color rgb="FF000000"/>
        <rFont val="ＭＳ 明朝"/>
        <family val="1"/>
        <charset val="128"/>
      </rPr>
      <t>■二酸化炭素の排出量における排出区分（分野・部門）について</t>
    </r>
    <rPh sb="0" eb="29">
      <t>チュウイジコウ</t>
    </rPh>
    <phoneticPr fontId="10"/>
  </si>
  <si>
    <r>
      <rPr>
        <sz val="11"/>
        <color rgb="FF000000"/>
        <rFont val="ＭＳ 明朝"/>
        <family val="1"/>
        <charset val="128"/>
      </rPr>
      <t>○</t>
    </r>
    <phoneticPr fontId="10"/>
  </si>
  <si>
    <r>
      <rPr>
        <sz val="11"/>
        <color rgb="FF000000"/>
        <rFont val="ＭＳ 明朝"/>
        <family val="1"/>
        <charset val="128"/>
      </rPr>
      <t>「総合エネルギー統計」に準じて、化石燃料の燃焼による</t>
    </r>
    <r>
      <rPr>
        <sz val="11"/>
        <color rgb="FF000000"/>
        <rFont val="Century"/>
        <family val="1"/>
      </rPr>
      <t>CO</t>
    </r>
    <r>
      <rPr>
        <vertAlign val="subscript"/>
        <sz val="11"/>
        <color rgb="FF000000"/>
        <rFont val="Century"/>
        <family val="1"/>
      </rPr>
      <t>2</t>
    </r>
    <r>
      <rPr>
        <sz val="11"/>
        <color rgb="FF000000"/>
        <rFont val="ＭＳ 明朝"/>
        <family val="1"/>
        <charset val="128"/>
      </rPr>
      <t>排出量を部門（あるいはさらにその細分類）ごとに示している。</t>
    </r>
    <phoneticPr fontId="10"/>
  </si>
  <si>
    <r>
      <rPr>
        <sz val="11"/>
        <color indexed="8"/>
        <rFont val="ＭＳ 明朝"/>
        <family val="1"/>
        <charset val="128"/>
      </rPr>
      <t>【電気・熱配分前排出量】と【電気・熱配分後排出量】の二通りの値があり、両者の違いは、発電や熱の生産のための化石燃料の燃焼による排出量を、</t>
    </r>
    <rPh sb="35" eb="37">
      <t>リョウシャ</t>
    </rPh>
    <rPh sb="38" eb="39">
      <t>チガ</t>
    </rPh>
    <rPh sb="42" eb="44">
      <t>ハツデン</t>
    </rPh>
    <rPh sb="45" eb="46">
      <t>ネツ</t>
    </rPh>
    <rPh sb="47" eb="49">
      <t>セイサン</t>
    </rPh>
    <phoneticPr fontId="10"/>
  </si>
  <si>
    <r>
      <rPr>
        <sz val="11"/>
        <color rgb="FF000000"/>
        <rFont val="ＭＳ 明朝"/>
        <family val="1"/>
        <charset val="128"/>
      </rPr>
      <t>どの部門に配分するか、という点にある。</t>
    </r>
    <phoneticPr fontId="10"/>
  </si>
  <si>
    <r>
      <rPr>
        <sz val="11"/>
        <color indexed="8"/>
        <rFont val="ＭＳ 明朝"/>
        <family val="1"/>
        <charset val="128"/>
      </rPr>
      <t>（電力会社の発電に伴う排出量や熱供給事業者の熱生産による排出量はエネルギー転換部門に、自家用発電や</t>
    </r>
    <phoneticPr fontId="10"/>
  </si>
  <si>
    <r>
      <rPr>
        <sz val="11"/>
        <color rgb="FF000000"/>
        <rFont val="ＭＳ 明朝"/>
        <family val="1"/>
        <charset val="128"/>
      </rPr>
      <t>自家用蒸気発生に伴う排出量は産業または業務他部門に計上。）</t>
    </r>
    <phoneticPr fontId="10"/>
  </si>
  <si>
    <r>
      <rPr>
        <sz val="11"/>
        <color indexed="8"/>
        <rFont val="ＭＳ 明朝"/>
        <family val="1"/>
        <charset val="128"/>
      </rPr>
      <t>【電気・熱配分後排出量】は、発電や熱の生産に伴う排出量を、電力や熱の消費量に応じて各部門に配分した後の値。</t>
    </r>
    <rPh sb="41" eb="42">
      <t>カク</t>
    </rPh>
    <phoneticPr fontId="10"/>
  </si>
  <si>
    <r>
      <rPr>
        <sz val="11"/>
        <color indexed="8"/>
        <rFont val="ＭＳ 明朝"/>
        <family val="1"/>
        <charset val="128"/>
      </rPr>
      <t>非エネルギー起源二酸化炭素</t>
    </r>
    <rPh sb="0" eb="1">
      <t>ヒ</t>
    </rPh>
    <phoneticPr fontId="10"/>
  </si>
  <si>
    <r>
      <rPr>
        <sz val="11"/>
        <color theme="1"/>
        <rFont val="ＭＳ 明朝"/>
        <family val="1"/>
        <charset val="128"/>
      </rPr>
      <t>カーボンニュートラルの観点から計上対象外とする。</t>
    </r>
    <phoneticPr fontId="10"/>
  </si>
  <si>
    <r>
      <rPr>
        <sz val="11"/>
        <color rgb="FF000000"/>
        <rFont val="ＭＳ 明朝"/>
        <family val="1"/>
        <charset val="128"/>
      </rPr>
      <t>■注意事項</t>
    </r>
    <rPh sb="1" eb="5">
      <t>チュウイジコウチュウイジコウ</t>
    </rPh>
    <phoneticPr fontId="10"/>
  </si>
  <si>
    <r>
      <rPr>
        <sz val="11"/>
        <color indexed="8"/>
        <rFont val="ＭＳ 明朝"/>
        <family val="1"/>
        <charset val="128"/>
      </rPr>
      <t>１．</t>
    </r>
    <phoneticPr fontId="10"/>
  </si>
  <si>
    <r>
      <rPr>
        <sz val="11"/>
        <color indexed="8"/>
        <rFont val="ＭＳ 明朝"/>
        <family val="1"/>
        <charset val="128"/>
      </rPr>
      <t>特に断りのない限り、各排出量に</t>
    </r>
    <r>
      <rPr>
        <sz val="11"/>
        <color indexed="8"/>
        <rFont val="Century"/>
        <family val="1"/>
      </rPr>
      <t>LULUCF</t>
    </r>
    <r>
      <rPr>
        <sz val="11"/>
        <color indexed="8"/>
        <rFont val="ＭＳ 明朝"/>
        <family val="1"/>
        <charset val="128"/>
      </rPr>
      <t>（土地利用、土地利用変化及び林業）分野の排出・吸収量は含まれていない。</t>
    </r>
    <phoneticPr fontId="10"/>
  </si>
  <si>
    <r>
      <rPr>
        <sz val="11"/>
        <color indexed="8"/>
        <rFont val="ＭＳ 明朝"/>
        <family val="1"/>
        <charset val="128"/>
      </rPr>
      <t>２．</t>
    </r>
    <phoneticPr fontId="10"/>
  </si>
  <si>
    <r>
      <rPr>
        <sz val="11"/>
        <color rgb="FF000000"/>
        <rFont val="ＭＳ 明朝"/>
        <family val="1"/>
        <charset val="128"/>
      </rPr>
      <t>化石燃料の燃焼以外からの</t>
    </r>
    <r>
      <rPr>
        <sz val="11"/>
        <color indexed="8"/>
        <rFont val="Century"/>
        <family val="1"/>
      </rPr>
      <t>CO</t>
    </r>
    <r>
      <rPr>
        <vertAlign val="subscript"/>
        <sz val="11"/>
        <color rgb="FF000000"/>
        <rFont val="Century"/>
        <family val="1"/>
      </rPr>
      <t>2</t>
    </r>
    <r>
      <rPr>
        <sz val="11"/>
        <color rgb="FF000000"/>
        <rFont val="ＭＳ 明朝"/>
        <family val="1"/>
        <charset val="128"/>
      </rPr>
      <t>排出のことを指し、主に、工業プロセス及び製品の使用分野、廃棄物分野（廃棄物のエネルギー利用含む）からの排出を示している。</t>
    </r>
    <phoneticPr fontId="10"/>
  </si>
  <si>
    <r>
      <rPr>
        <sz val="11"/>
        <color rgb="FF000000"/>
        <rFont val="ＭＳ 明朝"/>
        <family val="1"/>
        <charset val="128"/>
      </rPr>
      <t>その他に、間接</t>
    </r>
    <r>
      <rPr>
        <sz val="11"/>
        <color indexed="8"/>
        <rFont val="Century"/>
        <family val="1"/>
      </rPr>
      <t>CO</t>
    </r>
    <r>
      <rPr>
        <vertAlign val="subscript"/>
        <sz val="11"/>
        <color rgb="FF000000"/>
        <rFont val="Century"/>
        <family val="1"/>
      </rPr>
      <t>2</t>
    </r>
    <r>
      <rPr>
        <sz val="11"/>
        <color rgb="FF000000"/>
        <rFont val="ＭＳ 明朝"/>
        <family val="1"/>
        <charset val="128"/>
      </rPr>
      <t>、農業分野、燃料からの漏出等からの排出を含む。</t>
    </r>
    <phoneticPr fontId="10"/>
  </si>
  <si>
    <t>非エネルギー起源</t>
    <rPh sb="0" eb="1">
      <t>ヒ</t>
    </rPh>
    <rPh sb="6" eb="8">
      <t>キゲン</t>
    </rPh>
    <phoneticPr fontId="9"/>
  </si>
  <si>
    <r>
      <rPr>
        <sz val="11"/>
        <color indexed="8"/>
        <rFont val="ＭＳ 明朝"/>
        <family val="1"/>
        <charset val="128"/>
      </rPr>
      <t>一酸化炭素（</t>
    </r>
    <r>
      <rPr>
        <sz val="11"/>
        <color indexed="8"/>
        <rFont val="Century"/>
        <family val="1"/>
      </rPr>
      <t>CO</t>
    </r>
    <r>
      <rPr>
        <sz val="11"/>
        <color indexed="8"/>
        <rFont val="ＭＳ 明朝"/>
        <family val="1"/>
        <charset val="128"/>
      </rPr>
      <t>）、メタン（</t>
    </r>
    <r>
      <rPr>
        <sz val="11"/>
        <color indexed="8"/>
        <rFont val="Century"/>
        <family val="1"/>
      </rPr>
      <t>CH</t>
    </r>
    <r>
      <rPr>
        <vertAlign val="subscript"/>
        <sz val="11"/>
        <color rgb="FF000000"/>
        <rFont val="Century"/>
        <family val="1"/>
      </rPr>
      <t>4</t>
    </r>
    <r>
      <rPr>
        <sz val="11"/>
        <color indexed="8"/>
        <rFont val="ＭＳ 明朝"/>
        <family val="1"/>
        <charset val="128"/>
      </rPr>
      <t>）、及び非メタン揮発性有機化合物（</t>
    </r>
    <r>
      <rPr>
        <sz val="11"/>
        <color indexed="8"/>
        <rFont val="Century"/>
        <family val="1"/>
      </rPr>
      <t>NMVOC</t>
    </r>
    <r>
      <rPr>
        <sz val="11"/>
        <color indexed="8"/>
        <rFont val="ＭＳ 明朝"/>
        <family val="1"/>
        <charset val="128"/>
      </rPr>
      <t>）は長期的には大気中で酸化されて</t>
    </r>
    <r>
      <rPr>
        <sz val="11"/>
        <color indexed="8"/>
        <rFont val="Century"/>
        <family val="1"/>
      </rPr>
      <t>CO</t>
    </r>
    <r>
      <rPr>
        <vertAlign val="subscript"/>
        <sz val="11"/>
        <color rgb="FF000000"/>
        <rFont val="Century"/>
        <family val="1"/>
      </rPr>
      <t>2</t>
    </r>
    <r>
      <rPr>
        <sz val="11"/>
        <color indexed="8"/>
        <rFont val="ＭＳ 明朝"/>
        <family val="1"/>
        <charset val="128"/>
      </rPr>
      <t>に変換される。</t>
    </r>
    <phoneticPr fontId="10"/>
  </si>
  <si>
    <t>　　　　企業利用寄与他</t>
    <rPh sb="10" eb="11">
      <t>ホカ</t>
    </rPh>
    <phoneticPr fontId="10"/>
  </si>
  <si>
    <r>
      <t xml:space="preserve">1.A.2. </t>
    </r>
    <r>
      <rPr>
        <sz val="11"/>
        <rFont val="ＭＳ 明朝"/>
        <family val="1"/>
        <charset val="128"/>
      </rPr>
      <t>製造業・建設業</t>
    </r>
    <phoneticPr fontId="10"/>
  </si>
  <si>
    <t>食品加工･飲料・たばこ</t>
    <rPh sb="0" eb="2">
      <t>ショクヒン</t>
    </rPh>
    <rPh sb="2" eb="4">
      <t>カコウ</t>
    </rPh>
    <rPh sb="5" eb="7">
      <t>インリョウ</t>
    </rPh>
    <phoneticPr fontId="8"/>
  </si>
  <si>
    <t>国内航空</t>
    <rPh sb="0" eb="2">
      <t>コクナイ</t>
    </rPh>
    <rPh sb="2" eb="4">
      <t>コウクウ</t>
    </rPh>
    <phoneticPr fontId="10"/>
  </si>
  <si>
    <t>国内船舶</t>
    <rPh sb="0" eb="2">
      <t>コクナイ</t>
    </rPh>
    <rPh sb="2" eb="4">
      <t>センパク</t>
    </rPh>
    <phoneticPr fontId="10"/>
  </si>
  <si>
    <t>発電・熱供給</t>
    <rPh sb="0" eb="2">
      <t>ハツデン</t>
    </rPh>
    <rPh sb="3" eb="4">
      <t>ネツ</t>
    </rPh>
    <rPh sb="4" eb="6">
      <t>キョウキュウ</t>
    </rPh>
    <phoneticPr fontId="8"/>
  </si>
  <si>
    <t>石油精製</t>
    <rPh sb="0" eb="2">
      <t>セキユ</t>
    </rPh>
    <rPh sb="2" eb="4">
      <t>セイセイ</t>
    </rPh>
    <phoneticPr fontId="8"/>
  </si>
  <si>
    <t>固体燃料製造等</t>
    <rPh sb="0" eb="2">
      <t>コタイ</t>
    </rPh>
    <rPh sb="2" eb="4">
      <t>ネンリョウ</t>
    </rPh>
    <rPh sb="4" eb="6">
      <t>セイゾウ</t>
    </rPh>
    <rPh sb="6" eb="7">
      <t>トウ</t>
    </rPh>
    <phoneticPr fontId="8"/>
  </si>
  <si>
    <t>パルプ･紙・印刷</t>
    <rPh sb="6" eb="8">
      <t>インサツ</t>
    </rPh>
    <phoneticPr fontId="3"/>
  </si>
  <si>
    <t>窯業土石</t>
    <rPh sb="0" eb="2">
      <t>ヨウギョウ</t>
    </rPh>
    <rPh sb="2" eb="4">
      <t>ドセキ</t>
    </rPh>
    <phoneticPr fontId="10"/>
  </si>
  <si>
    <t>道路輸送</t>
    <rPh sb="0" eb="4">
      <t>ドウロユソウ</t>
    </rPh>
    <phoneticPr fontId="3"/>
  </si>
  <si>
    <r>
      <t xml:space="preserve">1.A.4. </t>
    </r>
    <r>
      <rPr>
        <sz val="11"/>
        <rFont val="ＭＳ 明朝"/>
        <family val="1"/>
        <charset val="128"/>
      </rPr>
      <t>その他部門</t>
    </r>
    <rPh sb="9" eb="10">
      <t>タ</t>
    </rPh>
    <rPh sb="10" eb="12">
      <t>ブモン</t>
    </rPh>
    <phoneticPr fontId="10"/>
  </si>
  <si>
    <t>電気ガス熱供給水道業</t>
    <phoneticPr fontId="10"/>
  </si>
  <si>
    <r>
      <rPr>
        <sz val="11"/>
        <color rgb="FF000000"/>
        <rFont val="ＭＳ 明朝"/>
        <family val="1"/>
        <charset val="128"/>
      </rPr>
      <t>※間接</t>
    </r>
    <r>
      <rPr>
        <sz val="11"/>
        <color rgb="FF000000"/>
        <rFont val="Century"/>
        <family val="1"/>
      </rPr>
      <t>CO</t>
    </r>
    <r>
      <rPr>
        <vertAlign val="subscript"/>
        <sz val="11"/>
        <color rgb="FF000000"/>
        <rFont val="Century"/>
        <family val="1"/>
      </rPr>
      <t>2</t>
    </r>
    <phoneticPr fontId="10"/>
  </si>
  <si>
    <t>○</t>
    <phoneticPr fontId="10"/>
  </si>
  <si>
    <r>
      <t>GDP</t>
    </r>
    <r>
      <rPr>
        <sz val="11"/>
        <rFont val="ＭＳ 明朝"/>
        <family val="1"/>
        <charset val="128"/>
      </rPr>
      <t>あたり</t>
    </r>
    <r>
      <rPr>
        <sz val="11"/>
        <rFont val="Century"/>
        <family val="1"/>
      </rPr>
      <t>CO</t>
    </r>
    <r>
      <rPr>
        <vertAlign val="subscript"/>
        <sz val="11"/>
        <rFont val="Century"/>
        <family val="1"/>
      </rPr>
      <t xml:space="preserve">2 </t>
    </r>
    <r>
      <rPr>
        <sz val="11"/>
        <rFont val="ＭＳ 明朝"/>
        <family val="1"/>
        <charset val="128"/>
      </rPr>
      <t>排出量（総</t>
    </r>
    <r>
      <rPr>
        <sz val="11"/>
        <rFont val="Century"/>
        <family val="1"/>
      </rPr>
      <t>CO</t>
    </r>
    <r>
      <rPr>
        <vertAlign val="subscript"/>
        <sz val="11"/>
        <rFont val="Century"/>
        <family val="1"/>
      </rPr>
      <t xml:space="preserve">2 </t>
    </r>
    <r>
      <rPr>
        <sz val="11"/>
        <rFont val="ＭＳ 明朝"/>
        <family val="1"/>
        <charset val="128"/>
      </rPr>
      <t>排出量）</t>
    </r>
    <rPh sb="14" eb="15">
      <t>ソウ</t>
    </rPh>
    <rPh sb="19" eb="21">
      <t>ハイシュツ</t>
    </rPh>
    <rPh sb="21" eb="22">
      <t>リョウ</t>
    </rPh>
    <phoneticPr fontId="10"/>
  </si>
  <si>
    <r>
      <t>GDP</t>
    </r>
    <r>
      <rPr>
        <sz val="11"/>
        <rFont val="ＭＳ 明朝"/>
        <family val="1"/>
        <charset val="128"/>
      </rPr>
      <t>あたり</t>
    </r>
    <r>
      <rPr>
        <sz val="11"/>
        <rFont val="Century"/>
        <family val="1"/>
      </rPr>
      <t>CO</t>
    </r>
    <r>
      <rPr>
        <vertAlign val="subscript"/>
        <sz val="11"/>
        <rFont val="Century"/>
        <family val="1"/>
      </rPr>
      <t xml:space="preserve">2 </t>
    </r>
    <r>
      <rPr>
        <sz val="11"/>
        <rFont val="ＭＳ 明朝"/>
        <family val="1"/>
        <charset val="128"/>
      </rPr>
      <t>排出量（エネルギー起源</t>
    </r>
    <r>
      <rPr>
        <sz val="11"/>
        <rFont val="Century"/>
        <family val="1"/>
      </rPr>
      <t>CO</t>
    </r>
    <r>
      <rPr>
        <vertAlign val="subscript"/>
        <sz val="11"/>
        <rFont val="Century"/>
        <family val="1"/>
      </rPr>
      <t>2</t>
    </r>
    <r>
      <rPr>
        <sz val="11"/>
        <rFont val="ＭＳ 明朝"/>
        <family val="1"/>
        <charset val="128"/>
      </rPr>
      <t>）</t>
    </r>
    <rPh sb="10" eb="12">
      <t>ハイシュツ</t>
    </rPh>
    <rPh sb="12" eb="13">
      <t>リョウ</t>
    </rPh>
    <rPh sb="19" eb="21">
      <t>キゲン</t>
    </rPh>
    <phoneticPr fontId="10"/>
  </si>
  <si>
    <r>
      <t>t CO</t>
    </r>
    <r>
      <rPr>
        <vertAlign val="subscript"/>
        <sz val="11"/>
        <rFont val="Century"/>
        <family val="1"/>
      </rPr>
      <t>2</t>
    </r>
    <r>
      <rPr>
        <sz val="11"/>
        <rFont val="Century"/>
        <family val="1"/>
      </rPr>
      <t xml:space="preserve">/ </t>
    </r>
    <r>
      <rPr>
        <sz val="11"/>
        <rFont val="ＭＳ 明朝"/>
        <family val="1"/>
        <charset val="128"/>
      </rPr>
      <t>一人</t>
    </r>
    <rPh sb="7" eb="9">
      <t>ヒトリ</t>
    </rPh>
    <phoneticPr fontId="10"/>
  </si>
  <si>
    <r>
      <rPr>
        <sz val="11"/>
        <rFont val="ＭＳ 明朝"/>
        <family val="1"/>
        <charset val="128"/>
      </rPr>
      <t>人口</t>
    </r>
    <r>
      <rPr>
        <vertAlign val="superscript"/>
        <sz val="11"/>
        <rFont val="ＭＳ 明朝"/>
        <family val="1"/>
        <charset val="128"/>
      </rPr>
      <t>※</t>
    </r>
    <rPh sb="0" eb="2">
      <t>ジンコウ</t>
    </rPh>
    <phoneticPr fontId="10"/>
  </si>
  <si>
    <r>
      <t>GDP</t>
    </r>
    <r>
      <rPr>
        <vertAlign val="superscript"/>
        <sz val="11"/>
        <rFont val="ＭＳ 明朝"/>
        <family val="1"/>
        <charset val="128"/>
      </rPr>
      <t>※</t>
    </r>
    <r>
      <rPr>
        <sz val="11"/>
        <rFont val="Century"/>
        <family val="1"/>
      </rPr>
      <t xml:space="preserve">
</t>
    </r>
    <r>
      <rPr>
        <sz val="11"/>
        <rFont val="ＭＳ 明朝"/>
        <family val="1"/>
        <charset val="128"/>
      </rPr>
      <t>（支出側、実質：連鎖方式</t>
    </r>
    <r>
      <rPr>
        <sz val="11"/>
        <rFont val="Century"/>
        <family val="1"/>
      </rPr>
      <t>[2015</t>
    </r>
    <r>
      <rPr>
        <sz val="11"/>
        <rFont val="ＭＳ 明朝"/>
        <family val="1"/>
        <charset val="128"/>
      </rPr>
      <t>年基準</t>
    </r>
    <r>
      <rPr>
        <sz val="11"/>
        <rFont val="Century"/>
        <family val="1"/>
      </rPr>
      <t>]</t>
    </r>
    <r>
      <rPr>
        <sz val="11"/>
        <rFont val="ＭＳ 明朝"/>
        <family val="1"/>
        <charset val="128"/>
      </rPr>
      <t>）</t>
    </r>
    <phoneticPr fontId="10"/>
  </si>
  <si>
    <r>
      <rPr>
        <sz val="11"/>
        <rFont val="Segoe UI Symbol"/>
        <family val="1"/>
      </rPr>
      <t>■</t>
    </r>
    <r>
      <rPr>
        <sz val="11"/>
        <rFont val="ＭＳ 明朝"/>
        <family val="1"/>
        <charset val="128"/>
      </rPr>
      <t>人口　</t>
    </r>
    <r>
      <rPr>
        <sz val="11"/>
        <rFont val="Century"/>
        <family val="1"/>
      </rPr>
      <t>[</t>
    </r>
    <r>
      <rPr>
        <sz val="11"/>
        <rFont val="ＭＳ 明朝"/>
        <family val="1"/>
        <charset val="128"/>
      </rPr>
      <t>千人</t>
    </r>
    <r>
      <rPr>
        <sz val="11"/>
        <rFont val="Century"/>
        <family val="1"/>
      </rPr>
      <t>]</t>
    </r>
    <rPh sb="1" eb="3">
      <t>ジンコウ</t>
    </rPh>
    <rPh sb="6" eb="7">
      <t>ニン</t>
    </rPh>
    <phoneticPr fontId="10"/>
  </si>
  <si>
    <r>
      <rPr>
        <sz val="11"/>
        <rFont val="Segoe UI Symbol"/>
        <family val="1"/>
      </rPr>
      <t>■</t>
    </r>
    <r>
      <rPr>
        <sz val="11"/>
        <rFont val="ＭＳ 明朝"/>
        <family val="1"/>
        <charset val="128"/>
      </rPr>
      <t>排出量　</t>
    </r>
    <r>
      <rPr>
        <sz val="11"/>
        <rFont val="Century"/>
        <family val="1"/>
      </rPr>
      <t>[</t>
    </r>
    <r>
      <rPr>
        <sz val="11"/>
        <rFont val="ＭＳ 明朝"/>
        <family val="1"/>
        <charset val="128"/>
      </rPr>
      <t>百万トン</t>
    </r>
    <r>
      <rPr>
        <sz val="11"/>
        <rFont val="Century"/>
        <family val="1"/>
      </rPr>
      <t>CO</t>
    </r>
    <r>
      <rPr>
        <vertAlign val="subscript"/>
        <sz val="11"/>
        <rFont val="Century"/>
        <family val="1"/>
      </rPr>
      <t>2</t>
    </r>
    <r>
      <rPr>
        <sz val="11"/>
        <rFont val="ＭＳ 明朝"/>
        <family val="1"/>
        <charset val="128"/>
      </rPr>
      <t>換算</t>
    </r>
    <r>
      <rPr>
        <sz val="11"/>
        <rFont val="Century"/>
        <family val="1"/>
      </rPr>
      <t>]</t>
    </r>
    <phoneticPr fontId="9"/>
  </si>
  <si>
    <r>
      <t>2.B.</t>
    </r>
    <r>
      <rPr>
        <sz val="11"/>
        <rFont val="ＭＳ 明朝"/>
        <family val="1"/>
        <charset val="128"/>
      </rPr>
      <t>化学産業</t>
    </r>
    <rPh sb="6" eb="8">
      <t>サンギョウ</t>
    </rPh>
    <phoneticPr fontId="10"/>
  </si>
  <si>
    <r>
      <t>2.G.</t>
    </r>
    <r>
      <rPr>
        <sz val="11"/>
        <rFont val="ＭＳ 明朝"/>
        <family val="1"/>
        <charset val="128"/>
      </rPr>
      <t>その他の製品</t>
    </r>
    <rPh sb="6" eb="7">
      <t>タ</t>
    </rPh>
    <rPh sb="8" eb="10">
      <t>セイヒン</t>
    </rPh>
    <phoneticPr fontId="10"/>
  </si>
  <si>
    <r>
      <t xml:space="preserve">3.B. </t>
    </r>
    <r>
      <rPr>
        <sz val="11"/>
        <rFont val="ＭＳ 明朝"/>
        <family val="1"/>
        <charset val="128"/>
      </rPr>
      <t>家畜排せつ物管理</t>
    </r>
    <rPh sb="5" eb="7">
      <t>カチク</t>
    </rPh>
    <rPh sb="7" eb="8">
      <t>ハイ</t>
    </rPh>
    <rPh sb="10" eb="11">
      <t>ブツ</t>
    </rPh>
    <rPh sb="11" eb="13">
      <t>カンリ</t>
    </rPh>
    <phoneticPr fontId="10"/>
  </si>
  <si>
    <r>
      <t xml:space="preserve">3.D. </t>
    </r>
    <r>
      <rPr>
        <sz val="11"/>
        <rFont val="ＭＳ 明朝"/>
        <family val="1"/>
        <charset val="128"/>
      </rPr>
      <t>農用地の土壌</t>
    </r>
    <rPh sb="5" eb="8">
      <t>ノウヨウチ</t>
    </rPh>
    <rPh sb="9" eb="11">
      <t>ドジョウ</t>
    </rPh>
    <phoneticPr fontId="10"/>
  </si>
  <si>
    <r>
      <t xml:space="preserve">3.F. </t>
    </r>
    <r>
      <rPr>
        <sz val="11"/>
        <rFont val="ＭＳ 明朝"/>
        <family val="1"/>
        <charset val="128"/>
      </rPr>
      <t>農作物残渣の野焼き</t>
    </r>
    <rPh sb="5" eb="8">
      <t>ノウサクモツ</t>
    </rPh>
    <rPh sb="8" eb="10">
      <t>ザンサ</t>
    </rPh>
    <rPh sb="11" eb="13">
      <t>ノヤ</t>
    </rPh>
    <phoneticPr fontId="10"/>
  </si>
  <si>
    <r>
      <t xml:space="preserve">5.B. </t>
    </r>
    <r>
      <rPr>
        <sz val="11"/>
        <rFont val="ＭＳ 明朝"/>
        <family val="1"/>
        <charset val="128"/>
      </rPr>
      <t>固形廃棄物の生物処理</t>
    </r>
    <rPh sb="5" eb="7">
      <t>コケイ</t>
    </rPh>
    <rPh sb="7" eb="10">
      <t>ハイキブツ</t>
    </rPh>
    <rPh sb="11" eb="13">
      <t>セイブツ</t>
    </rPh>
    <rPh sb="13" eb="15">
      <t>ショリ</t>
    </rPh>
    <phoneticPr fontId="10"/>
  </si>
  <si>
    <r>
      <t xml:space="preserve">5.D. </t>
    </r>
    <r>
      <rPr>
        <sz val="11"/>
        <rFont val="ＭＳ 明朝"/>
        <family val="1"/>
        <charset val="128"/>
      </rPr>
      <t>排水の処理と放出</t>
    </r>
    <rPh sb="5" eb="7">
      <t>ハイスイ</t>
    </rPh>
    <rPh sb="8" eb="10">
      <t>ショリ</t>
    </rPh>
    <rPh sb="11" eb="13">
      <t>ホウシュツ</t>
    </rPh>
    <phoneticPr fontId="10"/>
  </si>
  <si>
    <r>
      <t xml:space="preserve">1.A. </t>
    </r>
    <r>
      <rPr>
        <sz val="11"/>
        <rFont val="ＭＳ 明朝"/>
        <family val="1"/>
        <charset val="128"/>
      </rPr>
      <t>燃料の燃焼</t>
    </r>
    <rPh sb="5" eb="7">
      <t>ネンリョウ</t>
    </rPh>
    <rPh sb="8" eb="10">
      <t>ネンショウ</t>
    </rPh>
    <phoneticPr fontId="10"/>
  </si>
  <si>
    <r>
      <t xml:space="preserve">1.B.1. </t>
    </r>
    <r>
      <rPr>
        <sz val="11"/>
        <rFont val="ＭＳ 明朝"/>
        <family val="1"/>
        <charset val="128"/>
      </rPr>
      <t>石炭</t>
    </r>
    <phoneticPr fontId="10"/>
  </si>
  <si>
    <r>
      <t xml:space="preserve">1.B.2. </t>
    </r>
    <r>
      <rPr>
        <sz val="11"/>
        <rFont val="ＭＳ 明朝"/>
        <family val="1"/>
        <charset val="128"/>
      </rPr>
      <t>石油天然ガス等</t>
    </r>
    <rPh sb="7" eb="9">
      <t>セキユ</t>
    </rPh>
    <rPh sb="9" eb="11">
      <t>テンネン</t>
    </rPh>
    <rPh sb="13" eb="14">
      <t>トウ</t>
    </rPh>
    <phoneticPr fontId="10"/>
  </si>
  <si>
    <r>
      <t xml:space="preserve">2.B. </t>
    </r>
    <r>
      <rPr>
        <sz val="11"/>
        <rFont val="ＭＳ 明朝"/>
        <family val="1"/>
        <charset val="128"/>
      </rPr>
      <t>化学産業</t>
    </r>
    <rPh sb="5" eb="7">
      <t>カガク</t>
    </rPh>
    <rPh sb="7" eb="9">
      <t>サンギョウ</t>
    </rPh>
    <phoneticPr fontId="10"/>
  </si>
  <si>
    <r>
      <t xml:space="preserve">3.A. </t>
    </r>
    <r>
      <rPr>
        <sz val="11"/>
        <rFont val="ＭＳ 明朝"/>
        <family val="1"/>
        <charset val="128"/>
      </rPr>
      <t>消化管内発酵</t>
    </r>
    <rPh sb="5" eb="7">
      <t>ショウカ</t>
    </rPh>
    <rPh sb="7" eb="9">
      <t>カンナイ</t>
    </rPh>
    <rPh sb="9" eb="11">
      <t>ハッコウ</t>
    </rPh>
    <phoneticPr fontId="10"/>
  </si>
  <si>
    <r>
      <t xml:space="preserve">3.C. </t>
    </r>
    <r>
      <rPr>
        <sz val="11"/>
        <rFont val="ＭＳ 明朝"/>
        <family val="1"/>
        <charset val="128"/>
      </rPr>
      <t>稲作</t>
    </r>
    <rPh sb="5" eb="7">
      <t>イナサク</t>
    </rPh>
    <phoneticPr fontId="10"/>
  </si>
  <si>
    <r>
      <t xml:space="preserve">5.A. </t>
    </r>
    <r>
      <rPr>
        <sz val="11"/>
        <rFont val="ＭＳ 明朝"/>
        <family val="1"/>
        <charset val="128"/>
      </rPr>
      <t>固形廃棄物の処分</t>
    </r>
    <rPh sb="5" eb="7">
      <t>コケイ</t>
    </rPh>
    <rPh sb="7" eb="10">
      <t>ハイキブツ</t>
    </rPh>
    <rPh sb="11" eb="13">
      <t>ショブン</t>
    </rPh>
    <phoneticPr fontId="10"/>
  </si>
  <si>
    <t>国際航空</t>
    <rPh sb="0" eb="4">
      <t>コクサイコウクウ</t>
    </rPh>
    <phoneticPr fontId="10"/>
  </si>
  <si>
    <t>国際船舶</t>
    <rPh sb="0" eb="2">
      <t>コクサイ</t>
    </rPh>
    <phoneticPr fontId="10"/>
  </si>
  <si>
    <t>ごみ処理</t>
  </si>
  <si>
    <t>ごみ処理</t>
    <rPh sb="2" eb="4">
      <t>ショリ</t>
    </rPh>
    <phoneticPr fontId="10"/>
  </si>
  <si>
    <r>
      <rPr>
        <sz val="11"/>
        <rFont val="ＭＳ 明朝"/>
        <family val="1"/>
        <charset val="128"/>
      </rPr>
      <t>自動車（旅客）</t>
    </r>
  </si>
  <si>
    <t>自動車（旅客）</t>
    <phoneticPr fontId="10"/>
  </si>
  <si>
    <r>
      <rPr>
        <sz val="11"/>
        <rFont val="ＭＳ 明朝"/>
        <family val="1"/>
        <charset val="128"/>
      </rPr>
      <t>パルプ･紙･紙加工品</t>
    </r>
    <phoneticPr fontId="10"/>
  </si>
  <si>
    <t>食品飲料</t>
    <phoneticPr fontId="8"/>
  </si>
  <si>
    <t>国際バンカー油（国際航空・国際船舶）は国内排出量には含まれない。</t>
    <phoneticPr fontId="10"/>
  </si>
  <si>
    <t>教育･学習支援・医療・保健衛生・社会福祉他</t>
    <rPh sb="8" eb="10">
      <t>イリョウ</t>
    </rPh>
    <rPh sb="11" eb="13">
      <t>ホケン</t>
    </rPh>
    <rPh sb="13" eb="15">
      <t>エイセイ</t>
    </rPh>
    <rPh sb="16" eb="18">
      <t>シャカイ</t>
    </rPh>
    <rPh sb="18" eb="20">
      <t>フクシ</t>
    </rPh>
    <rPh sb="20" eb="21">
      <t>ホカ</t>
    </rPh>
    <phoneticPr fontId="10"/>
  </si>
  <si>
    <t>鉄道・国内船舶・国内航空（旅客）</t>
    <rPh sb="3" eb="5">
      <t>コクナイ</t>
    </rPh>
    <rPh sb="5" eb="7">
      <t>センパク</t>
    </rPh>
    <rPh sb="8" eb="10">
      <t>コクナイ</t>
    </rPh>
    <rPh sb="10" eb="12">
      <t>コウクウ</t>
    </rPh>
    <phoneticPr fontId="10"/>
  </si>
  <si>
    <r>
      <t xml:space="preserve">1.A. </t>
    </r>
    <r>
      <rPr>
        <b/>
        <sz val="11"/>
        <rFont val="ＭＳ 明朝"/>
        <family val="1"/>
        <charset val="128"/>
      </rPr>
      <t>燃料の燃焼</t>
    </r>
    <rPh sb="5" eb="7">
      <t>ネンリョウ</t>
    </rPh>
    <rPh sb="8" eb="10">
      <t>ネンショウ</t>
    </rPh>
    <phoneticPr fontId="10"/>
  </si>
  <si>
    <r>
      <t xml:space="preserve">1.B. </t>
    </r>
    <r>
      <rPr>
        <b/>
        <sz val="11"/>
        <rFont val="ＭＳ 明朝"/>
        <family val="1"/>
        <charset val="128"/>
      </rPr>
      <t>燃料からの漏出</t>
    </r>
    <rPh sb="5" eb="7">
      <t>ネンリョウ</t>
    </rPh>
    <rPh sb="10" eb="12">
      <t>ロウシュツ</t>
    </rPh>
    <phoneticPr fontId="10"/>
  </si>
  <si>
    <r>
      <t xml:space="preserve">2.A. </t>
    </r>
    <r>
      <rPr>
        <sz val="11"/>
        <rFont val="ＭＳ 明朝"/>
        <family val="1"/>
        <charset val="128"/>
      </rPr>
      <t>鉱物産業</t>
    </r>
    <rPh sb="5" eb="7">
      <t>コウブツ</t>
    </rPh>
    <rPh sb="7" eb="9">
      <t>サンギョウ</t>
    </rPh>
    <phoneticPr fontId="10"/>
  </si>
  <si>
    <r>
      <t xml:space="preserve">2.B. </t>
    </r>
    <r>
      <rPr>
        <sz val="11"/>
        <rFont val="ＭＳ 明朝"/>
        <family val="1"/>
        <charset val="128"/>
      </rPr>
      <t>化学</t>
    </r>
    <rPh sb="5" eb="7">
      <t>カガク</t>
    </rPh>
    <phoneticPr fontId="10"/>
  </si>
  <si>
    <r>
      <t xml:space="preserve">2.C. </t>
    </r>
    <r>
      <rPr>
        <sz val="11"/>
        <rFont val="ＭＳ 明朝"/>
        <family val="1"/>
        <charset val="128"/>
      </rPr>
      <t>金属製造</t>
    </r>
    <rPh sb="5" eb="7">
      <t>キンゾク</t>
    </rPh>
    <rPh sb="7" eb="9">
      <t>セイゾウ</t>
    </rPh>
    <phoneticPr fontId="10"/>
  </si>
  <si>
    <r>
      <t xml:space="preserve">2.D. </t>
    </r>
    <r>
      <rPr>
        <sz val="11"/>
        <rFont val="ＭＳ 明朝"/>
        <family val="1"/>
        <charset val="128"/>
      </rPr>
      <t>燃料からの非エネルギー製品及び溶剤の使用</t>
    </r>
    <rPh sb="5" eb="7">
      <t>ネンリョウ</t>
    </rPh>
    <rPh sb="10" eb="11">
      <t>ヒ</t>
    </rPh>
    <rPh sb="16" eb="18">
      <t>セイヒン</t>
    </rPh>
    <rPh sb="18" eb="19">
      <t>オヨ</t>
    </rPh>
    <rPh sb="20" eb="22">
      <t>ヨウザイ</t>
    </rPh>
    <rPh sb="23" eb="25">
      <t>シヨウ</t>
    </rPh>
    <phoneticPr fontId="10"/>
  </si>
  <si>
    <r>
      <t xml:space="preserve">2.H. </t>
    </r>
    <r>
      <rPr>
        <sz val="11"/>
        <rFont val="ＭＳ 明朝"/>
        <family val="1"/>
        <charset val="128"/>
      </rPr>
      <t>その他（ドライアイスの利用）</t>
    </r>
    <rPh sb="7" eb="8">
      <t>タ</t>
    </rPh>
    <rPh sb="16" eb="18">
      <t>リヨウ</t>
    </rPh>
    <phoneticPr fontId="10"/>
  </si>
  <si>
    <r>
      <t xml:space="preserve">3.G. </t>
    </r>
    <r>
      <rPr>
        <sz val="11"/>
        <rFont val="ＭＳ 明朝"/>
        <family val="1"/>
        <charset val="128"/>
      </rPr>
      <t>石灰施用</t>
    </r>
    <rPh sb="5" eb="7">
      <t>セッカイ</t>
    </rPh>
    <rPh sb="7" eb="9">
      <t>セヨウ</t>
    </rPh>
    <phoneticPr fontId="10"/>
  </si>
  <si>
    <r>
      <t xml:space="preserve">3.H. </t>
    </r>
    <r>
      <rPr>
        <sz val="11"/>
        <rFont val="ＭＳ 明朝"/>
        <family val="1"/>
        <charset val="128"/>
      </rPr>
      <t>尿素施肥</t>
    </r>
    <rPh sb="5" eb="7">
      <t>ニョウソ</t>
    </rPh>
    <rPh sb="7" eb="9">
      <t>セヒ</t>
    </rPh>
    <phoneticPr fontId="10"/>
  </si>
  <si>
    <r>
      <t xml:space="preserve">4.A. </t>
    </r>
    <r>
      <rPr>
        <sz val="11"/>
        <rFont val="ＭＳ 明朝"/>
        <family val="1"/>
        <charset val="128"/>
      </rPr>
      <t>森林</t>
    </r>
    <rPh sb="5" eb="7">
      <t>シンリン</t>
    </rPh>
    <phoneticPr fontId="10"/>
  </si>
  <si>
    <r>
      <t xml:space="preserve">4.B. </t>
    </r>
    <r>
      <rPr>
        <sz val="11"/>
        <rFont val="ＭＳ 明朝"/>
        <family val="1"/>
        <charset val="128"/>
      </rPr>
      <t>農地</t>
    </r>
    <rPh sb="5" eb="7">
      <t>ノウチ</t>
    </rPh>
    <phoneticPr fontId="10"/>
  </si>
  <si>
    <r>
      <t xml:space="preserve">4.C. </t>
    </r>
    <r>
      <rPr>
        <sz val="11"/>
        <rFont val="ＭＳ 明朝"/>
        <family val="1"/>
        <charset val="128"/>
      </rPr>
      <t>草地</t>
    </r>
    <rPh sb="5" eb="7">
      <t>クサチ</t>
    </rPh>
    <phoneticPr fontId="10"/>
  </si>
  <si>
    <r>
      <t xml:space="preserve">4.D. </t>
    </r>
    <r>
      <rPr>
        <sz val="11"/>
        <rFont val="ＭＳ 明朝"/>
        <family val="1"/>
        <charset val="128"/>
      </rPr>
      <t>湿地</t>
    </r>
    <rPh sb="5" eb="7">
      <t>シッチ</t>
    </rPh>
    <phoneticPr fontId="10"/>
  </si>
  <si>
    <r>
      <t xml:space="preserve">4.E. </t>
    </r>
    <r>
      <rPr>
        <sz val="11"/>
        <rFont val="ＭＳ 明朝"/>
        <family val="1"/>
        <charset val="128"/>
      </rPr>
      <t>開発地</t>
    </r>
    <rPh sb="5" eb="7">
      <t>カイハツ</t>
    </rPh>
    <rPh sb="7" eb="8">
      <t>チ</t>
    </rPh>
    <phoneticPr fontId="10"/>
  </si>
  <si>
    <r>
      <t xml:space="preserve">4.F. </t>
    </r>
    <r>
      <rPr>
        <sz val="11"/>
        <rFont val="ＭＳ 明朝"/>
        <family val="1"/>
        <charset val="128"/>
      </rPr>
      <t>その他の土地</t>
    </r>
    <rPh sb="7" eb="8">
      <t>タ</t>
    </rPh>
    <rPh sb="9" eb="11">
      <t>トチ</t>
    </rPh>
    <phoneticPr fontId="10"/>
  </si>
  <si>
    <r>
      <t xml:space="preserve">4.G. </t>
    </r>
    <r>
      <rPr>
        <sz val="11"/>
        <rFont val="ＭＳ 明朝"/>
        <family val="1"/>
        <charset val="128"/>
      </rPr>
      <t>伐採木材製品</t>
    </r>
    <rPh sb="5" eb="7">
      <t>バッサイ</t>
    </rPh>
    <rPh sb="7" eb="9">
      <t>モクザイ</t>
    </rPh>
    <rPh sb="9" eb="11">
      <t>セイヒン</t>
    </rPh>
    <phoneticPr fontId="10"/>
  </si>
  <si>
    <r>
      <t xml:space="preserve">5.C. </t>
    </r>
    <r>
      <rPr>
        <sz val="11"/>
        <rFont val="ＭＳ 明朝"/>
        <family val="1"/>
        <charset val="128"/>
      </rPr>
      <t>廃棄物の焼却と野焼き（エネルギー利用を含まない）</t>
    </r>
    <rPh sb="5" eb="8">
      <t>ハイキブツ</t>
    </rPh>
    <rPh sb="9" eb="11">
      <t>ショウキャク</t>
    </rPh>
    <rPh sb="12" eb="14">
      <t>ノヤ</t>
    </rPh>
    <rPh sb="21" eb="23">
      <t>リヨウ</t>
    </rPh>
    <rPh sb="24" eb="25">
      <t>フク</t>
    </rPh>
    <phoneticPr fontId="10"/>
  </si>
  <si>
    <r>
      <t xml:space="preserve">5.E. </t>
    </r>
    <r>
      <rPr>
        <sz val="11"/>
        <rFont val="ＭＳ 明朝"/>
        <family val="1"/>
        <charset val="128"/>
      </rPr>
      <t>石油由来の界面活性剤の分解</t>
    </r>
    <phoneticPr fontId="10"/>
  </si>
  <si>
    <r>
      <rPr>
        <b/>
        <sz val="11"/>
        <rFont val="ＭＳ 明朝"/>
        <family val="1"/>
        <charset val="128"/>
      </rPr>
      <t>旅客</t>
    </r>
    <rPh sb="0" eb="2">
      <t>リョカク</t>
    </rPh>
    <phoneticPr fontId="10"/>
  </si>
  <si>
    <r>
      <rPr>
        <b/>
        <sz val="11"/>
        <rFont val="ＭＳ 明朝"/>
        <family val="1"/>
        <charset val="128"/>
      </rPr>
      <t>貨物</t>
    </r>
    <phoneticPr fontId="10"/>
  </si>
  <si>
    <r>
      <t xml:space="preserve">1.B. </t>
    </r>
    <r>
      <rPr>
        <sz val="11"/>
        <rFont val="ＭＳ 明朝"/>
        <family val="1"/>
        <charset val="128"/>
      </rPr>
      <t>燃料からの漏出</t>
    </r>
    <rPh sb="5" eb="7">
      <t>ネンリョウ</t>
    </rPh>
    <rPh sb="10" eb="12">
      <t>ロウシュツ</t>
    </rPh>
    <phoneticPr fontId="10"/>
  </si>
  <si>
    <t>※出典：
内閣府「国民経済計算」</t>
    <rPh sb="1" eb="3">
      <t>シュッテン</t>
    </rPh>
    <phoneticPr fontId="10"/>
  </si>
  <si>
    <t>出典：総務省「住民基本台帳に基づく人口、人口動態及び世帯数」</t>
    <rPh sb="0" eb="2">
      <t>シュッテン</t>
    </rPh>
    <phoneticPr fontId="10"/>
  </si>
  <si>
    <t>鉄道・国内船舶・国内航空（貨物）</t>
    <rPh sb="3" eb="5">
      <t>コクナイ</t>
    </rPh>
    <rPh sb="5" eb="7">
      <t>センパク</t>
    </rPh>
    <rPh sb="8" eb="10">
      <t>コクナイ</t>
    </rPh>
    <rPh sb="10" eb="12">
      <t>コウクウ</t>
    </rPh>
    <phoneticPr fontId="10"/>
  </si>
  <si>
    <t>廃棄物のエネルギー利用含む</t>
    <phoneticPr fontId="10"/>
  </si>
  <si>
    <t>5.廃棄物</t>
    <rPh sb="2" eb="5">
      <t>ハイキブツ</t>
    </rPh>
    <phoneticPr fontId="12"/>
  </si>
  <si>
    <t>3.農業</t>
    <rPh sb="2" eb="4">
      <t>ノウギョウ</t>
    </rPh>
    <phoneticPr fontId="12"/>
  </si>
  <si>
    <r>
      <rPr>
        <sz val="11"/>
        <rFont val="ＭＳ Ｐゴシック"/>
        <family val="3"/>
        <charset val="128"/>
      </rPr>
      <t>1.</t>
    </r>
    <r>
      <rPr>
        <sz val="11"/>
        <rFont val="Century"/>
        <family val="3"/>
      </rPr>
      <t>A.</t>
    </r>
    <r>
      <rPr>
        <sz val="11"/>
        <rFont val="ＭＳ Ｐゴシック"/>
        <family val="3"/>
        <charset val="128"/>
      </rPr>
      <t>燃料の燃焼</t>
    </r>
    <rPh sb="4" eb="6">
      <t>ネンリョウ</t>
    </rPh>
    <rPh sb="7" eb="9">
      <t>ネンショウ</t>
    </rPh>
    <phoneticPr fontId="12"/>
  </si>
  <si>
    <r>
      <rPr>
        <sz val="11"/>
        <rFont val="ＭＳ Ｐゴシック"/>
        <family val="3"/>
        <charset val="128"/>
      </rPr>
      <t>1.</t>
    </r>
    <r>
      <rPr>
        <sz val="11"/>
        <rFont val="Century"/>
        <family val="3"/>
      </rPr>
      <t>B.</t>
    </r>
    <r>
      <rPr>
        <sz val="11"/>
        <rFont val="ＭＳ Ｐゴシック"/>
        <family val="3"/>
        <charset val="128"/>
      </rPr>
      <t>燃料からの漏出</t>
    </r>
    <phoneticPr fontId="10"/>
  </si>
  <si>
    <t>2.工業プロセス及び製品の使用</t>
    <rPh sb="2" eb="4">
      <t>コウギョウ</t>
    </rPh>
    <rPh sb="8" eb="9">
      <t>オヨ</t>
    </rPh>
    <rPh sb="10" eb="12">
      <t>セイヒン</t>
    </rPh>
    <rPh sb="13" eb="15">
      <t>シヨウ</t>
    </rPh>
    <phoneticPr fontId="12"/>
  </si>
  <si>
    <r>
      <rPr>
        <sz val="11"/>
        <rFont val="Yu Gothic"/>
        <family val="1"/>
        <charset val="128"/>
      </rPr>
      <t>　</t>
    </r>
    <r>
      <rPr>
        <sz val="11"/>
        <rFont val="Century"/>
        <family val="1"/>
      </rPr>
      <t xml:space="preserve">1.A.1. </t>
    </r>
    <r>
      <rPr>
        <sz val="11"/>
        <rFont val="ＭＳ 明朝"/>
        <family val="1"/>
        <charset val="128"/>
      </rPr>
      <t>エネルギー産業</t>
    </r>
    <phoneticPr fontId="10"/>
  </si>
  <si>
    <r>
      <rPr>
        <sz val="11"/>
        <rFont val="Yu Gothic"/>
        <family val="1"/>
        <charset val="128"/>
      </rPr>
      <t>　</t>
    </r>
    <r>
      <rPr>
        <sz val="11"/>
        <rFont val="Century"/>
        <family val="1"/>
      </rPr>
      <t xml:space="preserve">1.A.2. </t>
    </r>
    <r>
      <rPr>
        <sz val="11"/>
        <rFont val="ＭＳ 明朝"/>
        <family val="1"/>
        <charset val="128"/>
      </rPr>
      <t>製造業・建設業</t>
    </r>
    <rPh sb="8" eb="11">
      <t>セイゾウギョウ</t>
    </rPh>
    <rPh sb="12" eb="15">
      <t>ケンセツギョウ</t>
    </rPh>
    <phoneticPr fontId="10"/>
  </si>
  <si>
    <r>
      <rPr>
        <sz val="11"/>
        <rFont val="Yu Gothic"/>
        <family val="1"/>
        <charset val="128"/>
      </rPr>
      <t>　</t>
    </r>
    <r>
      <rPr>
        <sz val="11"/>
        <rFont val="Century"/>
        <family val="1"/>
      </rPr>
      <t xml:space="preserve">1.A.3. </t>
    </r>
    <r>
      <rPr>
        <sz val="11"/>
        <rFont val="ＭＳ 明朝"/>
        <family val="1"/>
        <charset val="128"/>
      </rPr>
      <t>運輸</t>
    </r>
    <rPh sb="8" eb="10">
      <t>ウンユ</t>
    </rPh>
    <phoneticPr fontId="10"/>
  </si>
  <si>
    <r>
      <rPr>
        <sz val="11"/>
        <rFont val="Yu Gothic"/>
        <family val="1"/>
        <charset val="128"/>
      </rPr>
      <t>　</t>
    </r>
    <r>
      <rPr>
        <sz val="11"/>
        <rFont val="Century"/>
        <family val="1"/>
      </rPr>
      <t xml:space="preserve">1.A.4. </t>
    </r>
    <r>
      <rPr>
        <sz val="11"/>
        <rFont val="ＭＳ 明朝"/>
        <family val="1"/>
        <charset val="128"/>
      </rPr>
      <t>業務・家庭・農林水産業</t>
    </r>
    <rPh sb="14" eb="16">
      <t>ノウリン</t>
    </rPh>
    <rPh sb="16" eb="19">
      <t>スイサンギョウ</t>
    </rPh>
    <phoneticPr fontId="10"/>
  </si>
  <si>
    <r>
      <rPr>
        <sz val="11"/>
        <rFont val="Yu Gothic"/>
        <family val="1"/>
        <charset val="128"/>
      </rPr>
      <t>　</t>
    </r>
    <r>
      <rPr>
        <sz val="11"/>
        <rFont val="Century"/>
        <family val="1"/>
      </rPr>
      <t>1.A.5.</t>
    </r>
    <r>
      <rPr>
        <sz val="11"/>
        <rFont val="ＭＳ 明朝"/>
        <family val="1"/>
        <charset val="128"/>
      </rPr>
      <t>その他</t>
    </r>
    <rPh sb="9" eb="10">
      <t>タ</t>
    </rPh>
    <phoneticPr fontId="10"/>
  </si>
  <si>
    <r>
      <t>1.A./1.B.</t>
    </r>
    <r>
      <rPr>
        <sz val="11"/>
        <rFont val="ＭＳ 明朝"/>
        <family val="1"/>
        <charset val="128"/>
      </rPr>
      <t>燃料の燃焼・漏出</t>
    </r>
    <rPh sb="9" eb="11">
      <t>ネンリョウ</t>
    </rPh>
    <rPh sb="12" eb="14">
      <t>ネンショウ</t>
    </rPh>
    <rPh sb="15" eb="17">
      <t>ロウシュツ</t>
    </rPh>
    <phoneticPr fontId="12"/>
  </si>
  <si>
    <r>
      <t>3.</t>
    </r>
    <r>
      <rPr>
        <sz val="11"/>
        <rFont val="ＭＳ 明朝"/>
        <family val="1"/>
        <charset val="128"/>
      </rPr>
      <t>農業</t>
    </r>
    <rPh sb="2" eb="4">
      <t>ノウギョウ</t>
    </rPh>
    <phoneticPr fontId="12"/>
  </si>
  <si>
    <r>
      <t>5.</t>
    </r>
    <r>
      <rPr>
        <sz val="11"/>
        <rFont val="ＭＳ 明朝"/>
        <family val="1"/>
        <charset val="128"/>
      </rPr>
      <t>廃棄物</t>
    </r>
    <rPh sb="2" eb="5">
      <t>ハイキブツ</t>
    </rPh>
    <phoneticPr fontId="12"/>
  </si>
  <si>
    <r>
      <rPr>
        <sz val="11"/>
        <rFont val="Century"/>
        <family val="1"/>
      </rPr>
      <t>2.</t>
    </r>
    <r>
      <rPr>
        <sz val="11"/>
        <rFont val="ＭＳ 明朝"/>
        <family val="1"/>
        <charset val="128"/>
      </rPr>
      <t>工業プロセス及び製品の使用</t>
    </r>
    <rPh sb="2" eb="4">
      <t>コウギョウ</t>
    </rPh>
    <rPh sb="8" eb="9">
      <t>オヨ</t>
    </rPh>
    <rPh sb="10" eb="12">
      <t>セイヒン</t>
    </rPh>
    <rPh sb="13" eb="15">
      <t>シヨウ</t>
    </rPh>
    <phoneticPr fontId="12"/>
  </si>
  <si>
    <r>
      <rPr>
        <sz val="11"/>
        <rFont val="ＭＳ Ｐ明朝"/>
        <family val="1"/>
        <charset val="128"/>
      </rPr>
      <t>　</t>
    </r>
    <r>
      <rPr>
        <sz val="11"/>
        <rFont val="Century"/>
        <family val="1"/>
      </rPr>
      <t xml:space="preserve">1.A.1. </t>
    </r>
    <r>
      <rPr>
        <sz val="11"/>
        <rFont val="ＭＳ 明朝"/>
        <family val="1"/>
        <charset val="128"/>
      </rPr>
      <t>エネルギー産業</t>
    </r>
    <phoneticPr fontId="10"/>
  </si>
  <si>
    <r>
      <rPr>
        <sz val="11"/>
        <rFont val="ＭＳ Ｐ明朝"/>
        <family val="1"/>
        <charset val="128"/>
      </rPr>
      <t>　</t>
    </r>
    <r>
      <rPr>
        <sz val="11"/>
        <rFont val="Century"/>
        <family val="1"/>
      </rPr>
      <t xml:space="preserve">1.A.2. </t>
    </r>
    <r>
      <rPr>
        <sz val="11"/>
        <rFont val="ＭＳ 明朝"/>
        <family val="1"/>
        <charset val="128"/>
      </rPr>
      <t>製造業・建設業</t>
    </r>
    <rPh sb="8" eb="11">
      <t>セイゾウギョウ</t>
    </rPh>
    <rPh sb="12" eb="15">
      <t>ケンセツギョウ</t>
    </rPh>
    <phoneticPr fontId="10"/>
  </si>
  <si>
    <r>
      <rPr>
        <sz val="11"/>
        <rFont val="ＭＳ Ｐ明朝"/>
        <family val="1"/>
        <charset val="128"/>
      </rPr>
      <t>　</t>
    </r>
    <r>
      <rPr>
        <sz val="11"/>
        <rFont val="Century"/>
        <family val="1"/>
      </rPr>
      <t xml:space="preserve">1.A.3. </t>
    </r>
    <r>
      <rPr>
        <sz val="11"/>
        <rFont val="ＭＳ 明朝"/>
        <family val="1"/>
        <charset val="128"/>
      </rPr>
      <t>運輸</t>
    </r>
    <rPh sb="8" eb="10">
      <t>ウンユ</t>
    </rPh>
    <phoneticPr fontId="10"/>
  </si>
  <si>
    <r>
      <rPr>
        <sz val="11"/>
        <rFont val="ＭＳ Ｐ明朝"/>
        <family val="1"/>
        <charset val="128"/>
      </rPr>
      <t>　</t>
    </r>
    <r>
      <rPr>
        <sz val="11"/>
        <rFont val="Century"/>
        <family val="1"/>
      </rPr>
      <t xml:space="preserve">1.A.4. </t>
    </r>
    <r>
      <rPr>
        <sz val="11"/>
        <rFont val="ＭＳ 明朝"/>
        <family val="1"/>
        <charset val="128"/>
      </rPr>
      <t>業務・家庭・農林水産業</t>
    </r>
    <rPh sb="14" eb="16">
      <t>ノウリン</t>
    </rPh>
    <rPh sb="16" eb="19">
      <t>スイサンギョウ</t>
    </rPh>
    <phoneticPr fontId="10"/>
  </si>
  <si>
    <r>
      <rPr>
        <sz val="11"/>
        <rFont val="ＭＳ Ｐ明朝"/>
        <family val="1"/>
        <charset val="128"/>
      </rPr>
      <t>　</t>
    </r>
    <r>
      <rPr>
        <sz val="11"/>
        <rFont val="Century"/>
        <family val="1"/>
      </rPr>
      <t>1.A.5.</t>
    </r>
    <r>
      <rPr>
        <sz val="11"/>
        <rFont val="ＭＳ 明朝"/>
        <family val="1"/>
        <charset val="128"/>
      </rPr>
      <t>その他</t>
    </r>
    <rPh sb="9" eb="10">
      <t>タ</t>
    </rPh>
    <phoneticPr fontId="10"/>
  </si>
  <si>
    <t>5.CO2-fuel</t>
    <phoneticPr fontId="10"/>
  </si>
  <si>
    <t>6.CH4</t>
    <phoneticPr fontId="10"/>
  </si>
  <si>
    <t>7.N2O</t>
    <phoneticPr fontId="10"/>
  </si>
  <si>
    <t>8.F-gas</t>
    <phoneticPr fontId="10"/>
  </si>
  <si>
    <t>9.GHG-capita</t>
    <phoneticPr fontId="10"/>
  </si>
  <si>
    <t>10.GHG-GDP</t>
    <phoneticPr fontId="10"/>
  </si>
  <si>
    <t>11.Household (per household)</t>
    <phoneticPr fontId="10"/>
  </si>
  <si>
    <t>12.Household (per capita)</t>
    <phoneticPr fontId="10"/>
  </si>
  <si>
    <r>
      <t>14.</t>
    </r>
    <r>
      <rPr>
        <sz val="11"/>
        <rFont val="ＭＳ 明朝"/>
        <family val="1"/>
        <charset val="128"/>
      </rPr>
      <t>【</t>
    </r>
    <r>
      <rPr>
        <sz val="11"/>
        <rFont val="Century"/>
        <family val="1"/>
      </rPr>
      <t>Annex</t>
    </r>
    <r>
      <rPr>
        <sz val="11"/>
        <rFont val="ＭＳ 明朝"/>
        <family val="1"/>
        <charset val="128"/>
      </rPr>
      <t>】</t>
    </r>
    <r>
      <rPr>
        <sz val="11"/>
        <rFont val="Century"/>
        <family val="1"/>
      </rPr>
      <t>GHG-bunkers</t>
    </r>
    <phoneticPr fontId="10"/>
  </si>
  <si>
    <r>
      <t>15.</t>
    </r>
    <r>
      <rPr>
        <sz val="11"/>
        <rFont val="ＭＳ 明朝"/>
        <family val="1"/>
        <charset val="128"/>
      </rPr>
      <t>【</t>
    </r>
    <r>
      <rPr>
        <sz val="11"/>
        <rFont val="Century"/>
        <family val="1"/>
      </rPr>
      <t>Annex</t>
    </r>
    <r>
      <rPr>
        <sz val="11"/>
        <rFont val="ＭＳ 明朝"/>
        <family val="1"/>
        <charset val="128"/>
      </rPr>
      <t>】</t>
    </r>
    <r>
      <rPr>
        <sz val="11"/>
        <rFont val="Century"/>
        <family val="1"/>
      </rPr>
      <t>CRF-CO2</t>
    </r>
    <phoneticPr fontId="10"/>
  </si>
  <si>
    <r>
      <t>2.</t>
    </r>
    <r>
      <rPr>
        <sz val="11"/>
        <rFont val="ＭＳ 明朝"/>
        <family val="1"/>
        <charset val="128"/>
      </rPr>
      <t>工業プロセス及び製品の使用</t>
    </r>
    <rPh sb="2" eb="4">
      <t>コウギョウ</t>
    </rPh>
    <rPh sb="8" eb="9">
      <t>オヨ</t>
    </rPh>
    <rPh sb="10" eb="12">
      <t>セイヒン</t>
    </rPh>
    <rPh sb="13" eb="15">
      <t>シヨウ</t>
    </rPh>
    <phoneticPr fontId="12"/>
  </si>
  <si>
    <r>
      <t>2.</t>
    </r>
    <r>
      <rPr>
        <sz val="11"/>
        <rFont val="ＭＳ Ｐゴシック"/>
        <family val="3"/>
        <charset val="128"/>
      </rPr>
      <t>工業プロセス及び製品の使用</t>
    </r>
    <rPh sb="2" eb="4">
      <t>コウギョウ</t>
    </rPh>
    <rPh sb="8" eb="9">
      <t>オヨ</t>
    </rPh>
    <rPh sb="10" eb="12">
      <t>セイヒン</t>
    </rPh>
    <rPh sb="13" eb="15">
      <t>シヨウ</t>
    </rPh>
    <phoneticPr fontId="12"/>
  </si>
  <si>
    <r>
      <t>3.</t>
    </r>
    <r>
      <rPr>
        <sz val="11"/>
        <rFont val="ＭＳ Ｐゴシック"/>
        <family val="3"/>
        <charset val="128"/>
      </rPr>
      <t>農業</t>
    </r>
    <rPh sb="2" eb="4">
      <t>ノウギョウ</t>
    </rPh>
    <phoneticPr fontId="12"/>
  </si>
  <si>
    <r>
      <t xml:space="preserve">5.C. </t>
    </r>
    <r>
      <rPr>
        <sz val="11"/>
        <rFont val="ＭＳ 明朝"/>
        <family val="1"/>
        <charset val="128"/>
      </rPr>
      <t>廃棄物の焼却と野焼き
（エネルギー利用を含まない)</t>
    </r>
    <rPh sb="5" eb="8">
      <t>ハイキブツ</t>
    </rPh>
    <rPh sb="9" eb="11">
      <t>ショウキャク</t>
    </rPh>
    <phoneticPr fontId="10"/>
  </si>
  <si>
    <r>
      <t>2.</t>
    </r>
    <r>
      <rPr>
        <sz val="11"/>
        <rFont val="ＭＳ Ｐゴシック"/>
        <family val="3"/>
        <charset val="128"/>
      </rPr>
      <t>工業プロセス及び製品の使用</t>
    </r>
    <rPh sb="2" eb="4">
      <t>コウギョウ</t>
    </rPh>
    <rPh sb="8" eb="9">
      <t>オヨ</t>
    </rPh>
    <rPh sb="10" eb="12">
      <t>セイヒン</t>
    </rPh>
    <rPh sb="13" eb="15">
      <t>シヨウ</t>
    </rPh>
    <phoneticPr fontId="12"/>
  </si>
  <si>
    <r>
      <t>3.</t>
    </r>
    <r>
      <rPr>
        <sz val="11"/>
        <rFont val="ＭＳ Ｐゴシック"/>
        <family val="3"/>
        <charset val="128"/>
      </rPr>
      <t>農業</t>
    </r>
    <rPh sb="2" eb="4">
      <t>ノウギョウ</t>
    </rPh>
    <phoneticPr fontId="12"/>
  </si>
  <si>
    <r>
      <rPr>
        <b/>
        <sz val="16"/>
        <rFont val="ＭＳ 明朝"/>
        <family val="1"/>
        <charset val="128"/>
      </rPr>
      <t>部門別</t>
    </r>
    <r>
      <rPr>
        <b/>
        <sz val="16"/>
        <rFont val="Century"/>
        <family val="1"/>
      </rPr>
      <t>CO</t>
    </r>
    <r>
      <rPr>
        <b/>
        <vertAlign val="subscript"/>
        <sz val="16"/>
        <rFont val="Century"/>
        <family val="1"/>
      </rPr>
      <t xml:space="preserve">2 </t>
    </r>
    <r>
      <rPr>
        <b/>
        <sz val="16"/>
        <rFont val="ＭＳ 明朝"/>
        <family val="1"/>
        <charset val="128"/>
      </rPr>
      <t>排出量【電気・熱配分後】</t>
    </r>
    <phoneticPr fontId="10"/>
  </si>
  <si>
    <t>4.CO2-Share</t>
    <phoneticPr fontId="10"/>
  </si>
  <si>
    <t>11.家庭におけるCO2排出量（世帯あたり）</t>
    <phoneticPr fontId="10"/>
  </si>
  <si>
    <r>
      <t>3.Allocated</t>
    </r>
    <r>
      <rPr>
        <sz val="11"/>
        <rFont val="ＭＳ Ｐ明朝"/>
        <family val="1"/>
        <charset val="128"/>
      </rPr>
      <t>家庭部門との内部</t>
    </r>
    <r>
      <rPr>
        <sz val="11"/>
        <rFont val="Century"/>
        <family val="1"/>
      </rPr>
      <t>QC</t>
    </r>
    <rPh sb="11" eb="13">
      <t>カテイ</t>
    </rPh>
    <rPh sb="13" eb="15">
      <t>ブモン</t>
    </rPh>
    <rPh sb="17" eb="19">
      <t>ナイブ</t>
    </rPh>
    <phoneticPr fontId="10"/>
  </si>
  <si>
    <t>12.家庭におけるCO2排出量（一人あたり）</t>
  </si>
  <si>
    <t>化学（含石油石炭製品）</t>
    <rPh sb="0" eb="2">
      <t>カガク</t>
    </rPh>
    <rPh sb="3" eb="4">
      <t>フク</t>
    </rPh>
    <rPh sb="4" eb="6">
      <t>セキユ</t>
    </rPh>
    <rPh sb="6" eb="8">
      <t>セキタン</t>
    </rPh>
    <rPh sb="8" eb="10">
      <t>セイヒン</t>
    </rPh>
    <phoneticPr fontId="0"/>
  </si>
  <si>
    <t>化学工業</t>
    <rPh sb="0" eb="2">
      <t>カガク</t>
    </rPh>
    <rPh sb="2" eb="4">
      <t>コウギョウ</t>
    </rPh>
    <phoneticPr fontId="0"/>
  </si>
  <si>
    <t>15.【Annex】CRF-CO2</t>
  </si>
  <si>
    <t>情報通信・運輸郵便・電気ガス熱水道業</t>
    <rPh sb="0" eb="2">
      <t>ジョウホウ</t>
    </rPh>
    <rPh sb="2" eb="4">
      <t>ツウシン</t>
    </rPh>
    <rPh sb="5" eb="7">
      <t>ウンユ</t>
    </rPh>
    <rPh sb="7" eb="9">
      <t>ユウビン</t>
    </rPh>
    <rPh sb="14" eb="15">
      <t>ネツ</t>
    </rPh>
    <phoneticPr fontId="10"/>
  </si>
  <si>
    <r>
      <rPr>
        <u/>
        <sz val="11"/>
        <color indexed="12"/>
        <rFont val="ＭＳ 明朝"/>
        <family val="1"/>
        <charset val="128"/>
      </rPr>
      <t>注意事項／単位／地球温暖化係数</t>
    </r>
    <rPh sb="5" eb="7">
      <t>タンイ</t>
    </rPh>
    <rPh sb="8" eb="10">
      <t>チキュウ</t>
    </rPh>
    <rPh sb="10" eb="13">
      <t>オンダンカ</t>
    </rPh>
    <rPh sb="13" eb="15">
      <t>ケイスウ</t>
    </rPh>
    <phoneticPr fontId="10"/>
  </si>
  <si>
    <r>
      <rPr>
        <u/>
        <sz val="11"/>
        <color indexed="12"/>
        <rFont val="ＭＳ Ｐゴシック"/>
        <family val="3"/>
        <charset val="128"/>
      </rPr>
      <t>一人あたり</t>
    </r>
    <r>
      <rPr>
        <u/>
        <sz val="11"/>
        <color indexed="12"/>
        <rFont val="Century"/>
        <family val="1"/>
      </rPr>
      <t>GHG</t>
    </r>
    <r>
      <rPr>
        <u/>
        <sz val="11"/>
        <color indexed="12"/>
        <rFont val="ＭＳ Ｐゴシック"/>
        <family val="3"/>
        <charset val="128"/>
      </rPr>
      <t>排出量</t>
    </r>
    <rPh sb="0" eb="2">
      <t>ヒトリ</t>
    </rPh>
    <rPh sb="1" eb="2">
      <t>ニン</t>
    </rPh>
    <rPh sb="8" eb="11">
      <t>ハイシュツリョウ</t>
    </rPh>
    <phoneticPr fontId="10"/>
  </si>
  <si>
    <r>
      <t>GDP</t>
    </r>
    <r>
      <rPr>
        <u/>
        <sz val="11"/>
        <color indexed="12"/>
        <rFont val="ＭＳ Ｐゴシック"/>
        <family val="3"/>
        <charset val="128"/>
      </rPr>
      <t>あたり</t>
    </r>
    <r>
      <rPr>
        <u/>
        <sz val="11"/>
        <color indexed="12"/>
        <rFont val="Century"/>
        <family val="1"/>
      </rPr>
      <t>GHG</t>
    </r>
    <r>
      <rPr>
        <u/>
        <sz val="11"/>
        <color indexed="12"/>
        <rFont val="ＭＳ Ｐゴシック"/>
        <family val="3"/>
        <charset val="128"/>
      </rPr>
      <t>排出量</t>
    </r>
    <rPh sb="9" eb="11">
      <t>ハイシュツ</t>
    </rPh>
    <rPh sb="11" eb="12">
      <t>リョウ</t>
    </rPh>
    <phoneticPr fontId="10"/>
  </si>
  <si>
    <r>
      <rPr>
        <u/>
        <sz val="11"/>
        <color indexed="12"/>
        <rFont val="ＭＳ Ｐゴシック"/>
        <family val="3"/>
        <charset val="128"/>
      </rPr>
      <t>国際バンカー油起源の</t>
    </r>
    <r>
      <rPr>
        <u/>
        <sz val="11"/>
        <color indexed="12"/>
        <rFont val="Century"/>
        <family val="1"/>
      </rPr>
      <t xml:space="preserve">GHG </t>
    </r>
    <r>
      <rPr>
        <u/>
        <sz val="11"/>
        <color indexed="12"/>
        <rFont val="ＭＳ Ｐゴシック"/>
        <family val="3"/>
        <charset val="128"/>
      </rPr>
      <t>排出量　【参考値】</t>
    </r>
    <rPh sb="0" eb="2">
      <t>コクサイ</t>
    </rPh>
    <rPh sb="6" eb="9">
      <t>ユキゲン</t>
    </rPh>
    <rPh sb="14" eb="17">
      <t>ハイシュツリョウ</t>
    </rPh>
    <rPh sb="19" eb="21">
      <t>サンコウ</t>
    </rPh>
    <rPh sb="21" eb="22">
      <t>チ</t>
    </rPh>
    <phoneticPr fontId="10"/>
  </si>
  <si>
    <r>
      <rPr>
        <u/>
        <sz val="11"/>
        <color indexed="12"/>
        <rFont val="ＭＳ Ｐゴシック"/>
        <family val="3"/>
        <charset val="128"/>
      </rPr>
      <t>エネルギー起源</t>
    </r>
    <r>
      <rPr>
        <u/>
        <sz val="11"/>
        <color indexed="12"/>
        <rFont val="Century"/>
        <family val="1"/>
      </rPr>
      <t>CO</t>
    </r>
    <r>
      <rPr>
        <u/>
        <vertAlign val="subscript"/>
        <sz val="11"/>
        <color indexed="12"/>
        <rFont val="Century"/>
        <family val="1"/>
      </rPr>
      <t>2</t>
    </r>
    <r>
      <rPr>
        <u/>
        <sz val="11"/>
        <color indexed="12"/>
        <rFont val="Century"/>
        <family val="1"/>
      </rPr>
      <t xml:space="preserve"> </t>
    </r>
    <r>
      <rPr>
        <u/>
        <sz val="11"/>
        <color indexed="12"/>
        <rFont val="ＭＳ Ｐゴシック"/>
        <family val="3"/>
        <charset val="128"/>
      </rPr>
      <t>排出量（燃料種別）</t>
    </r>
    <phoneticPr fontId="10"/>
  </si>
  <si>
    <r>
      <t>F-gas</t>
    </r>
    <r>
      <rPr>
        <u/>
        <sz val="11"/>
        <color indexed="12"/>
        <rFont val="ＭＳ Ｐゴシック"/>
        <family val="3"/>
        <charset val="128"/>
      </rPr>
      <t>（</t>
    </r>
    <r>
      <rPr>
        <u/>
        <sz val="11"/>
        <color indexed="12"/>
        <rFont val="Century"/>
        <family val="1"/>
      </rPr>
      <t>HFCs, PFCs, SF</t>
    </r>
    <r>
      <rPr>
        <u/>
        <vertAlign val="subscript"/>
        <sz val="11"/>
        <color indexed="12"/>
        <rFont val="Century"/>
        <family val="1"/>
      </rPr>
      <t>6</t>
    </r>
    <r>
      <rPr>
        <u/>
        <sz val="11"/>
        <color indexed="12"/>
        <rFont val="Century"/>
        <family val="1"/>
      </rPr>
      <t>, NF</t>
    </r>
    <r>
      <rPr>
        <u/>
        <vertAlign val="subscript"/>
        <sz val="11"/>
        <color indexed="12"/>
        <rFont val="Century"/>
        <family val="1"/>
      </rPr>
      <t>3</t>
    </r>
    <r>
      <rPr>
        <u/>
        <sz val="11"/>
        <color indexed="12"/>
        <rFont val="ＭＳ Ｐゴシック"/>
        <family val="3"/>
        <charset val="128"/>
      </rPr>
      <t>）排出量</t>
    </r>
    <rPh sb="27" eb="30">
      <t>ハイシュツリョウ</t>
    </rPh>
    <phoneticPr fontId="10"/>
  </si>
  <si>
    <r>
      <rPr>
        <u/>
        <sz val="11"/>
        <color indexed="12"/>
        <rFont val="ＭＳ Ｐゴシック"/>
        <family val="3"/>
        <charset val="128"/>
      </rPr>
      <t>家庭における</t>
    </r>
    <r>
      <rPr>
        <u/>
        <sz val="11"/>
        <color indexed="12"/>
        <rFont val="Century"/>
        <family val="1"/>
      </rPr>
      <t>CO</t>
    </r>
    <r>
      <rPr>
        <u/>
        <vertAlign val="subscript"/>
        <sz val="11"/>
        <color indexed="12"/>
        <rFont val="Century"/>
        <family val="1"/>
      </rPr>
      <t>2</t>
    </r>
    <r>
      <rPr>
        <u/>
        <sz val="11"/>
        <color indexed="12"/>
        <rFont val="Century"/>
        <family val="1"/>
      </rPr>
      <t xml:space="preserve"> </t>
    </r>
    <r>
      <rPr>
        <u/>
        <sz val="11"/>
        <color indexed="12"/>
        <rFont val="ＭＳ Ｐゴシック"/>
        <family val="3"/>
        <charset val="128"/>
      </rPr>
      <t>排出量（世帯あたり）</t>
    </r>
    <phoneticPr fontId="10"/>
  </si>
  <si>
    <r>
      <rPr>
        <u/>
        <sz val="11"/>
        <color indexed="12"/>
        <rFont val="ＭＳ Ｐゴシック"/>
        <family val="3"/>
        <charset val="128"/>
      </rPr>
      <t>家庭における</t>
    </r>
    <r>
      <rPr>
        <u/>
        <sz val="11"/>
        <color indexed="12"/>
        <rFont val="Century"/>
        <family val="1"/>
      </rPr>
      <t>CO</t>
    </r>
    <r>
      <rPr>
        <u/>
        <vertAlign val="subscript"/>
        <sz val="11"/>
        <color indexed="12"/>
        <rFont val="Century"/>
        <family val="1"/>
      </rPr>
      <t>2</t>
    </r>
    <r>
      <rPr>
        <u/>
        <sz val="11"/>
        <color indexed="12"/>
        <rFont val="Century"/>
        <family val="1"/>
      </rPr>
      <t xml:space="preserve"> </t>
    </r>
    <r>
      <rPr>
        <u/>
        <sz val="11"/>
        <color indexed="12"/>
        <rFont val="ＭＳ Ｐゴシック"/>
        <family val="3"/>
        <charset val="128"/>
      </rPr>
      <t>排出量（一人あたり）</t>
    </r>
    <rPh sb="14" eb="16">
      <t>ヒトリ</t>
    </rPh>
    <phoneticPr fontId="10"/>
  </si>
  <si>
    <t>2.C. 金属製造</t>
    <phoneticPr fontId="10"/>
  </si>
  <si>
    <r>
      <rPr>
        <sz val="11"/>
        <rFont val="ＭＳ 明朝"/>
        <family val="1"/>
        <charset val="128"/>
      </rPr>
      <t>※</t>
    </r>
    <r>
      <rPr>
        <sz val="11"/>
        <rFont val="Century"/>
        <family val="1"/>
      </rPr>
      <t>5</t>
    </r>
    <r>
      <rPr>
        <sz val="11"/>
        <rFont val="ＭＳ 明朝"/>
        <family val="1"/>
        <charset val="128"/>
      </rPr>
      <t>：</t>
    </r>
    <r>
      <rPr>
        <sz val="11"/>
        <rFont val="Century"/>
        <family val="1"/>
      </rPr>
      <t>LULUCF</t>
    </r>
    <r>
      <rPr>
        <sz val="11"/>
        <rFont val="ＭＳ 明朝"/>
        <family val="1"/>
        <charset val="128"/>
      </rPr>
      <t>の値は気候変動枠組条約上の数値であり、京都議定書に基づく吸収源活動の排出・吸収量の数値とは異なる。</t>
    </r>
    <rPh sb="10" eb="11">
      <t>アタイ</t>
    </rPh>
    <rPh sb="12" eb="14">
      <t>キコウ</t>
    </rPh>
    <rPh sb="14" eb="16">
      <t>ヘンドウ</t>
    </rPh>
    <rPh sb="16" eb="18">
      <t>ワクグミ</t>
    </rPh>
    <rPh sb="18" eb="20">
      <t>ジョウヤク</t>
    </rPh>
    <rPh sb="20" eb="21">
      <t>ジョウ</t>
    </rPh>
    <rPh sb="22" eb="24">
      <t>スウチ</t>
    </rPh>
    <rPh sb="28" eb="33">
      <t>ｋｐ＠</t>
    </rPh>
    <rPh sb="34" eb="35">
      <t>モト</t>
    </rPh>
    <rPh sb="37" eb="40">
      <t>キュウシュウゲン</t>
    </rPh>
    <rPh sb="40" eb="42">
      <t>カツドウ</t>
    </rPh>
    <rPh sb="43" eb="45">
      <t>ハイシュツ</t>
    </rPh>
    <rPh sb="46" eb="48">
      <t>キュウシュウ</t>
    </rPh>
    <rPh sb="48" eb="49">
      <t>リョウ</t>
    </rPh>
    <rPh sb="50" eb="52">
      <t>スウチ</t>
    </rPh>
    <rPh sb="54" eb="55">
      <t>コト</t>
    </rPh>
    <phoneticPr fontId="10"/>
  </si>
  <si>
    <t>自動車（貨物）</t>
    <rPh sb="4" eb="6">
      <t>カモツ</t>
    </rPh>
    <phoneticPr fontId="10"/>
  </si>
  <si>
    <r>
      <rPr>
        <sz val="11"/>
        <rFont val="ＭＳ 明朝"/>
        <family val="1"/>
        <charset val="128"/>
      </rPr>
      <t>出典：</t>
    </r>
    <r>
      <rPr>
        <sz val="11"/>
        <rFont val="Century"/>
        <family val="1"/>
      </rPr>
      <t>1990, 1995, 2000, 2005, 2010, 2015, 2020</t>
    </r>
    <r>
      <rPr>
        <sz val="11"/>
        <rFont val="ＭＳ 明朝"/>
        <family val="1"/>
        <charset val="128"/>
      </rPr>
      <t>：国勢調査（</t>
    </r>
    <r>
      <rPr>
        <sz val="11"/>
        <rFont val="Century"/>
        <family val="1"/>
      </rPr>
      <t>10/1</t>
    </r>
    <r>
      <rPr>
        <sz val="11"/>
        <rFont val="ＭＳ 明朝"/>
        <family val="1"/>
        <charset val="128"/>
      </rPr>
      <t>時点人口）、それ以外：人口推計年報（</t>
    </r>
    <r>
      <rPr>
        <sz val="11"/>
        <rFont val="Century"/>
        <family val="1"/>
      </rPr>
      <t>10/1</t>
    </r>
    <r>
      <rPr>
        <sz val="11"/>
        <rFont val="ＭＳ 明朝"/>
        <family val="1"/>
        <charset val="128"/>
      </rPr>
      <t>時点人口）</t>
    </r>
    <rPh sb="0" eb="2">
      <t>シュッテン</t>
    </rPh>
    <rPh sb="61" eb="63">
      <t>イガイ</t>
    </rPh>
    <phoneticPr fontId="10"/>
  </si>
  <si>
    <r>
      <rPr>
        <sz val="11"/>
        <rFont val="ＭＳ 明朝"/>
        <family val="1"/>
        <charset val="128"/>
      </rPr>
      <t>■本データをご利用の際は以下のページをお読みください。</t>
    </r>
    <rPh sb="1" eb="2">
      <t>ホン</t>
    </rPh>
    <rPh sb="7" eb="9">
      <t>リヨウ</t>
    </rPh>
    <rPh sb="10" eb="11">
      <t>サイ</t>
    </rPh>
    <rPh sb="12" eb="14">
      <t>イカ</t>
    </rPh>
    <rPh sb="20" eb="21">
      <t>ヨ</t>
    </rPh>
    <phoneticPr fontId="10"/>
  </si>
  <si>
    <t>https://www.nies.go.jp/gio/copyright/index.html</t>
    <phoneticPr fontId="10"/>
  </si>
  <si>
    <r>
      <t>2021</t>
    </r>
    <r>
      <rPr>
        <sz val="14"/>
        <rFont val="ＭＳ 明朝"/>
        <family val="1"/>
        <charset val="128"/>
      </rPr>
      <t>年度</t>
    </r>
    <rPh sb="4" eb="5">
      <t>ネン</t>
    </rPh>
    <rPh sb="5" eb="6">
      <t>ド</t>
    </rPh>
    <phoneticPr fontId="10"/>
  </si>
  <si>
    <t xml:space="preserve">【電気・熱配分前排出量】は、発電や熱の生産に伴う排出量を、その電力や熱の生産者からの排出として計上した値。
</t>
    <rPh sb="48" eb="49">
      <t>ジョウ</t>
    </rPh>
    <phoneticPr fontId="10"/>
  </si>
  <si>
    <r>
      <rPr>
        <b/>
        <sz val="16"/>
        <rFont val="ＭＳ Ｐゴシック"/>
        <family val="3"/>
        <charset val="128"/>
      </rPr>
      <t>日本の温室効果ガス排出量データ（</t>
    </r>
    <r>
      <rPr>
        <b/>
        <sz val="16"/>
        <rFont val="Century"/>
        <family val="1"/>
      </rPr>
      <t>1990</t>
    </r>
    <r>
      <rPr>
        <b/>
        <sz val="16"/>
        <rFont val="ＭＳ Ｐゴシック"/>
        <family val="3"/>
        <charset val="128"/>
      </rPr>
      <t>～</t>
    </r>
    <r>
      <rPr>
        <b/>
        <sz val="16"/>
        <rFont val="Century"/>
        <family val="1"/>
      </rPr>
      <t>2021</t>
    </r>
    <r>
      <rPr>
        <b/>
        <sz val="16"/>
        <rFont val="ＭＳ Ｐゴシック"/>
        <family val="3"/>
        <charset val="128"/>
      </rPr>
      <t>年度）</t>
    </r>
    <phoneticPr fontId="10"/>
  </si>
  <si>
    <t>エネルギー転換部門（電気熱配分誤差）</t>
    <rPh sb="5" eb="7">
      <t>テンカン</t>
    </rPh>
    <rPh sb="7" eb="9">
      <t>ブモン</t>
    </rPh>
    <rPh sb="10" eb="12">
      <t>デンキ</t>
    </rPh>
    <rPh sb="12" eb="13">
      <t>ネツ</t>
    </rPh>
    <rPh sb="13" eb="15">
      <t>ハイブン</t>
    </rPh>
    <rPh sb="15" eb="17">
      <t>ゴサ</t>
    </rPh>
    <phoneticPr fontId="10"/>
  </si>
  <si>
    <r>
      <rPr>
        <sz val="11"/>
        <rFont val="ＭＳ 明朝"/>
        <family val="1"/>
        <charset val="128"/>
      </rPr>
      <t>※出典：</t>
    </r>
    <r>
      <rPr>
        <sz val="11"/>
        <rFont val="Century"/>
        <family val="1"/>
      </rPr>
      <t>1990, 1995, 2000, 2005, 2010, 2015, 2020</t>
    </r>
    <r>
      <rPr>
        <sz val="11"/>
        <rFont val="ＭＳ 明朝"/>
        <family val="1"/>
        <charset val="128"/>
      </rPr>
      <t>は総務省統計局「国勢調査」（</t>
    </r>
    <r>
      <rPr>
        <sz val="11"/>
        <rFont val="Century"/>
        <family val="1"/>
      </rPr>
      <t>10/1</t>
    </r>
    <r>
      <rPr>
        <sz val="11"/>
        <rFont val="ＭＳ 明朝"/>
        <family val="1"/>
        <charset val="128"/>
      </rPr>
      <t>時点人口）。それ以外は人口推計（</t>
    </r>
    <r>
      <rPr>
        <sz val="11"/>
        <rFont val="Century"/>
        <family val="1"/>
      </rPr>
      <t>10/1</t>
    </r>
    <r>
      <rPr>
        <sz val="11"/>
        <rFont val="ＭＳ 明朝"/>
        <family val="1"/>
        <charset val="128"/>
      </rPr>
      <t>時点人口）。</t>
    </r>
    <rPh sb="1" eb="3">
      <t>シュッテン</t>
    </rPh>
    <rPh sb="45" eb="48">
      <t>ソウムショウ</t>
    </rPh>
    <rPh sb="48" eb="51">
      <t>トウケイキョク</t>
    </rPh>
    <rPh sb="70" eb="72">
      <t>イガイ</t>
    </rPh>
    <phoneticPr fontId="10"/>
  </si>
  <si>
    <r>
      <t>(2013</t>
    </r>
    <r>
      <rPr>
        <sz val="12"/>
        <rFont val="ＭＳ 明朝"/>
        <family val="1"/>
        <charset val="128"/>
      </rPr>
      <t>年度、</t>
    </r>
    <r>
      <rPr>
        <sz val="12"/>
        <rFont val="Century"/>
        <family val="1"/>
      </rPr>
      <t>2021</t>
    </r>
    <r>
      <rPr>
        <sz val="12"/>
        <rFont val="ＭＳ 明朝"/>
        <family val="1"/>
        <charset val="128"/>
      </rPr>
      <t>年度</t>
    </r>
    <r>
      <rPr>
        <sz val="12"/>
        <rFont val="Century"/>
        <family val="1"/>
      </rPr>
      <t>)</t>
    </r>
    <rPh sb="5" eb="6">
      <t>ネン</t>
    </rPh>
    <rPh sb="6" eb="7">
      <t>ド</t>
    </rPh>
    <rPh sb="12" eb="13">
      <t>ネン</t>
    </rPh>
    <rPh sb="13" eb="14">
      <t>ド</t>
    </rPh>
    <phoneticPr fontId="10"/>
  </si>
  <si>
    <t>エネルギー転換部門
（電気熱配分統計誤差を除く）</t>
    <rPh sb="5" eb="7">
      <t>テンカン</t>
    </rPh>
    <rPh sb="7" eb="9">
      <t>ブモン</t>
    </rPh>
    <phoneticPr fontId="10"/>
  </si>
  <si>
    <r>
      <t>4.CO</t>
    </r>
    <r>
      <rPr>
        <sz val="8"/>
        <rFont val="Century"/>
        <family val="1"/>
      </rPr>
      <t>2</t>
    </r>
    <r>
      <rPr>
        <sz val="11"/>
        <rFont val="Century"/>
        <family val="1"/>
      </rPr>
      <t xml:space="preserve">-Share </t>
    </r>
    <phoneticPr fontId="10"/>
  </si>
  <si>
    <r>
      <t>6.CH</t>
    </r>
    <r>
      <rPr>
        <sz val="8"/>
        <rFont val="Century"/>
        <family val="1"/>
      </rPr>
      <t>4</t>
    </r>
    <phoneticPr fontId="10"/>
  </si>
  <si>
    <r>
      <t>7.N</t>
    </r>
    <r>
      <rPr>
        <sz val="8"/>
        <rFont val="Century"/>
        <family val="1"/>
      </rPr>
      <t>2</t>
    </r>
    <r>
      <rPr>
        <sz val="11"/>
        <rFont val="Century"/>
        <family val="1"/>
      </rPr>
      <t>O</t>
    </r>
    <phoneticPr fontId="10"/>
  </si>
  <si>
    <r>
      <t>2.CO</t>
    </r>
    <r>
      <rPr>
        <sz val="8"/>
        <rFont val="Century"/>
        <family val="1"/>
      </rPr>
      <t>2</t>
    </r>
    <r>
      <rPr>
        <sz val="11"/>
        <rFont val="Century"/>
        <family val="1"/>
      </rPr>
      <t>-Sector</t>
    </r>
    <phoneticPr fontId="10"/>
  </si>
  <si>
    <r>
      <t>3.Allocated_CO</t>
    </r>
    <r>
      <rPr>
        <sz val="8"/>
        <rFont val="Century"/>
        <family val="1"/>
      </rPr>
      <t>2</t>
    </r>
    <r>
      <rPr>
        <sz val="11"/>
        <rFont val="Century"/>
        <family val="1"/>
      </rPr>
      <t>-Sector</t>
    </r>
    <phoneticPr fontId="10"/>
  </si>
  <si>
    <r>
      <t>CO</t>
    </r>
    <r>
      <rPr>
        <u/>
        <sz val="8"/>
        <color rgb="FF0000FF"/>
        <rFont val="Century"/>
        <family val="1"/>
      </rPr>
      <t>2</t>
    </r>
    <r>
      <rPr>
        <u/>
        <sz val="11"/>
        <color indexed="12"/>
        <rFont val="Century"/>
        <family val="1"/>
      </rPr>
      <t xml:space="preserve"> </t>
    </r>
    <r>
      <rPr>
        <u/>
        <sz val="11"/>
        <color indexed="12"/>
        <rFont val="ＭＳ 明朝"/>
        <family val="1"/>
        <charset val="128"/>
      </rPr>
      <t>の部門別排出量【電気・熱配分前排出量】（簡約表）</t>
    </r>
    <rPh sb="8" eb="11">
      <t>ハイシュツリョウ</t>
    </rPh>
    <rPh sb="12" eb="14">
      <t>デンキ</t>
    </rPh>
    <rPh sb="15" eb="16">
      <t>ネツ</t>
    </rPh>
    <rPh sb="16" eb="18">
      <t>ハイブン</t>
    </rPh>
    <rPh sb="18" eb="19">
      <t>マエ</t>
    </rPh>
    <rPh sb="19" eb="21">
      <t>ハイシュツ</t>
    </rPh>
    <rPh sb="21" eb="22">
      <t>リョウ</t>
    </rPh>
    <rPh sb="24" eb="25">
      <t>カン</t>
    </rPh>
    <rPh sb="25" eb="26">
      <t>ヤク</t>
    </rPh>
    <rPh sb="26" eb="27">
      <t>ヒョウ</t>
    </rPh>
    <phoneticPr fontId="10"/>
  </si>
  <si>
    <r>
      <t>CO</t>
    </r>
    <r>
      <rPr>
        <u/>
        <sz val="8"/>
        <color rgb="FF0000FF"/>
        <rFont val="Century"/>
        <family val="1"/>
      </rPr>
      <t>2</t>
    </r>
    <r>
      <rPr>
        <u/>
        <sz val="11"/>
        <color indexed="12"/>
        <rFont val="Century"/>
        <family val="1"/>
      </rPr>
      <t xml:space="preserve"> </t>
    </r>
    <r>
      <rPr>
        <u/>
        <sz val="11"/>
        <color indexed="12"/>
        <rFont val="ＭＳ Ｐゴシック"/>
        <family val="3"/>
        <charset val="128"/>
      </rPr>
      <t>の部門別排出量【電気・熱配分後排出量】（簡約表）</t>
    </r>
    <rPh sb="5" eb="8">
      <t>ブモンベツ</t>
    </rPh>
    <rPh sb="12" eb="14">
      <t>デンキ</t>
    </rPh>
    <rPh sb="15" eb="16">
      <t>ネツ</t>
    </rPh>
    <rPh sb="16" eb="18">
      <t>ハイブン</t>
    </rPh>
    <rPh sb="18" eb="19">
      <t>ゴ</t>
    </rPh>
    <rPh sb="24" eb="27">
      <t>カンヤクヒョウ</t>
    </rPh>
    <phoneticPr fontId="10"/>
  </si>
  <si>
    <r>
      <t>CO</t>
    </r>
    <r>
      <rPr>
        <u/>
        <sz val="8"/>
        <color rgb="FF0000FF"/>
        <rFont val="Century"/>
        <family val="1"/>
      </rPr>
      <t>2</t>
    </r>
    <r>
      <rPr>
        <u/>
        <sz val="11"/>
        <color indexed="12"/>
        <rFont val="Century"/>
        <family val="1"/>
      </rPr>
      <t xml:space="preserve"> </t>
    </r>
    <r>
      <rPr>
        <u/>
        <sz val="11"/>
        <color indexed="12"/>
        <rFont val="ＭＳ Ｐゴシック"/>
        <family val="3"/>
        <charset val="128"/>
      </rPr>
      <t>の部門別排出量のシェア（電気・熱配分前後のシェア）</t>
    </r>
    <rPh sb="5" eb="8">
      <t>ブモンベツ</t>
    </rPh>
    <phoneticPr fontId="10"/>
  </si>
  <si>
    <t>エネルギー起源二酸化炭素</t>
    <phoneticPr fontId="10"/>
  </si>
  <si>
    <t>また、一部の算定方法については、より正確に排出量を算定できるよう確報値に向けた見直しを行っている。</t>
    <phoneticPr fontId="10"/>
  </si>
  <si>
    <t>温室効果ガス排出量のまとめ</t>
    <phoneticPr fontId="9"/>
  </si>
  <si>
    <t>温室効果ガス排出量のまとめ</t>
    <phoneticPr fontId="10"/>
  </si>
  <si>
    <t>森林等の吸収源対策による吸収量</t>
    <phoneticPr fontId="10"/>
  </si>
  <si>
    <r>
      <rPr>
        <sz val="11"/>
        <color theme="0"/>
        <rFont val="ＭＳ 明朝"/>
        <family val="1"/>
        <charset val="128"/>
      </rPr>
      <t>一人あたり</t>
    </r>
    <r>
      <rPr>
        <sz val="11"/>
        <color theme="0"/>
        <rFont val="Century"/>
        <family val="1"/>
      </rPr>
      <t xml:space="preserve">GHG </t>
    </r>
    <r>
      <rPr>
        <sz val="11"/>
        <color theme="0"/>
        <rFont val="ＭＳ 明朝"/>
        <family val="1"/>
        <charset val="128"/>
      </rPr>
      <t>排出量</t>
    </r>
  </si>
  <si>
    <t>1.Summary</t>
    <phoneticPr fontId="10"/>
  </si>
  <si>
    <r>
      <t>CH</t>
    </r>
    <r>
      <rPr>
        <u/>
        <sz val="8"/>
        <color rgb="FF0000FF"/>
        <rFont val="Century"/>
        <family val="1"/>
      </rPr>
      <t>4</t>
    </r>
    <r>
      <rPr>
        <u/>
        <sz val="11"/>
        <color indexed="12"/>
        <rFont val="Century"/>
        <family val="1"/>
      </rPr>
      <t xml:space="preserve"> </t>
    </r>
    <r>
      <rPr>
        <u/>
        <sz val="11"/>
        <color indexed="12"/>
        <rFont val="ＭＳ Ｐゴシック"/>
        <family val="3"/>
        <charset val="128"/>
      </rPr>
      <t>排出量</t>
    </r>
    <rPh sb="4" eb="7">
      <t>ハイシュツリョウ</t>
    </rPh>
    <phoneticPr fontId="10"/>
  </si>
  <si>
    <r>
      <t>N</t>
    </r>
    <r>
      <rPr>
        <u/>
        <sz val="8"/>
        <color rgb="FF0000FF"/>
        <rFont val="Century"/>
        <family val="1"/>
      </rPr>
      <t>2</t>
    </r>
    <r>
      <rPr>
        <u/>
        <sz val="11"/>
        <color indexed="12"/>
        <rFont val="Century"/>
        <family val="1"/>
      </rPr>
      <t xml:space="preserve">O </t>
    </r>
    <r>
      <rPr>
        <u/>
        <sz val="11"/>
        <color indexed="12"/>
        <rFont val="ＭＳ Ｐゴシック"/>
        <family val="3"/>
        <charset val="128"/>
      </rPr>
      <t>排出量</t>
    </r>
    <rPh sb="4" eb="7">
      <t>ハイシュツリョウ</t>
    </rPh>
    <phoneticPr fontId="10"/>
  </si>
  <si>
    <t>【参考】UNFCCCに提出する共通報告様式（CRF）及び日本国温室効果ガスインベントリ報告書（NIR）に記載されている部門別CO2 排出・吸収量</t>
    <rPh sb="1" eb="3">
      <t>サンコウ</t>
    </rPh>
    <rPh sb="11" eb="13">
      <t>テイシュツ</t>
    </rPh>
    <rPh sb="15" eb="17">
      <t>キョウツウ</t>
    </rPh>
    <rPh sb="17" eb="19">
      <t>ホウコク</t>
    </rPh>
    <rPh sb="19" eb="21">
      <t>ヨウシキ</t>
    </rPh>
    <rPh sb="26" eb="27">
      <t>オヨ</t>
    </rPh>
    <rPh sb="52" eb="54">
      <t>キサイ</t>
    </rPh>
    <rPh sb="69" eb="71">
      <t>キュウシュウ</t>
    </rPh>
    <phoneticPr fontId="10"/>
  </si>
  <si>
    <t>13.NDC-LULUCF</t>
    <phoneticPr fontId="10"/>
  </si>
  <si>
    <r>
      <rPr>
        <sz val="11"/>
        <rFont val="ＭＳ 明朝"/>
        <family val="1"/>
        <charset val="128"/>
      </rPr>
      <t>３．</t>
    </r>
    <r>
      <rPr>
        <sz val="11"/>
        <color theme="1"/>
        <rFont val="ＭＳ Ｐゴシック"/>
        <family val="2"/>
        <charset val="128"/>
        <scheme val="minor"/>
      </rPr>
      <t/>
    </r>
  </si>
  <si>
    <r>
      <rPr>
        <sz val="11"/>
        <rFont val="ＭＳ 明朝"/>
        <family val="1"/>
        <charset val="128"/>
      </rPr>
      <t>このため、</t>
    </r>
    <r>
      <rPr>
        <sz val="11"/>
        <rFont val="Century"/>
        <family val="1"/>
      </rPr>
      <t>2023</t>
    </r>
    <r>
      <rPr>
        <sz val="11"/>
        <rFont val="ＭＳ 明朝"/>
        <family val="1"/>
        <charset val="128"/>
      </rPr>
      <t>年</t>
    </r>
    <r>
      <rPr>
        <sz val="11"/>
        <rFont val="Century"/>
        <family val="1"/>
      </rPr>
      <t>4</t>
    </r>
    <r>
      <rPr>
        <sz val="11"/>
        <rFont val="ＭＳ 明朝"/>
        <family val="1"/>
        <charset val="128"/>
      </rPr>
      <t>月に公表予定の確報値との間で差異が生じる可能性がある。</t>
    </r>
  </si>
  <si>
    <r>
      <rPr>
        <sz val="11"/>
        <rFont val="ＭＳ 明朝"/>
        <family val="1"/>
        <charset val="128"/>
      </rPr>
      <t>なお、この間接</t>
    </r>
    <r>
      <rPr>
        <sz val="11"/>
        <rFont val="Century"/>
        <family val="1"/>
      </rPr>
      <t>CO</t>
    </r>
    <r>
      <rPr>
        <vertAlign val="subscript"/>
        <sz val="11"/>
        <rFont val="Century"/>
        <family val="1"/>
      </rPr>
      <t>2</t>
    </r>
    <r>
      <rPr>
        <sz val="11"/>
        <rFont val="ＭＳ 明朝"/>
        <family val="1"/>
        <charset val="128"/>
      </rPr>
      <t>とは、電気・熱配分後排出量（</t>
    </r>
    <r>
      <rPr>
        <sz val="11"/>
        <rFont val="Century"/>
        <family val="1"/>
      </rPr>
      <t>2015</t>
    </r>
    <r>
      <rPr>
        <sz val="11"/>
        <rFont val="ＭＳ 明朝"/>
        <family val="1"/>
        <charset val="128"/>
      </rPr>
      <t>年11月公表まで「間接排出量」と呼称）とは異なる。</t>
    </r>
    <rPh sb="31" eb="32">
      <t>ガツ</t>
    </rPh>
    <rPh sb="32" eb="34">
      <t>コウヒョウ</t>
    </rPh>
    <phoneticPr fontId="10"/>
  </si>
  <si>
    <r>
      <t xml:space="preserve"> </t>
    </r>
    <r>
      <rPr>
        <sz val="11"/>
        <rFont val="ＭＳ 明朝"/>
        <family val="1"/>
        <charset val="128"/>
      </rPr>
      <t>※参考：　</t>
    </r>
    <r>
      <rPr>
        <sz val="11"/>
        <rFont val="Century"/>
        <family val="1"/>
      </rPr>
      <t>2014</t>
    </r>
    <r>
      <rPr>
        <sz val="11"/>
        <rFont val="ＭＳ 明朝"/>
        <family val="1"/>
        <charset val="128"/>
      </rPr>
      <t>年</t>
    </r>
    <r>
      <rPr>
        <sz val="11"/>
        <rFont val="Century"/>
        <family val="1"/>
      </rPr>
      <t>4</t>
    </r>
    <r>
      <rPr>
        <sz val="11"/>
        <rFont val="ＭＳ 明朝"/>
        <family val="1"/>
        <charset val="128"/>
      </rPr>
      <t>月公表までは、</t>
    </r>
    <r>
      <rPr>
        <sz val="11"/>
        <rFont val="Century"/>
        <family val="1"/>
      </rPr>
      <t>IPCC</t>
    </r>
    <r>
      <rPr>
        <sz val="11"/>
        <rFont val="ＭＳ 明朝"/>
        <family val="1"/>
        <charset val="128"/>
      </rPr>
      <t>第二次評価報告書（</t>
    </r>
    <r>
      <rPr>
        <sz val="11"/>
        <rFont val="Century"/>
        <family val="1"/>
      </rPr>
      <t>1995</t>
    </r>
    <r>
      <rPr>
        <sz val="11"/>
        <rFont val="ＭＳ 明朝"/>
        <family val="1"/>
        <charset val="128"/>
      </rPr>
      <t>）に記載の地球温暖化係数を使用していた。</t>
    </r>
    <rPh sb="2" eb="4">
      <t>サンコウ</t>
    </rPh>
    <rPh sb="10" eb="11">
      <t>ネン</t>
    </rPh>
    <rPh sb="12" eb="13">
      <t>ガツ</t>
    </rPh>
    <rPh sb="13" eb="15">
      <t>コウヒョウ</t>
    </rPh>
    <rPh sb="23" eb="24">
      <t>ダイ</t>
    </rPh>
    <rPh sb="24" eb="26">
      <t>ニジ</t>
    </rPh>
    <rPh sb="26" eb="28">
      <t>ヒョウカ</t>
    </rPh>
    <rPh sb="28" eb="31">
      <t>ホウコクショ</t>
    </rPh>
    <rPh sb="38" eb="40">
      <t>キサイ</t>
    </rPh>
    <rPh sb="41" eb="43">
      <t>チキュウ</t>
    </rPh>
    <rPh sb="43" eb="46">
      <t>オンダンカ</t>
    </rPh>
    <rPh sb="46" eb="48">
      <t>ケイスウ</t>
    </rPh>
    <rPh sb="49" eb="51">
      <t>シヨウ</t>
    </rPh>
    <phoneticPr fontId="10"/>
  </si>
  <si>
    <r>
      <t>CH</t>
    </r>
    <r>
      <rPr>
        <b/>
        <vertAlign val="subscript"/>
        <sz val="16"/>
        <rFont val="Century"/>
        <family val="1"/>
      </rPr>
      <t xml:space="preserve">4 </t>
    </r>
    <r>
      <rPr>
        <b/>
        <sz val="16"/>
        <rFont val="ＭＳ Ｐゴシック"/>
        <family val="3"/>
        <charset val="128"/>
      </rPr>
      <t>排出量</t>
    </r>
    <phoneticPr fontId="10"/>
  </si>
  <si>
    <r>
      <t>N</t>
    </r>
    <r>
      <rPr>
        <b/>
        <vertAlign val="subscript"/>
        <sz val="16"/>
        <rFont val="Century"/>
        <family val="1"/>
      </rPr>
      <t>2</t>
    </r>
    <r>
      <rPr>
        <b/>
        <sz val="16"/>
        <rFont val="Century"/>
        <family val="1"/>
      </rPr>
      <t>O</t>
    </r>
    <r>
      <rPr>
        <b/>
        <vertAlign val="subscript"/>
        <sz val="16"/>
        <rFont val="Century"/>
        <family val="1"/>
      </rPr>
      <t xml:space="preserve"> </t>
    </r>
    <r>
      <rPr>
        <b/>
        <sz val="16"/>
        <rFont val="ＭＳ Ｐゴシック"/>
        <family val="3"/>
        <charset val="128"/>
      </rPr>
      <t>排出量</t>
    </r>
    <phoneticPr fontId="10"/>
  </si>
  <si>
    <r>
      <rPr>
        <sz val="11"/>
        <rFont val="ＭＳ 明朝"/>
        <family val="1"/>
        <charset val="128"/>
      </rPr>
      <t>※</t>
    </r>
    <r>
      <rPr>
        <sz val="11"/>
        <rFont val="Century"/>
        <family val="1"/>
      </rPr>
      <t xml:space="preserve"> </t>
    </r>
    <r>
      <rPr>
        <sz val="11"/>
        <rFont val="ＭＳ 明朝"/>
        <family val="1"/>
        <charset val="128"/>
      </rPr>
      <t>本シートにおける家庭からの</t>
    </r>
    <r>
      <rPr>
        <sz val="11"/>
        <rFont val="Century"/>
        <family val="1"/>
      </rPr>
      <t>CO</t>
    </r>
    <r>
      <rPr>
        <vertAlign val="subscript"/>
        <sz val="11"/>
        <rFont val="Century"/>
        <family val="1"/>
      </rPr>
      <t>2</t>
    </r>
    <r>
      <rPr>
        <sz val="11"/>
        <rFont val="ＭＳ 明朝"/>
        <family val="1"/>
        <charset val="128"/>
      </rPr>
      <t>排出量は、インベントリの家庭部門に加え、自家用乗用車、ごみ処理及び水道からの排出量を足し合わせたもの。</t>
    </r>
    <phoneticPr fontId="10"/>
  </si>
  <si>
    <r>
      <rPr>
        <sz val="11"/>
        <rFont val="ＭＳ 明朝"/>
        <family val="1"/>
        <charset val="128"/>
      </rPr>
      <t>■シェア</t>
    </r>
    <phoneticPr fontId="9"/>
  </si>
  <si>
    <r>
      <rPr>
        <sz val="11"/>
        <rFont val="ＭＳ 明朝"/>
        <family val="1"/>
        <charset val="128"/>
      </rPr>
      <t>温室効果ガス</t>
    </r>
  </si>
  <si>
    <r>
      <rPr>
        <sz val="11"/>
        <rFont val="ＭＳ 明朝"/>
        <family val="1"/>
        <charset val="128"/>
      </rPr>
      <t>■</t>
    </r>
    <r>
      <rPr>
        <sz val="11"/>
        <rFont val="Century"/>
        <family val="1"/>
      </rPr>
      <t>2013</t>
    </r>
    <r>
      <rPr>
        <sz val="11"/>
        <rFont val="ＭＳ 明朝"/>
        <family val="1"/>
        <charset val="128"/>
      </rPr>
      <t>年度比</t>
    </r>
    <rPh sb="5" eb="6">
      <t>ネン</t>
    </rPh>
    <rPh sb="6" eb="7">
      <t>ド</t>
    </rPh>
    <rPh sb="7" eb="8">
      <t>ヒ</t>
    </rPh>
    <phoneticPr fontId="10"/>
  </si>
  <si>
    <r>
      <rPr>
        <sz val="11"/>
        <rFont val="ＭＳ Ｐ明朝"/>
        <family val="1"/>
        <charset val="128"/>
      </rPr>
      <t>■排出量　</t>
    </r>
    <r>
      <rPr>
        <sz val="11"/>
        <rFont val="Century"/>
        <family val="1"/>
      </rPr>
      <t>[Mt CO</t>
    </r>
    <r>
      <rPr>
        <vertAlign val="subscript"/>
        <sz val="11"/>
        <rFont val="Century"/>
        <family val="1"/>
      </rPr>
      <t>2</t>
    </r>
    <r>
      <rPr>
        <sz val="11"/>
        <rFont val="Century"/>
        <family val="1"/>
      </rPr>
      <t>]</t>
    </r>
    <phoneticPr fontId="10"/>
  </si>
  <si>
    <r>
      <rPr>
        <sz val="11"/>
        <rFont val="ＭＳ Ｐ明朝"/>
        <family val="1"/>
        <charset val="128"/>
      </rPr>
      <t>排出源</t>
    </r>
    <rPh sb="0" eb="3">
      <t>ハイシュツゲン</t>
    </rPh>
    <phoneticPr fontId="10"/>
  </si>
  <si>
    <r>
      <t xml:space="preserve">1.A.1. </t>
    </r>
    <r>
      <rPr>
        <sz val="11"/>
        <rFont val="ＭＳ Ｐ明朝"/>
        <family val="1"/>
        <charset val="128"/>
      </rPr>
      <t>エネルギー転換</t>
    </r>
    <rPh sb="12" eb="14">
      <t>テンカン</t>
    </rPh>
    <phoneticPr fontId="10"/>
  </si>
  <si>
    <r>
      <t xml:space="preserve">1.A.3. </t>
    </r>
    <r>
      <rPr>
        <sz val="11"/>
        <rFont val="ＭＳ Ｐ明朝"/>
        <family val="1"/>
        <charset val="128"/>
      </rPr>
      <t>運輸</t>
    </r>
    <rPh sb="7" eb="9">
      <t>ウンユ</t>
    </rPh>
    <phoneticPr fontId="10"/>
  </si>
  <si>
    <r>
      <t xml:space="preserve">1.A.4. </t>
    </r>
    <r>
      <rPr>
        <sz val="11"/>
        <rFont val="ＭＳ Ｐ明朝"/>
        <family val="1"/>
        <charset val="128"/>
      </rPr>
      <t>その他部門（民生及び農林水産業）</t>
    </r>
    <rPh sb="9" eb="10">
      <t>タ</t>
    </rPh>
    <rPh sb="10" eb="12">
      <t>ブモン</t>
    </rPh>
    <phoneticPr fontId="10"/>
  </si>
  <si>
    <r>
      <t xml:space="preserve">1.B. </t>
    </r>
    <r>
      <rPr>
        <sz val="11"/>
        <rFont val="ＭＳ Ｐ明朝"/>
        <family val="1"/>
        <charset val="128"/>
      </rPr>
      <t>燃料からの漏出</t>
    </r>
    <rPh sb="5" eb="7">
      <t>ネンリョウ</t>
    </rPh>
    <rPh sb="10" eb="12">
      <t>ロウシュツ</t>
    </rPh>
    <phoneticPr fontId="10"/>
  </si>
  <si>
    <r>
      <t xml:space="preserve">2. </t>
    </r>
    <r>
      <rPr>
        <sz val="11"/>
        <rFont val="ＭＳ Ｐ明朝"/>
        <family val="1"/>
        <charset val="128"/>
      </rPr>
      <t>工業プロセス</t>
    </r>
    <r>
      <rPr>
        <sz val="11"/>
        <rFont val="ＭＳ 明朝"/>
        <family val="1"/>
        <charset val="128"/>
      </rPr>
      <t>及び製品の使用</t>
    </r>
    <rPh sb="3" eb="5">
      <t>コウギョウ</t>
    </rPh>
    <phoneticPr fontId="10"/>
  </si>
  <si>
    <r>
      <t xml:space="preserve">3. </t>
    </r>
    <r>
      <rPr>
        <sz val="11"/>
        <rFont val="ＭＳ Ｐ明朝"/>
        <family val="1"/>
        <charset val="128"/>
      </rPr>
      <t>農業</t>
    </r>
    <rPh sb="3" eb="5">
      <t>ノウギョウ</t>
    </rPh>
    <phoneticPr fontId="10"/>
  </si>
  <si>
    <r>
      <t xml:space="preserve">5. </t>
    </r>
    <r>
      <rPr>
        <sz val="11"/>
        <rFont val="ＭＳ Ｐ明朝"/>
        <family val="1"/>
        <charset val="128"/>
      </rPr>
      <t>廃棄物</t>
    </r>
    <rPh sb="3" eb="6">
      <t>ハイキブツ</t>
    </rPh>
    <phoneticPr fontId="10"/>
  </si>
  <si>
    <r>
      <rPr>
        <sz val="11"/>
        <rFont val="ＭＳ Ｐ明朝"/>
        <family val="1"/>
        <charset val="128"/>
      </rPr>
      <t>■</t>
    </r>
    <r>
      <rPr>
        <sz val="11"/>
        <rFont val="Century"/>
        <family val="1"/>
      </rPr>
      <t>1990</t>
    </r>
    <r>
      <rPr>
        <sz val="11"/>
        <rFont val="ＭＳ Ｐ明朝"/>
        <family val="1"/>
        <charset val="128"/>
      </rPr>
      <t>年比</t>
    </r>
    <rPh sb="5" eb="6">
      <t>ネン</t>
    </rPh>
    <rPh sb="6" eb="7">
      <t>ヒ</t>
    </rPh>
    <phoneticPr fontId="10"/>
  </si>
  <si>
    <r>
      <rPr>
        <sz val="11"/>
        <rFont val="ＭＳ Ｐ明朝"/>
        <family val="1"/>
        <charset val="128"/>
      </rPr>
      <t>■前年比</t>
    </r>
    <rPh sb="1" eb="2">
      <t>ゼン</t>
    </rPh>
    <rPh sb="2" eb="3">
      <t>ネン</t>
    </rPh>
    <rPh sb="3" eb="4">
      <t>ヒ</t>
    </rPh>
    <phoneticPr fontId="10"/>
  </si>
  <si>
    <t>■各シート中の空白セル及び空白シートは、2023年春に公表予定。</t>
    <rPh sb="1" eb="2">
      <t>カク</t>
    </rPh>
    <rPh sb="5" eb="6">
      <t>チュウ</t>
    </rPh>
    <rPh sb="11" eb="12">
      <t>オヨ</t>
    </rPh>
    <rPh sb="13" eb="15">
      <t>クウハク</t>
    </rPh>
    <phoneticPr fontId="10"/>
  </si>
  <si>
    <t>■2023年春に公表予定。</t>
    <phoneticPr fontId="10"/>
  </si>
  <si>
    <r>
      <rPr>
        <b/>
        <sz val="16"/>
        <rFont val="ＭＳ Ｐゴシック"/>
        <family val="3"/>
        <charset val="128"/>
      </rPr>
      <t>【参考】</t>
    </r>
    <r>
      <rPr>
        <b/>
        <sz val="16"/>
        <rFont val="Century"/>
        <family val="1"/>
      </rPr>
      <t>UNFCCC</t>
    </r>
    <r>
      <rPr>
        <b/>
        <sz val="16"/>
        <rFont val="ＭＳ Ｐゴシック"/>
        <family val="3"/>
        <charset val="128"/>
      </rPr>
      <t>に提出する</t>
    </r>
    <r>
      <rPr>
        <b/>
        <sz val="16"/>
        <rFont val="Century"/>
        <family val="1"/>
      </rPr>
      <t>CRF</t>
    </r>
    <r>
      <rPr>
        <b/>
        <sz val="16"/>
        <rFont val="ＭＳ Ｐゴシック"/>
        <family val="3"/>
        <charset val="128"/>
      </rPr>
      <t>及び</t>
    </r>
    <r>
      <rPr>
        <b/>
        <sz val="16"/>
        <rFont val="Century"/>
        <family val="1"/>
      </rPr>
      <t>NIR</t>
    </r>
    <r>
      <rPr>
        <b/>
        <sz val="16"/>
        <rFont val="ＭＳ Ｐゴシック"/>
        <family val="3"/>
        <charset val="128"/>
      </rPr>
      <t>に記載されている部門別</t>
    </r>
    <r>
      <rPr>
        <b/>
        <sz val="16"/>
        <rFont val="Century"/>
        <family val="1"/>
      </rPr>
      <t>CO</t>
    </r>
    <r>
      <rPr>
        <b/>
        <vertAlign val="subscript"/>
        <sz val="16"/>
        <rFont val="Century"/>
        <family val="1"/>
      </rPr>
      <t xml:space="preserve">2 </t>
    </r>
    <r>
      <rPr>
        <b/>
        <sz val="16"/>
        <rFont val="ＭＳ Ｐゴシック"/>
        <family val="3"/>
        <charset val="128"/>
      </rPr>
      <t>排出・吸収量</t>
    </r>
    <rPh sb="1" eb="3">
      <t>サンコウ</t>
    </rPh>
    <rPh sb="11" eb="13">
      <t>テイシュツ</t>
    </rPh>
    <rPh sb="18" eb="19">
      <t>オヨ</t>
    </rPh>
    <rPh sb="24" eb="26">
      <t>キサイ</t>
    </rPh>
    <rPh sb="31" eb="33">
      <t>ブモン</t>
    </rPh>
    <rPh sb="33" eb="34">
      <t>ベツ</t>
    </rPh>
    <rPh sb="38" eb="40">
      <t>ハイシュツ</t>
    </rPh>
    <rPh sb="41" eb="43">
      <t>キュウシュウ</t>
    </rPh>
    <rPh sb="43" eb="44">
      <t>リョウ</t>
    </rPh>
    <phoneticPr fontId="10"/>
  </si>
  <si>
    <t>冷蔵庫及び空調機器</t>
  </si>
  <si>
    <t>発泡剤</t>
  </si>
  <si>
    <t>エアゾール・MDI（定量噴射剤）</t>
  </si>
  <si>
    <t>洗浄剤・溶剤</t>
  </si>
  <si>
    <t>HFCsの製造時の漏出</t>
  </si>
  <si>
    <t>半導体製造</t>
  </si>
  <si>
    <t>液晶製造</t>
  </si>
  <si>
    <t>HCFC22製造時の副生HFC23</t>
  </si>
  <si>
    <t>消火剤</t>
  </si>
  <si>
    <t>マグネシウム鋳造</t>
  </si>
  <si>
    <t>PFCsの製造時の漏出</t>
  </si>
  <si>
    <t>その他</t>
  </si>
  <si>
    <t>アルミニウム精錬</t>
  </si>
  <si>
    <t>粒子加速器等</t>
  </si>
  <si>
    <t>電気絶縁ガス使用機器</t>
  </si>
  <si>
    <t>SF6 製造時の漏出</t>
  </si>
  <si>
    <t>NF3の製造時の漏出</t>
  </si>
  <si>
    <r>
      <t>CO</t>
    </r>
    <r>
      <rPr>
        <b/>
        <vertAlign val="subscript"/>
        <sz val="16"/>
        <rFont val="Century"/>
        <family val="1"/>
      </rPr>
      <t xml:space="preserve">2 </t>
    </r>
    <r>
      <rPr>
        <b/>
        <sz val="16"/>
        <rFont val="ＭＳ Ｐゴシック"/>
        <family val="3"/>
        <charset val="128"/>
      </rPr>
      <t>の部門別排出量【電気・熱配分後】（簡約表）</t>
    </r>
    <phoneticPr fontId="10"/>
  </si>
  <si>
    <r>
      <rPr>
        <b/>
        <sz val="16"/>
        <rFont val="ＭＳ Ｐゴシック"/>
        <family val="3"/>
        <charset val="128"/>
      </rPr>
      <t>一人あたり</t>
    </r>
    <r>
      <rPr>
        <b/>
        <sz val="16"/>
        <rFont val="Century"/>
        <family val="1"/>
      </rPr>
      <t>GHG</t>
    </r>
    <r>
      <rPr>
        <b/>
        <sz val="16"/>
        <rFont val="ＭＳ Ｐゴシック"/>
        <family val="3"/>
        <charset val="128"/>
      </rPr>
      <t>排出量</t>
    </r>
    <phoneticPr fontId="10"/>
  </si>
  <si>
    <r>
      <t>GDP</t>
    </r>
    <r>
      <rPr>
        <b/>
        <sz val="16"/>
        <rFont val="ＭＳ Ｐゴシック"/>
        <family val="3"/>
        <charset val="128"/>
      </rPr>
      <t>あたり</t>
    </r>
    <r>
      <rPr>
        <b/>
        <sz val="16"/>
        <rFont val="Century"/>
        <family val="1"/>
      </rPr>
      <t>GHG</t>
    </r>
    <r>
      <rPr>
        <b/>
        <sz val="16"/>
        <rFont val="ＭＳ Ｐゴシック"/>
        <family val="3"/>
        <charset val="128"/>
      </rPr>
      <t>排出量</t>
    </r>
    <phoneticPr fontId="10"/>
  </si>
  <si>
    <r>
      <rPr>
        <sz val="11"/>
        <rFont val="ＭＳ 明朝"/>
        <family val="1"/>
        <charset val="128"/>
      </rPr>
      <t>各種統計等の年報値について、暫定データの算定時点で</t>
    </r>
    <r>
      <rPr>
        <sz val="11"/>
        <rFont val="Century"/>
        <family val="1"/>
      </rPr>
      <t>2021</t>
    </r>
    <r>
      <rPr>
        <sz val="11"/>
        <rFont val="ＭＳ 明朝"/>
        <family val="1"/>
        <charset val="128"/>
      </rPr>
      <t>年度の値が未公表のものは</t>
    </r>
    <r>
      <rPr>
        <sz val="11"/>
        <rFont val="Century"/>
        <family val="1"/>
      </rPr>
      <t>2020</t>
    </r>
    <r>
      <rPr>
        <sz val="11"/>
        <rFont val="ＭＳ 明朝"/>
        <family val="1"/>
        <charset val="128"/>
      </rPr>
      <t>年度の値を代用した。</t>
    </r>
    <phoneticPr fontId="10"/>
  </si>
  <si>
    <t>＜暫定データ＞</t>
    <phoneticPr fontId="9"/>
  </si>
  <si>
    <t>NO</t>
  </si>
  <si>
    <t>2023/2/7</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</si>
</sst>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176" formatCode="#,##0_ "/>
    <numFmt numFmtId="177" formatCode="#,##0.0_ "/>
    <numFmt numFmtId="178" formatCode="0.0_ "/>
    <numFmt numFmtId="179" formatCode="0.0%"/>
    <numFmt numFmtId="180" formatCode="0.00_ "/>
    <numFmt numFmtId="181" formatCode="0.00_);\(0.00\)"/>
    <numFmt numFmtId="182" formatCode="#,##0.0000"/>
    <numFmt numFmtId="183" formatCode="#,##0.00_ "/>
    <numFmt numFmtId="184" formatCode="#,##0.0%;[Red]\-#,##0.0%"/>
    <numFmt numFmtId="185" formatCode="0.0000000000_ "/>
    <numFmt numFmtId="186" formatCode="#,##0.00_);[Red]\(#,##0.00\)"/>
    <numFmt numFmtId="187" formatCode="#,##0_);[Red]\(#,##0\)"/>
    <numFmt numFmtId="188" formatCode="#,##0.00000_ "/>
    <numFmt numFmtId="189" formatCode="#,##0.000000_ "/>
    <numFmt numFmtId="190" formatCode="#0.0%;[Red]\-#0.0%"/>
    <numFmt numFmtId="191" formatCode="#,##0.000_ "/>
    <numFmt numFmtId="192" formatCode="#,##0.0000_);[Red]\(#,##0.0000\)"/>
    <numFmt numFmtId="193" formatCode="#,##0_ ;[Red]\-#,##0\ "/>
    <numFmt numFmtId="194" formatCode="#,##0.00000000_ ;[Red]\-#,##0.00000000\ "/>
    <numFmt numFmtId="195" formatCode="0.E+00"/>
    <numFmt numFmtId="196" formatCode="0.0E+00"/>
    <numFmt numFmtId="197" formatCode="yyyy/m/d;@"/>
    <numFmt numFmtId="198" formatCode="#,##0.0;[Red]\-#,##0.0"/>
    <numFmt numFmtId="199" formatCode="0.000%"/>
    <numFmt numFmtId="200" formatCode="##&quot;億&quot;"/>
    <numFmt numFmtId="201" formatCode="&quot;(&quot;0000&quot;年度)&quot;"/>
    <numFmt numFmtId="202" formatCode="#,##0.000;[Red]\-#,##0.000"/>
    <numFmt numFmtId="203" formatCode="#0%;[Red]\-#0%"/>
    <numFmt numFmtId="204" formatCode="0.000_ "/>
    <numFmt numFmtId="205" formatCode="0.0000_ "/>
    <numFmt numFmtId="206" formatCode="0.0"/>
    <numFmt numFmtId="207" formatCode="0.000000E+00"/>
    <numFmt numFmtId="208" formatCode="#,##0.00%;[Red]\-#,##0.00%"/>
    <numFmt numFmtId="209" formatCode="#,##0.0_);[Red]\(#,##0.0\)"/>
    <numFmt numFmtId="210" formatCode="#,##0.0"/>
    <numFmt numFmtId="211" formatCode="0_ "/>
    <numFmt numFmtId="212" formatCode="#,##0.0%;\-#,##0.0%"/>
    <numFmt numFmtId="213" formatCode="#0.000%;[Red]\-#0.000%"/>
    <numFmt numFmtId="214" formatCode="#0.00%;[Red]\-#0.00%"/>
    <numFmt numFmtId="215" formatCode="00&quot;00万トン&quot;"/>
  </numFmts>
  <fonts count="107">
    <font>
      <sz val="11"/>
      <name val="ＭＳ Ｐゴシック"/>
      <family val="3"/>
      <charset val="128"/>
    </font>
    <font>
      <sz val="11"/>
      <color theme="1"/>
      <name val="ＭＳ Ｐゴシック"/>
      <family val="2"/>
      <charset val="128"/>
      <scheme val="minor"/>
    </font>
    <font>
      <sz val="9"/>
      <name val="Times New Roman"/>
      <family val="1"/>
    </font>
    <font>
      <b/>
      <sz val="9"/>
      <name val="Times New Roman"/>
      <family val="1"/>
    </font>
    <font>
      <b/>
      <sz val="12"/>
      <name val="Times New Roman"/>
      <family val="1"/>
    </font>
    <font>
      <sz val="8"/>
      <name val="Helvetica"/>
      <family val="2"/>
    </font>
    <font>
      <sz val="10"/>
      <name val="Arial"/>
      <family val="2"/>
    </font>
    <font>
      <sz val="11"/>
      <name val="ＭＳ Ｐゴシック"/>
      <family val="3"/>
      <charset val="128"/>
    </font>
    <font>
      <u/>
      <sz val="11"/>
      <color indexed="12"/>
      <name val="ＭＳ Ｐゴシック"/>
      <family val="3"/>
      <charset val="128"/>
    </font>
    <font>
      <sz val="12"/>
      <name val="細明朝体"/>
      <family val="3"/>
      <charset val="128"/>
    </font>
    <font>
      <sz val="6"/>
      <name val="ＭＳ Ｐゴシック"/>
      <family val="3"/>
      <charset val="128"/>
    </font>
    <font>
      <sz val="11"/>
      <name val="Century"/>
      <family val="1"/>
    </font>
    <font>
      <sz val="11"/>
      <name val="ＭＳ 明朝"/>
      <family val="1"/>
      <charset val="128"/>
    </font>
    <font>
      <vertAlign val="subscript"/>
      <sz val="11"/>
      <name val="Century"/>
      <family val="1"/>
    </font>
    <font>
      <sz val="10"/>
      <name val="ＭＳ 明朝"/>
      <family val="1"/>
      <charset val="128"/>
    </font>
    <font>
      <sz val="6"/>
      <name val="ＭＳ Ｐ明朝"/>
      <family val="1"/>
      <charset val="128"/>
    </font>
    <font>
      <sz val="10"/>
      <name val="Century"/>
      <family val="1"/>
    </font>
    <font>
      <sz val="11"/>
      <name val="ＭＳ Ｐ明朝"/>
      <family val="1"/>
      <charset val="128"/>
    </font>
    <font>
      <b/>
      <sz val="11"/>
      <name val="Century"/>
      <family val="1"/>
    </font>
    <font>
      <sz val="12"/>
      <name val="ＭＳ Ｐゴシック"/>
      <family val="3"/>
      <charset val="128"/>
    </font>
    <font>
      <sz val="9"/>
      <color indexed="8"/>
      <name val="Times New Roman"/>
      <family val="1"/>
    </font>
    <font>
      <sz val="14"/>
      <name val="ＭＳ 明朝"/>
      <family val="1"/>
      <charset val="128"/>
    </font>
    <font>
      <sz val="11"/>
      <color indexed="55"/>
      <name val="Century"/>
      <family val="1"/>
    </font>
    <font>
      <sz val="11"/>
      <color indexed="8"/>
      <name val="ＭＳ Ｐゴシック"/>
      <family val="3"/>
      <charset val="128"/>
    </font>
    <font>
      <b/>
      <sz val="11"/>
      <name val="ＭＳ 明朝"/>
      <family val="1"/>
      <charset val="128"/>
    </font>
    <font>
      <b/>
      <sz val="16"/>
      <name val="ＭＳ Ｐゴシック"/>
      <family val="3"/>
      <charset val="128"/>
    </font>
    <font>
      <sz val="12"/>
      <name val="Century"/>
      <family val="1"/>
    </font>
    <font>
      <sz val="11"/>
      <color rgb="FFFF0000"/>
      <name val="Century"/>
      <family val="1"/>
    </font>
    <font>
      <sz val="11"/>
      <color theme="1"/>
      <name val="ＭＳ Ｐゴシック"/>
      <family val="3"/>
      <charset val="128"/>
      <scheme val="minor"/>
    </font>
    <font>
      <sz val="11"/>
      <color theme="0" tint="-0.499984740745262"/>
      <name val="Century"/>
      <family val="1"/>
    </font>
    <font>
      <sz val="11"/>
      <color theme="0" tint="-0.34998626667073579"/>
      <name val="Century"/>
      <family val="1"/>
    </font>
    <font>
      <sz val="11"/>
      <color rgb="FFFF0000"/>
      <name val="ＭＳ Ｐ明朝"/>
      <family val="1"/>
      <charset val="128"/>
    </font>
    <font>
      <sz val="11"/>
      <color rgb="FFFF0000"/>
      <name val="ＭＳ 明朝"/>
      <family val="1"/>
      <charset val="128"/>
    </font>
    <font>
      <vertAlign val="subscript"/>
      <sz val="11"/>
      <name val="ＭＳ 明朝"/>
      <family val="1"/>
      <charset val="128"/>
    </font>
    <font>
      <sz val="11"/>
      <color rgb="FF00B0F0"/>
      <name val="Century"/>
      <family val="1"/>
    </font>
    <font>
      <b/>
      <sz val="11"/>
      <color theme="1"/>
      <name val="ＭＳ 明朝"/>
      <family val="1"/>
      <charset val="128"/>
    </font>
    <font>
      <sz val="11"/>
      <color rgb="FFFFC000"/>
      <name val="Century"/>
      <family val="1"/>
    </font>
    <font>
      <vertAlign val="superscript"/>
      <sz val="11"/>
      <name val="ＭＳ 明朝"/>
      <family val="1"/>
      <charset val="128"/>
    </font>
    <font>
      <sz val="11"/>
      <color theme="0"/>
      <name val="ＭＳ 明朝"/>
      <family val="1"/>
      <charset val="128"/>
    </font>
    <font>
      <sz val="11"/>
      <color indexed="8"/>
      <name val="ＭＳ 明朝"/>
      <family val="1"/>
      <charset val="128"/>
    </font>
    <font>
      <sz val="11"/>
      <color theme="1"/>
      <name val="ＭＳ 明朝"/>
      <family val="1"/>
      <charset val="128"/>
    </font>
    <font>
      <sz val="12"/>
      <name val="ＭＳ 明朝"/>
      <family val="1"/>
      <charset val="128"/>
    </font>
    <font>
      <b/>
      <sz val="16"/>
      <name val="Century"/>
      <family val="1"/>
    </font>
    <font>
      <b/>
      <sz val="16"/>
      <name val="ＭＳ 明朝"/>
      <family val="1"/>
      <charset val="128"/>
    </font>
    <font>
      <b/>
      <vertAlign val="subscript"/>
      <sz val="16"/>
      <name val="Century"/>
      <family val="1"/>
    </font>
    <font>
      <sz val="10"/>
      <color theme="0" tint="-0.34998626667073579"/>
      <name val="Century"/>
      <family val="1"/>
    </font>
    <font>
      <sz val="11"/>
      <color theme="0" tint="-0.249977111117893"/>
      <name val="Century"/>
      <family val="1"/>
    </font>
    <font>
      <sz val="14"/>
      <name val="Century"/>
      <family val="1"/>
    </font>
    <font>
      <b/>
      <sz val="11"/>
      <name val="ＭＳ Ｐ明朝"/>
      <family val="1"/>
      <charset val="128"/>
    </font>
    <font>
      <sz val="11"/>
      <color rgb="FF000000"/>
      <name val="ＭＳ 明朝"/>
      <family val="1"/>
      <charset val="128"/>
    </font>
    <font>
      <b/>
      <sz val="11"/>
      <color theme="1"/>
      <name val="Century"/>
      <family val="1"/>
    </font>
    <font>
      <sz val="11"/>
      <color indexed="8"/>
      <name val="Century"/>
      <family val="1"/>
    </font>
    <font>
      <b/>
      <vertAlign val="subscript"/>
      <sz val="11"/>
      <color theme="1"/>
      <name val="Century"/>
      <family val="1"/>
    </font>
    <font>
      <b/>
      <sz val="16"/>
      <color rgb="FF00B0F0"/>
      <name val="Century"/>
      <family val="1"/>
    </font>
    <font>
      <sz val="11"/>
      <color theme="1"/>
      <name val="Century"/>
      <family val="1"/>
    </font>
    <font>
      <sz val="11"/>
      <color theme="0"/>
      <name val="Century"/>
      <family val="1"/>
    </font>
    <font>
      <b/>
      <vertAlign val="subscript"/>
      <sz val="11"/>
      <name val="Century"/>
      <family val="1"/>
    </font>
    <font>
      <u/>
      <sz val="11"/>
      <color indexed="12"/>
      <name val="Century"/>
      <family val="1"/>
    </font>
    <font>
      <vertAlign val="subscript"/>
      <sz val="11"/>
      <color indexed="8"/>
      <name val="Century"/>
      <family val="1"/>
    </font>
    <font>
      <vertAlign val="superscript"/>
      <sz val="11"/>
      <color indexed="8"/>
      <name val="Century"/>
      <family val="1"/>
    </font>
    <font>
      <vertAlign val="subscript"/>
      <sz val="12"/>
      <name val="Century"/>
      <family val="1"/>
    </font>
    <font>
      <sz val="11"/>
      <name val="Century"/>
      <family val="1"/>
      <charset val="128"/>
    </font>
    <font>
      <b/>
      <sz val="16"/>
      <name val="Century"/>
      <family val="3"/>
      <charset val="128"/>
    </font>
    <font>
      <b/>
      <sz val="16"/>
      <name val="ＭＳ Ｐ明朝"/>
      <family val="1"/>
      <charset val="128"/>
    </font>
    <font>
      <sz val="11"/>
      <color theme="0" tint="-0.24994659260841701"/>
      <name val="Century"/>
      <family val="1"/>
    </font>
    <font>
      <sz val="10"/>
      <color theme="0" tint="-0.24994659260841701"/>
      <name val="Century"/>
      <family val="1"/>
    </font>
    <font>
      <b/>
      <sz val="16"/>
      <name val="Century"/>
      <family val="1"/>
      <charset val="128"/>
    </font>
    <font>
      <b/>
      <sz val="14"/>
      <name val="ＭＳ Ｐ明朝"/>
      <family val="1"/>
      <charset val="128"/>
    </font>
    <font>
      <sz val="11"/>
      <name val="Times New Roman"/>
      <family val="1"/>
    </font>
    <font>
      <b/>
      <sz val="16"/>
      <name val="Times New Roman"/>
      <family val="1"/>
    </font>
    <font>
      <sz val="11"/>
      <color indexed="8"/>
      <name val="Century"/>
      <family val="1"/>
      <charset val="128"/>
    </font>
    <font>
      <sz val="11"/>
      <name val="Century"/>
      <family val="3"/>
      <charset val="128"/>
    </font>
    <font>
      <b/>
      <sz val="12"/>
      <name val="Century"/>
      <family val="1"/>
    </font>
    <font>
      <sz val="11"/>
      <name val="Segoe UI Symbol"/>
      <family val="1"/>
    </font>
    <font>
      <sz val="11"/>
      <name val="Segoe UI Symbol"/>
      <family val="3"/>
    </font>
    <font>
      <sz val="11"/>
      <name val="Century"/>
      <family val="3"/>
    </font>
    <font>
      <sz val="11"/>
      <name val="MS明朝"/>
      <family val="3"/>
      <charset val="128"/>
    </font>
    <font>
      <vertAlign val="subscript"/>
      <sz val="11"/>
      <color rgb="FF000000"/>
      <name val="Century"/>
      <family val="1"/>
    </font>
    <font>
      <b/>
      <sz val="11"/>
      <color theme="1"/>
      <name val="Century"/>
      <family val="1"/>
      <charset val="128"/>
    </font>
    <font>
      <vertAlign val="superscript"/>
      <sz val="11"/>
      <name val="MS UI Gothic"/>
      <family val="3"/>
      <charset val="128"/>
    </font>
    <font>
      <sz val="12"/>
      <name val="Century"/>
      <family val="1"/>
      <charset val="128"/>
    </font>
    <font>
      <sz val="11"/>
      <name val="Yu Gothic"/>
      <family val="1"/>
      <charset val="128"/>
    </font>
    <font>
      <b/>
      <sz val="16"/>
      <name val="Century"/>
      <family val="3"/>
    </font>
    <font>
      <sz val="11"/>
      <color rgb="FF000000"/>
      <name val="Segoe UI Symbol"/>
      <family val="1"/>
    </font>
    <font>
      <sz val="11"/>
      <color rgb="FF000000"/>
      <name val="Century"/>
      <family val="1"/>
    </font>
    <font>
      <sz val="11"/>
      <color rgb="FF000000"/>
      <name val="Century"/>
      <family val="1"/>
      <charset val="128"/>
    </font>
    <font>
      <sz val="11"/>
      <name val="MS 明朝"/>
      <family val="3"/>
      <charset val="128"/>
    </font>
    <font>
      <u/>
      <sz val="11"/>
      <color indexed="12"/>
      <name val="ＭＳ 明朝"/>
      <family val="1"/>
      <charset val="128"/>
    </font>
    <font>
      <u/>
      <vertAlign val="subscript"/>
      <sz val="11"/>
      <color indexed="12"/>
      <name val="Century"/>
      <family val="1"/>
    </font>
    <font>
      <u/>
      <sz val="11"/>
      <color indexed="12"/>
      <name val="Century"/>
      <family val="3"/>
      <charset val="128"/>
    </font>
    <font>
      <u/>
      <sz val="11"/>
      <color indexed="12"/>
      <name val="Times New Roman"/>
      <family val="1"/>
    </font>
    <font>
      <sz val="10"/>
      <color rgb="FFFF0000"/>
      <name val="Century"/>
      <family val="1"/>
    </font>
    <font>
      <sz val="10"/>
      <color rgb="FFFF0000"/>
      <name val="ＭＳ Ｐ明朝"/>
      <family val="1"/>
      <charset val="128"/>
    </font>
    <font>
      <sz val="11"/>
      <color rgb="FFFF0000"/>
      <name val="Century"/>
      <family val="1"/>
      <charset val="128"/>
    </font>
    <font>
      <u/>
      <sz val="11"/>
      <name val="Century"/>
      <family val="1"/>
    </font>
    <font>
      <sz val="11"/>
      <name val="游ゴシック"/>
      <family val="2"/>
      <charset val="128"/>
    </font>
    <font>
      <sz val="11"/>
      <name val="ＭＳ Ｐゴシック"/>
      <family val="3"/>
      <charset val="128"/>
      <scheme val="major"/>
    </font>
    <font>
      <u/>
      <sz val="8"/>
      <color rgb="FF0000FF"/>
      <name val="Century"/>
      <family val="1"/>
    </font>
    <font>
      <sz val="8"/>
      <name val="Century"/>
      <family val="1"/>
    </font>
    <font>
      <b/>
      <sz val="11"/>
      <color rgb="FFCCFFCC"/>
      <name val="Century"/>
      <family val="1"/>
    </font>
    <font>
      <sz val="11"/>
      <color rgb="FFDCE6F1"/>
      <name val="Century"/>
      <family val="1"/>
    </font>
    <font>
      <sz val="12"/>
      <color rgb="FFCCFFCC"/>
      <name val="Century"/>
      <family val="1"/>
    </font>
    <font>
      <sz val="11"/>
      <color rgb="FFCCFFCC"/>
      <name val="Century"/>
      <family val="1"/>
    </font>
    <font>
      <b/>
      <sz val="11"/>
      <color rgb="FFCCFFCC"/>
      <name val="Century"/>
      <family val="1"/>
      <charset val="128"/>
    </font>
    <font>
      <b/>
      <sz val="12"/>
      <name val="ＭＳ Ｐ明朝"/>
      <family val="1"/>
      <charset val="128"/>
    </font>
    <font>
      <b/>
      <sz val="11"/>
      <name val="ＭＳ Ｐゴシック"/>
      <family val="3"/>
      <charset val="128"/>
      <scheme val="minor"/>
    </font>
    <font>
      <b/>
      <sz val="12"/>
      <name val="ＭＳ Ｐゴシック"/>
      <family val="3"/>
      <charset val="128"/>
      <scheme val="minor"/>
    </font>
  </fonts>
  <fills count="62">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indexed="41"/>
        <bgColor indexed="64"/>
      </patternFill>
    </fill>
    <fill>
      <patternFill patternType="solid">
        <fgColor indexed="31"/>
        <bgColor indexed="64"/>
      </patternFill>
    </fill>
    <fill>
      <patternFill patternType="solid">
        <fgColor indexed="45"/>
        <bgColor indexed="64"/>
      </patternFill>
    </fill>
    <fill>
      <patternFill patternType="solid">
        <fgColor indexed="44"/>
        <bgColor indexed="64"/>
      </patternFill>
    </fill>
    <fill>
      <patternFill patternType="solid">
        <fgColor indexed="45"/>
        <bgColor indexed="26"/>
      </patternFill>
    </fill>
    <fill>
      <patternFill patternType="solid">
        <fgColor indexed="9"/>
        <bgColor indexed="26"/>
      </patternFill>
    </fill>
    <fill>
      <patternFill patternType="solid">
        <fgColor indexed="9"/>
        <bgColor indexed="13"/>
      </patternFill>
    </fill>
    <fill>
      <patternFill patternType="solid">
        <fgColor indexed="44"/>
        <bgColor indexed="13"/>
      </patternFill>
    </fill>
    <fill>
      <patternFill patternType="solid">
        <fgColor indexed="9"/>
        <bgColor indexed="44"/>
      </patternFill>
    </fill>
    <fill>
      <patternFill patternType="solid">
        <fgColor rgb="FFCCFFCC"/>
        <bgColor indexed="64"/>
      </patternFill>
    </fill>
    <fill>
      <patternFill patternType="solid">
        <fgColor rgb="FF66CCFF"/>
        <bgColor indexed="64"/>
      </patternFill>
    </fill>
    <fill>
      <patternFill patternType="solid">
        <fgColor rgb="FFFFCCFF"/>
        <bgColor indexed="64"/>
      </patternFill>
    </fill>
    <fill>
      <patternFill patternType="solid">
        <fgColor rgb="FFFFFF99"/>
        <bgColor indexed="64"/>
      </patternFill>
    </fill>
    <fill>
      <patternFill patternType="solid">
        <fgColor theme="0" tint="-0.249977111117893"/>
        <bgColor indexed="64"/>
      </patternFill>
    </fill>
    <fill>
      <patternFill patternType="solid">
        <fgColor rgb="FFFFCC66"/>
        <bgColor indexed="64"/>
      </patternFill>
    </fill>
    <fill>
      <patternFill patternType="solid">
        <fgColor rgb="FF99CCFF"/>
        <bgColor indexed="64"/>
      </patternFill>
    </fill>
    <fill>
      <patternFill patternType="solid">
        <fgColor rgb="FF99FF66"/>
        <bgColor indexed="13"/>
      </patternFill>
    </fill>
    <fill>
      <patternFill patternType="solid">
        <fgColor rgb="FFCCFFCC"/>
        <bgColor indexed="26"/>
      </patternFill>
    </fill>
    <fill>
      <patternFill patternType="solid">
        <fgColor theme="0"/>
        <bgColor indexed="64"/>
      </patternFill>
    </fill>
    <fill>
      <patternFill patternType="solid">
        <fgColor theme="0"/>
        <bgColor indexed="13"/>
      </patternFill>
    </fill>
    <fill>
      <patternFill patternType="solid">
        <fgColor theme="4" tint="0.79998168889431442"/>
        <bgColor indexed="26"/>
      </patternFill>
    </fill>
    <fill>
      <patternFill patternType="solid">
        <fgColor theme="4" tint="0.79998168889431442"/>
        <bgColor indexed="64"/>
      </patternFill>
    </fill>
    <fill>
      <patternFill patternType="solid">
        <fgColor rgb="FFCCFFCC"/>
        <bgColor indexed="13"/>
      </patternFill>
    </fill>
    <fill>
      <patternFill patternType="solid">
        <fgColor rgb="FFCCFFCC"/>
        <bgColor indexed="9"/>
      </patternFill>
    </fill>
    <fill>
      <patternFill patternType="solid">
        <fgColor theme="4" tint="0.79998168889431442"/>
        <bgColor indexed="13"/>
      </patternFill>
    </fill>
    <fill>
      <patternFill patternType="solid">
        <fgColor indexed="9"/>
        <bgColor theme="0"/>
      </patternFill>
    </fill>
    <fill>
      <patternFill patternType="solid">
        <fgColor theme="0"/>
        <bgColor indexed="26"/>
      </patternFill>
    </fill>
    <fill>
      <patternFill patternType="solid">
        <fgColor rgb="FFCCFFCC"/>
        <bgColor indexed="44"/>
      </patternFill>
    </fill>
    <fill>
      <patternFill patternType="solid">
        <fgColor rgb="FFC0C0C0"/>
        <bgColor indexed="64"/>
      </patternFill>
    </fill>
    <fill>
      <patternFill patternType="solid">
        <fgColor rgb="FFFF7C80"/>
        <bgColor indexed="64"/>
      </patternFill>
    </fill>
    <fill>
      <patternFill patternType="solid">
        <fgColor rgb="FFFF99CC"/>
        <bgColor indexed="64"/>
      </patternFill>
    </fill>
    <fill>
      <patternFill patternType="solid">
        <fgColor rgb="FFCCCCFF"/>
        <bgColor indexed="64"/>
      </patternFill>
    </fill>
    <fill>
      <patternFill patternType="solid">
        <fgColor theme="0" tint="-0.249977111117893"/>
        <bgColor indexed="13"/>
      </patternFill>
    </fill>
    <fill>
      <patternFill patternType="solid">
        <fgColor rgb="FFFFFFCC"/>
        <bgColor indexed="64"/>
      </patternFill>
    </fill>
    <fill>
      <patternFill patternType="solid">
        <fgColor rgb="FFFFFFCC"/>
        <bgColor indexed="13"/>
      </patternFill>
    </fill>
    <fill>
      <patternFill patternType="solid">
        <fgColor rgb="FF99FF99"/>
        <bgColor indexed="64"/>
      </patternFill>
    </fill>
    <fill>
      <patternFill patternType="solid">
        <fgColor rgb="FF99FF66"/>
        <bgColor indexed="64"/>
      </patternFill>
    </fill>
    <fill>
      <patternFill patternType="solid">
        <fgColor rgb="FFFFFFFF"/>
        <bgColor indexed="64"/>
      </patternFill>
    </fill>
    <fill>
      <patternFill patternType="solid">
        <fgColor theme="9"/>
        <bgColor indexed="64"/>
      </patternFill>
    </fill>
    <fill>
      <patternFill patternType="solid">
        <fgColor rgb="FFCCCCFF"/>
        <bgColor indexed="13"/>
      </patternFill>
    </fill>
    <fill>
      <patternFill patternType="solid">
        <fgColor rgb="FFFFFFFF"/>
        <bgColor indexed="13"/>
      </patternFill>
    </fill>
    <fill>
      <patternFill patternType="solid">
        <fgColor rgb="FFCCFFFF"/>
        <bgColor indexed="64"/>
      </patternFill>
    </fill>
    <fill>
      <patternFill patternType="solid">
        <fgColor rgb="FFFF9900"/>
        <bgColor indexed="64"/>
      </patternFill>
    </fill>
    <fill>
      <patternFill patternType="gray0625">
        <fgColor theme="0" tint="-4.9989318521683403E-2"/>
        <bgColor indexed="65"/>
      </patternFill>
    </fill>
    <fill>
      <patternFill patternType="gray0625">
        <fgColor theme="0" tint="-4.9989318521683403E-2"/>
        <bgColor indexed="9"/>
      </patternFill>
    </fill>
    <fill>
      <patternFill patternType="gray0625">
        <fgColor theme="0" tint="-4.9989318521683403E-2"/>
        <bgColor auto="1"/>
      </patternFill>
    </fill>
    <fill>
      <patternFill patternType="solid">
        <fgColor rgb="FFCCFFFF"/>
        <bgColor indexed="13"/>
      </patternFill>
    </fill>
    <fill>
      <patternFill patternType="solid">
        <fgColor rgb="FF99FF99"/>
        <bgColor indexed="13"/>
      </patternFill>
    </fill>
    <fill>
      <patternFill patternType="solid">
        <fgColor rgb="FF00CC00"/>
        <bgColor indexed="64"/>
      </patternFill>
    </fill>
    <fill>
      <patternFill patternType="solid">
        <fgColor rgb="FFFFCC99"/>
        <bgColor indexed="64"/>
      </patternFill>
    </fill>
    <fill>
      <patternFill patternType="solid">
        <fgColor rgb="FFFF0066"/>
        <bgColor indexed="64"/>
      </patternFill>
    </fill>
    <fill>
      <patternFill patternType="solid">
        <fgColor rgb="FFFF0000"/>
        <bgColor indexed="64"/>
      </patternFill>
    </fill>
    <fill>
      <patternFill patternType="solid">
        <fgColor theme="0" tint="-0.499984740745262"/>
        <bgColor indexed="64"/>
      </patternFill>
    </fill>
  </fills>
  <borders count="19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dashed">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dashed">
        <color indexed="64"/>
      </bottom>
      <diagonal/>
    </border>
    <border>
      <left/>
      <right style="thin">
        <color indexed="64"/>
      </right>
      <top/>
      <bottom style="double">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medium">
        <color indexed="64"/>
      </bottom>
      <diagonal/>
    </border>
    <border>
      <left/>
      <right style="dotted">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bottom style="dotted">
        <color indexed="64"/>
      </bottom>
      <diagonal/>
    </border>
    <border>
      <left style="medium">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dashed">
        <color indexed="64"/>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style="thin">
        <color indexed="64"/>
      </left>
      <right/>
      <top/>
      <bottom style="double">
        <color indexed="64"/>
      </bottom>
      <diagonal/>
    </border>
    <border>
      <left/>
      <right style="dashed">
        <color indexed="64"/>
      </right>
      <top style="thin">
        <color indexed="64"/>
      </top>
      <bottom style="thin">
        <color indexed="64"/>
      </bottom>
      <diagonal/>
    </border>
    <border>
      <left style="medium">
        <color indexed="64"/>
      </left>
      <right/>
      <top style="thin">
        <color indexed="64"/>
      </top>
      <bottom/>
      <diagonal/>
    </border>
    <border>
      <left/>
      <right/>
      <top style="double">
        <color indexed="64"/>
      </top>
      <bottom style="medium">
        <color indexed="64"/>
      </bottom>
      <diagonal/>
    </border>
    <border>
      <left/>
      <right/>
      <top/>
      <bottom style="dashed">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ashed">
        <color indexed="64"/>
      </top>
      <bottom style="dash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medium">
        <color theme="1"/>
      </left>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theme="0" tint="-0.24994659260841701"/>
      </left>
      <right style="medium">
        <color indexed="64"/>
      </right>
      <top style="double">
        <color theme="0" tint="-0.24994659260841701"/>
      </top>
      <bottom style="medium">
        <color theme="0" tint="-0.24994659260841701"/>
      </bottom>
      <diagonal/>
    </border>
    <border>
      <left style="medium">
        <color theme="0" tint="-0.24994659260841701"/>
      </left>
      <right style="medium">
        <color theme="0" tint="-0.24994659260841701"/>
      </right>
      <top style="double">
        <color theme="0" tint="-0.24994659260841701"/>
      </top>
      <bottom style="medium">
        <color theme="0" tint="-0.24994659260841701"/>
      </bottom>
      <diagonal/>
    </border>
    <border>
      <left style="medium">
        <color indexed="64"/>
      </left>
      <right style="dotted">
        <color indexed="64"/>
      </right>
      <top style="double">
        <color indexed="64"/>
      </top>
      <bottom style="medium">
        <color indexed="64"/>
      </bottom>
      <diagonal/>
    </border>
    <border>
      <left style="medium">
        <color indexed="64"/>
      </left>
      <right/>
      <top style="double">
        <color theme="0" tint="-0.24994659260841701"/>
      </top>
      <bottom style="medium">
        <color theme="0" tint="-0.24994659260841701"/>
      </bottom>
      <diagonal/>
    </border>
    <border>
      <left/>
      <right/>
      <top style="thin">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top style="dashed">
        <color indexed="64"/>
      </top>
      <bottom style="thin">
        <color indexed="64"/>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double">
        <color indexed="64"/>
      </top>
      <bottom style="dotted">
        <color indexed="64"/>
      </bottom>
      <diagonal/>
    </border>
    <border>
      <left style="thin">
        <color indexed="64"/>
      </left>
      <right/>
      <top style="medium">
        <color indexed="64"/>
      </top>
      <bottom/>
      <diagonal/>
    </border>
    <border>
      <left/>
      <right/>
      <top style="dotted">
        <color indexed="64"/>
      </top>
      <bottom style="thin">
        <color indexed="64"/>
      </bottom>
      <diagonal/>
    </border>
    <border>
      <left/>
      <right/>
      <top style="dotted">
        <color indexed="64"/>
      </top>
      <bottom/>
      <diagonal/>
    </border>
    <border>
      <left/>
      <right/>
      <top style="thin">
        <color indexed="64"/>
      </top>
      <bottom style="dashed">
        <color indexed="64"/>
      </bottom>
      <diagonal/>
    </border>
    <border>
      <left/>
      <right/>
      <top style="dashed">
        <color indexed="64"/>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thin">
        <color indexed="64"/>
      </left>
      <right/>
      <top style="dashed">
        <color indexed="64"/>
      </top>
      <bottom style="thin">
        <color indexed="64"/>
      </bottom>
      <diagonal/>
    </border>
    <border>
      <left/>
      <right style="medium">
        <color indexed="64"/>
      </right>
      <top style="double">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dashed">
        <color indexed="64"/>
      </top>
      <bottom style="thin">
        <color indexed="64"/>
      </bottom>
      <diagonal/>
    </border>
    <border>
      <left/>
      <right style="medium">
        <color indexed="64"/>
      </right>
      <top/>
      <bottom style="dashed">
        <color indexed="64"/>
      </bottom>
      <diagonal/>
    </border>
    <border>
      <left/>
      <right style="medium">
        <color indexed="64"/>
      </right>
      <top/>
      <bottom style="double">
        <color indexed="64"/>
      </bottom>
      <diagonal/>
    </border>
    <border>
      <left style="thin">
        <color indexed="64"/>
      </left>
      <right style="double">
        <color indexed="64"/>
      </right>
      <top style="thin">
        <color indexed="64"/>
      </top>
      <bottom style="thin">
        <color indexed="64"/>
      </bottom>
      <diagonal/>
    </border>
    <border>
      <left style="medium">
        <color indexed="64"/>
      </left>
      <right style="double">
        <color indexed="64"/>
      </right>
      <top style="double">
        <color indexed="64"/>
      </top>
      <bottom style="medium">
        <color indexed="64"/>
      </bottom>
      <diagonal/>
    </border>
    <border>
      <left style="dashed">
        <color indexed="64"/>
      </left>
      <right style="thin">
        <color indexed="64"/>
      </right>
      <top style="thin">
        <color indexed="64"/>
      </top>
      <bottom style="double">
        <color indexed="64"/>
      </bottom>
      <diagonal/>
    </border>
    <border>
      <left style="thin">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medium">
        <color indexed="64"/>
      </right>
      <top style="dashed">
        <color indexed="64"/>
      </top>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thin">
        <color indexed="64"/>
      </left>
      <right style="medium">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double">
        <color indexed="64"/>
      </bottom>
      <diagonal/>
    </border>
  </borders>
  <cellStyleXfs count="43">
    <xf numFmtId="0" fontId="0" fillId="0" borderId="0">
      <alignment vertical="center"/>
    </xf>
    <xf numFmtId="49" fontId="2" fillId="0" borderId="1" applyNumberFormat="0" applyFont="0" applyFill="0" applyBorder="0" applyProtection="0">
      <alignment horizontal="left" vertical="center" indent="2"/>
    </xf>
    <xf numFmtId="49" fontId="2" fillId="0" borderId="2" applyNumberFormat="0" applyFont="0" applyFill="0" applyBorder="0" applyProtection="0">
      <alignment horizontal="left" vertical="center" indent="5"/>
    </xf>
    <xf numFmtId="4" fontId="2" fillId="2" borderId="1">
      <alignment horizontal="right" vertical="center"/>
    </xf>
    <xf numFmtId="0" fontId="2" fillId="3" borderId="0" applyBorder="0">
      <alignment horizontal="right" vertical="center"/>
    </xf>
    <xf numFmtId="0" fontId="2" fillId="3" borderId="0" applyBorder="0">
      <alignment horizontal="right" vertical="center"/>
    </xf>
    <xf numFmtId="0" fontId="20" fillId="4" borderId="1">
      <alignment horizontal="right" vertical="center"/>
    </xf>
    <xf numFmtId="0" fontId="20" fillId="4" borderId="1">
      <alignment horizontal="right" vertical="center"/>
    </xf>
    <xf numFmtId="0" fontId="20" fillId="4" borderId="3">
      <alignment horizontal="right" vertical="center"/>
    </xf>
    <xf numFmtId="4" fontId="3" fillId="0" borderId="4" applyFill="0" applyBorder="0" applyProtection="0">
      <alignment horizontal="right" vertical="center"/>
    </xf>
    <xf numFmtId="0" fontId="20" fillId="0" borderId="0" applyNumberFormat="0">
      <alignment horizontal="right"/>
    </xf>
    <xf numFmtId="0" fontId="2" fillId="0" borderId="5">
      <alignment horizontal="left" vertical="center" wrapText="1" indent="2"/>
    </xf>
    <xf numFmtId="0" fontId="2" fillId="3" borderId="2">
      <alignment horizontal="left" vertical="center"/>
    </xf>
    <xf numFmtId="0" fontId="20" fillId="0" borderId="6">
      <alignment horizontal="left" vertical="top" wrapText="1"/>
    </xf>
    <xf numFmtId="0" fontId="6" fillId="0" borderId="7"/>
    <xf numFmtId="0" fontId="4" fillId="0" borderId="0" applyNumberFormat="0" applyFill="0" applyBorder="0" applyAlignment="0" applyProtection="0"/>
    <xf numFmtId="0" fontId="2" fillId="0" borderId="0" applyBorder="0">
      <alignment horizontal="right" vertical="center"/>
    </xf>
    <xf numFmtId="0" fontId="2" fillId="0" borderId="8">
      <alignment horizontal="right" vertical="center"/>
    </xf>
    <xf numFmtId="4" fontId="2" fillId="0" borderId="1" applyFill="0" applyBorder="0" applyProtection="0">
      <alignment horizontal="right" vertical="center"/>
    </xf>
    <xf numFmtId="49" fontId="3" fillId="0" borderId="1" applyNumberFormat="0" applyFill="0" applyBorder="0" applyProtection="0">
      <alignment horizontal="left" vertical="center"/>
    </xf>
    <xf numFmtId="0" fontId="2" fillId="0" borderId="1" applyNumberFormat="0" applyFill="0" applyAlignment="0" applyProtection="0"/>
    <xf numFmtId="0" fontId="5" fillId="5" borderId="0" applyNumberFormat="0" applyFont="0" applyBorder="0" applyAlignment="0" applyProtection="0"/>
    <xf numFmtId="0" fontId="6" fillId="0" borderId="0"/>
    <xf numFmtId="182" fontId="2" fillId="6" borderId="1" applyNumberFormat="0" applyFont="0" applyBorder="0" applyAlignment="0" applyProtection="0">
      <alignment horizontal="right" vertical="center"/>
    </xf>
    <xf numFmtId="0" fontId="2" fillId="7" borderId="3"/>
    <xf numFmtId="4" fontId="2" fillId="0" borderId="0"/>
    <xf numFmtId="9" fontId="7" fillId="0" borderId="0" applyFont="0" applyFill="0" applyBorder="0" applyAlignment="0" applyProtection="0">
      <alignment vertical="center"/>
    </xf>
    <xf numFmtId="9" fontId="14" fillId="0" borderId="0" applyFont="0" applyFill="0" applyBorder="0" applyAlignment="0" applyProtection="0"/>
    <xf numFmtId="0" fontId="8" fillId="0" borderId="0" applyNumberFormat="0" applyFill="0" applyBorder="0" applyAlignment="0" applyProtection="0">
      <alignment vertical="top"/>
      <protection locked="0"/>
    </xf>
    <xf numFmtId="38" fontId="7" fillId="0" borderId="0" applyFont="0" applyFill="0" applyBorder="0" applyAlignment="0" applyProtection="0">
      <alignment vertical="center"/>
    </xf>
    <xf numFmtId="0" fontId="19" fillId="0" borderId="0">
      <alignment vertical="center"/>
    </xf>
    <xf numFmtId="0" fontId="14" fillId="0" borderId="0"/>
    <xf numFmtId="0" fontId="9" fillId="0" borderId="0"/>
    <xf numFmtId="0" fontId="9" fillId="0" borderId="0"/>
    <xf numFmtId="0" fontId="23" fillId="0" borderId="0">
      <alignment vertical="center"/>
    </xf>
    <xf numFmtId="1" fontId="21" fillId="0" borderId="0">
      <alignment vertical="center"/>
    </xf>
    <xf numFmtId="9" fontId="7" fillId="0" borderId="0" applyFont="0" applyFill="0" applyBorder="0" applyAlignment="0" applyProtection="0">
      <alignment vertical="center"/>
    </xf>
    <xf numFmtId="9" fontId="28"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1623">
    <xf numFmtId="0" fontId="0" fillId="0" borderId="0" xfId="0">
      <alignment vertical="center"/>
    </xf>
    <xf numFmtId="0" fontId="11" fillId="8" borderId="0" xfId="33" applyFont="1" applyFill="1" applyAlignment="1">
      <alignment vertical="center"/>
    </xf>
    <xf numFmtId="0" fontId="11" fillId="8" borderId="0" xfId="33" applyFont="1" applyFill="1" applyBorder="1" applyAlignment="1">
      <alignment horizontal="center" vertical="center"/>
    </xf>
    <xf numFmtId="179" fontId="11" fillId="8" borderId="1" xfId="33" applyNumberFormat="1" applyFont="1" applyFill="1" applyBorder="1" applyAlignment="1">
      <alignment vertical="center"/>
    </xf>
    <xf numFmtId="179" fontId="11" fillId="8" borderId="9" xfId="33" applyNumberFormat="1" applyFont="1" applyFill="1" applyBorder="1" applyAlignment="1">
      <alignment vertical="center"/>
    </xf>
    <xf numFmtId="0" fontId="11" fillId="8" borderId="0" xfId="33" applyFont="1" applyFill="1"/>
    <xf numFmtId="0" fontId="11" fillId="5" borderId="1" xfId="33" applyFont="1" applyFill="1" applyBorder="1" applyAlignment="1">
      <alignment horizontal="center" vertical="center"/>
    </xf>
    <xf numFmtId="176" fontId="11" fillId="8" borderId="1" xfId="33" applyNumberFormat="1" applyFont="1" applyFill="1" applyBorder="1" applyAlignment="1">
      <alignment vertical="center"/>
    </xf>
    <xf numFmtId="176" fontId="11" fillId="8" borderId="4" xfId="33" applyNumberFormat="1" applyFont="1" applyFill="1" applyBorder="1" applyAlignment="1">
      <alignment vertical="center"/>
    </xf>
    <xf numFmtId="184" fontId="11" fillId="8" borderId="1" xfId="33" applyNumberFormat="1" applyFont="1" applyFill="1" applyBorder="1" applyAlignment="1">
      <alignment vertical="center"/>
    </xf>
    <xf numFmtId="184" fontId="11" fillId="8" borderId="9" xfId="33" applyNumberFormat="1" applyFont="1" applyFill="1" applyBorder="1" applyAlignment="1">
      <alignment vertical="center"/>
    </xf>
    <xf numFmtId="184" fontId="11" fillId="8" borderId="4" xfId="33" applyNumberFormat="1" applyFont="1" applyFill="1" applyBorder="1" applyAlignment="1">
      <alignment vertical="center"/>
    </xf>
    <xf numFmtId="184" fontId="11" fillId="8" borderId="0" xfId="33" applyNumberFormat="1" applyFont="1" applyFill="1"/>
    <xf numFmtId="0" fontId="11" fillId="5" borderId="12" xfId="33" applyFont="1" applyFill="1" applyBorder="1" applyAlignment="1">
      <alignment horizontal="center" vertical="center"/>
    </xf>
    <xf numFmtId="176" fontId="11" fillId="8" borderId="0" xfId="33" applyNumberFormat="1" applyFont="1" applyFill="1" applyAlignment="1">
      <alignment vertical="center"/>
    </xf>
    <xf numFmtId="183" fontId="11" fillId="8" borderId="1" xfId="33" applyNumberFormat="1" applyFont="1" applyFill="1" applyBorder="1" applyAlignment="1">
      <alignment vertical="center"/>
    </xf>
    <xf numFmtId="183" fontId="11" fillId="8" borderId="0" xfId="33" applyNumberFormat="1" applyFont="1" applyFill="1" applyAlignment="1">
      <alignment vertical="center"/>
    </xf>
    <xf numFmtId="183" fontId="11" fillId="8" borderId="9" xfId="33" applyNumberFormat="1" applyFont="1" applyFill="1" applyBorder="1" applyAlignment="1">
      <alignment vertical="center"/>
    </xf>
    <xf numFmtId="183" fontId="11" fillId="8" borderId="4" xfId="33" applyNumberFormat="1" applyFont="1" applyFill="1" applyBorder="1" applyAlignment="1">
      <alignment vertical="center"/>
    </xf>
    <xf numFmtId="185" fontId="11" fillId="8" borderId="0" xfId="33" applyNumberFormat="1" applyFont="1" applyFill="1" applyAlignment="1">
      <alignment vertical="center"/>
    </xf>
    <xf numFmtId="179" fontId="11" fillId="8" borderId="0" xfId="26" applyNumberFormat="1" applyFont="1" applyFill="1" applyAlignment="1">
      <alignment vertical="center"/>
    </xf>
    <xf numFmtId="0" fontId="16" fillId="8" borderId="0" xfId="33" applyFont="1" applyFill="1" applyAlignment="1">
      <alignment vertical="center"/>
    </xf>
    <xf numFmtId="0" fontId="11" fillId="5" borderId="18" xfId="33" applyFont="1" applyFill="1" applyBorder="1" applyAlignment="1">
      <alignment horizontal="center" vertical="center"/>
    </xf>
    <xf numFmtId="0" fontId="11" fillId="8" borderId="17" xfId="33" applyFont="1" applyFill="1" applyBorder="1" applyAlignment="1">
      <alignment vertical="center"/>
    </xf>
    <xf numFmtId="0" fontId="11" fillId="8" borderId="29" xfId="33" applyFont="1" applyFill="1" applyBorder="1" applyAlignment="1">
      <alignment vertical="center"/>
    </xf>
    <xf numFmtId="176" fontId="11" fillId="8" borderId="24" xfId="33" applyNumberFormat="1" applyFont="1" applyFill="1" applyBorder="1" applyAlignment="1">
      <alignment vertical="center"/>
    </xf>
    <xf numFmtId="176" fontId="11" fillId="8" borderId="26" xfId="33" applyNumberFormat="1" applyFont="1" applyFill="1" applyBorder="1" applyAlignment="1">
      <alignment vertical="center"/>
    </xf>
    <xf numFmtId="0" fontId="11" fillId="8" borderId="0" xfId="32" applyFont="1" applyFill="1"/>
    <xf numFmtId="0" fontId="11" fillId="8" borderId="0" xfId="32" applyFont="1" applyFill="1" applyAlignment="1">
      <alignment horizontal="right"/>
    </xf>
    <xf numFmtId="0" fontId="11" fillId="5" borderId="1" xfId="32" applyFont="1" applyFill="1" applyBorder="1" applyAlignment="1">
      <alignment horizontal="center"/>
    </xf>
    <xf numFmtId="188" fontId="11" fillId="8" borderId="0" xfId="33" applyNumberFormat="1" applyFont="1" applyFill="1"/>
    <xf numFmtId="189" fontId="11" fillId="8" borderId="0" xfId="33" applyNumberFormat="1" applyFont="1" applyFill="1"/>
    <xf numFmtId="0" fontId="11" fillId="8" borderId="0" xfId="33" applyFont="1" applyFill="1" applyBorder="1" applyAlignment="1">
      <alignment vertical="center"/>
    </xf>
    <xf numFmtId="0" fontId="11" fillId="8" borderId="0" xfId="33" applyFont="1" applyFill="1" applyBorder="1"/>
    <xf numFmtId="183" fontId="11" fillId="8" borderId="0" xfId="33" applyNumberFormat="1" applyFont="1" applyFill="1" applyBorder="1" applyAlignment="1">
      <alignment vertical="center"/>
    </xf>
    <xf numFmtId="178" fontId="11" fillId="8" borderId="0" xfId="33" applyNumberFormat="1" applyFont="1" applyFill="1" applyBorder="1" applyAlignment="1">
      <alignment vertical="center"/>
    </xf>
    <xf numFmtId="180" fontId="11" fillId="8" borderId="0" xfId="33" applyNumberFormat="1" applyFont="1" applyFill="1" applyBorder="1" applyAlignment="1">
      <alignment vertical="center"/>
    </xf>
    <xf numFmtId="176" fontId="11" fillId="8" borderId="0" xfId="0" applyNumberFormat="1" applyFont="1" applyFill="1" applyBorder="1" applyAlignment="1">
      <alignment vertical="center" wrapText="1"/>
    </xf>
    <xf numFmtId="184" fontId="11" fillId="8" borderId="0" xfId="33" applyNumberFormat="1" applyFont="1" applyFill="1" applyBorder="1" applyAlignment="1">
      <alignment vertical="center"/>
    </xf>
    <xf numFmtId="10" fontId="11" fillId="8" borderId="0" xfId="26" applyNumberFormat="1" applyFont="1" applyFill="1" applyAlignment="1">
      <alignment vertical="center"/>
    </xf>
    <xf numFmtId="176" fontId="11" fillId="8" borderId="0" xfId="33" applyNumberFormat="1" applyFont="1" applyFill="1"/>
    <xf numFmtId="176" fontId="11" fillId="8" borderId="0" xfId="33" applyNumberFormat="1" applyFont="1" applyFill="1" applyBorder="1" applyAlignment="1">
      <alignment vertical="center"/>
    </xf>
    <xf numFmtId="38" fontId="11" fillId="8" borderId="0" xfId="29" applyFont="1" applyFill="1" applyBorder="1" applyAlignment="1">
      <alignment vertical="center"/>
    </xf>
    <xf numFmtId="176" fontId="11" fillId="8" borderId="49" xfId="33" applyNumberFormat="1" applyFont="1" applyFill="1" applyBorder="1" applyAlignment="1">
      <alignment vertical="center"/>
    </xf>
    <xf numFmtId="4" fontId="11" fillId="8" borderId="0" xfId="33" applyNumberFormat="1" applyFont="1" applyFill="1" applyAlignment="1">
      <alignment vertical="center"/>
    </xf>
    <xf numFmtId="191" fontId="11" fillId="8" borderId="0" xfId="33" applyNumberFormat="1" applyFont="1" applyFill="1" applyAlignment="1">
      <alignment vertical="center"/>
    </xf>
    <xf numFmtId="176" fontId="11" fillId="8" borderId="58" xfId="33" applyNumberFormat="1" applyFont="1" applyFill="1" applyBorder="1" applyAlignment="1">
      <alignment vertical="center"/>
    </xf>
    <xf numFmtId="0" fontId="11" fillId="8" borderId="0" xfId="31" applyFont="1" applyFill="1"/>
    <xf numFmtId="192" fontId="11" fillId="8" borderId="0" xfId="31" applyNumberFormat="1" applyFont="1" applyFill="1"/>
    <xf numFmtId="194" fontId="11" fillId="8" borderId="0" xfId="33" applyNumberFormat="1" applyFont="1" applyFill="1" applyAlignment="1">
      <alignment vertical="center"/>
    </xf>
    <xf numFmtId="38" fontId="11" fillId="8" borderId="0" xfId="33" applyNumberFormat="1" applyFont="1" applyFill="1" applyAlignment="1">
      <alignment vertical="center"/>
    </xf>
    <xf numFmtId="0" fontId="22" fillId="8" borderId="0" xfId="33" applyFont="1" applyFill="1" applyAlignment="1">
      <alignment vertical="center"/>
    </xf>
    <xf numFmtId="11" fontId="11" fillId="8" borderId="0" xfId="33" applyNumberFormat="1" applyFont="1" applyFill="1" applyAlignment="1">
      <alignment vertical="center"/>
    </xf>
    <xf numFmtId="176" fontId="11" fillId="18" borderId="1" xfId="33" applyNumberFormat="1" applyFont="1" applyFill="1" applyBorder="1" applyAlignment="1">
      <alignment vertical="center"/>
    </xf>
    <xf numFmtId="176" fontId="11" fillId="19" borderId="10" xfId="33" applyNumberFormat="1" applyFont="1" applyFill="1" applyBorder="1" applyAlignment="1">
      <alignment vertical="center"/>
    </xf>
    <xf numFmtId="176" fontId="11" fillId="21" borderId="4" xfId="33" applyNumberFormat="1" applyFont="1" applyFill="1" applyBorder="1" applyAlignment="1">
      <alignment vertical="center"/>
    </xf>
    <xf numFmtId="9" fontId="11" fillId="18" borderId="1" xfId="26" applyFont="1" applyFill="1" applyBorder="1" applyAlignment="1">
      <alignment vertical="center"/>
    </xf>
    <xf numFmtId="9" fontId="11" fillId="21" borderId="4" xfId="26" applyFont="1" applyFill="1" applyBorder="1" applyAlignment="1">
      <alignment vertical="center"/>
    </xf>
    <xf numFmtId="0" fontId="11" fillId="22" borderId="1" xfId="33" applyFont="1" applyFill="1" applyBorder="1" applyAlignment="1">
      <alignment horizontal="center" vertical="center"/>
    </xf>
    <xf numFmtId="179" fontId="11" fillId="8" borderId="0" xfId="31" applyNumberFormat="1" applyFont="1" applyFill="1" applyBorder="1"/>
    <xf numFmtId="38" fontId="11" fillId="8" borderId="1" xfId="31" applyNumberFormat="1" applyFont="1" applyFill="1" applyBorder="1"/>
    <xf numFmtId="0" fontId="11" fillId="22" borderId="1" xfId="31" applyFont="1" applyFill="1" applyBorder="1" applyAlignment="1">
      <alignment horizontal="center"/>
    </xf>
    <xf numFmtId="38" fontId="11" fillId="3" borderId="1" xfId="29" applyNumberFormat="1" applyFont="1" applyFill="1" applyBorder="1" applyAlignment="1">
      <alignment vertical="center"/>
    </xf>
    <xf numFmtId="38" fontId="11" fillId="15" borderId="16" xfId="29" applyNumberFormat="1" applyFont="1" applyFill="1" applyBorder="1" applyAlignment="1">
      <alignment vertical="center"/>
    </xf>
    <xf numFmtId="38" fontId="11" fillId="18" borderId="1" xfId="29" applyNumberFormat="1" applyFont="1" applyFill="1" applyBorder="1" applyAlignment="1">
      <alignment vertical="center"/>
    </xf>
    <xf numFmtId="176" fontId="11" fillId="8" borderId="59" xfId="33" applyNumberFormat="1" applyFont="1" applyFill="1" applyBorder="1" applyAlignment="1">
      <alignment vertical="center"/>
    </xf>
    <xf numFmtId="195" fontId="11" fillId="8" borderId="0" xfId="33" applyNumberFormat="1" applyFont="1" applyFill="1" applyAlignment="1">
      <alignment vertical="center"/>
    </xf>
    <xf numFmtId="176" fontId="11" fillId="20" borderId="49" xfId="33" applyNumberFormat="1" applyFont="1" applyFill="1" applyBorder="1" applyAlignment="1">
      <alignment vertical="center"/>
    </xf>
    <xf numFmtId="38" fontId="11" fillId="29" borderId="19" xfId="29" applyNumberFormat="1" applyFont="1" applyFill="1" applyBorder="1" applyAlignment="1">
      <alignment vertical="center"/>
    </xf>
    <xf numFmtId="38" fontId="11" fillId="29" borderId="16" xfId="29" applyNumberFormat="1" applyFont="1" applyFill="1" applyBorder="1" applyAlignment="1">
      <alignment vertical="center"/>
    </xf>
    <xf numFmtId="38" fontId="11" fillId="18" borderId="4" xfId="29" applyNumberFormat="1" applyFont="1" applyFill="1" applyBorder="1" applyAlignment="1">
      <alignment vertical="center"/>
    </xf>
    <xf numFmtId="0" fontId="11" fillId="22" borderId="13" xfId="33" applyFont="1" applyFill="1" applyBorder="1" applyAlignment="1">
      <alignment horizontal="center" vertical="center"/>
    </xf>
    <xf numFmtId="38" fontId="11" fillId="30" borderId="60" xfId="29" applyNumberFormat="1" applyFont="1" applyFill="1" applyBorder="1" applyAlignment="1">
      <alignment vertical="center"/>
    </xf>
    <xf numFmtId="38" fontId="11" fillId="30" borderId="61" xfId="29" applyNumberFormat="1" applyFont="1" applyFill="1" applyBorder="1" applyAlignment="1">
      <alignment vertical="center"/>
    </xf>
    <xf numFmtId="38" fontId="11" fillId="33" borderId="24" xfId="29" applyNumberFormat="1" applyFont="1" applyFill="1" applyBorder="1" applyAlignment="1">
      <alignment vertical="center"/>
    </xf>
    <xf numFmtId="176" fontId="11" fillId="8" borderId="0" xfId="32" applyNumberFormat="1" applyFont="1" applyFill="1"/>
    <xf numFmtId="9" fontId="11" fillId="8" borderId="4" xfId="33" applyNumberFormat="1" applyFont="1" applyFill="1" applyBorder="1" applyAlignment="1">
      <alignment vertical="center"/>
    </xf>
    <xf numFmtId="179" fontId="11" fillId="8" borderId="10" xfId="26" applyNumberFormat="1" applyFont="1" applyFill="1" applyBorder="1" applyAlignment="1">
      <alignment vertical="center"/>
    </xf>
    <xf numFmtId="0" fontId="11" fillId="8" borderId="0" xfId="32" applyFont="1" applyFill="1" applyAlignment="1">
      <alignment vertical="center"/>
    </xf>
    <xf numFmtId="176" fontId="11" fillId="8" borderId="1" xfId="32" applyNumberFormat="1" applyFont="1" applyFill="1" applyBorder="1" applyAlignment="1">
      <alignment vertical="center"/>
    </xf>
    <xf numFmtId="186" fontId="11" fillId="8" borderId="1" xfId="33" applyNumberFormat="1" applyFont="1" applyFill="1" applyBorder="1" applyAlignment="1">
      <alignment vertical="center"/>
    </xf>
    <xf numFmtId="0" fontId="11" fillId="27" borderId="0" xfId="33" applyFont="1" applyFill="1" applyAlignment="1">
      <alignment vertical="center"/>
    </xf>
    <xf numFmtId="176" fontId="11" fillId="8" borderId="72" xfId="33" applyNumberFormat="1" applyFont="1" applyFill="1" applyBorder="1" applyAlignment="1">
      <alignment vertical="center"/>
    </xf>
    <xf numFmtId="0" fontId="11" fillId="27" borderId="0" xfId="33" applyFont="1" applyFill="1"/>
    <xf numFmtId="0" fontId="11" fillId="27" borderId="1" xfId="0" applyFont="1" applyFill="1" applyBorder="1" applyAlignment="1">
      <alignment horizontal="center" vertical="center"/>
    </xf>
    <xf numFmtId="176" fontId="27" fillId="8" borderId="0" xfId="33" applyNumberFormat="1" applyFont="1" applyFill="1" applyAlignment="1">
      <alignment vertical="center"/>
    </xf>
    <xf numFmtId="0" fontId="11" fillId="27" borderId="0" xfId="0" applyFont="1" applyFill="1">
      <alignment vertical="center"/>
    </xf>
    <xf numFmtId="190" fontId="11" fillId="8" borderId="1" xfId="26" applyNumberFormat="1" applyFont="1" applyFill="1" applyBorder="1" applyAlignment="1">
      <alignment horizontal="right" vertical="center"/>
    </xf>
    <xf numFmtId="179" fontId="11" fillId="8" borderId="0" xfId="33" applyNumberFormat="1" applyFont="1" applyFill="1" applyBorder="1" applyAlignment="1">
      <alignment vertical="center"/>
    </xf>
    <xf numFmtId="0" fontId="11" fillId="8" borderId="0" xfId="31" applyFont="1" applyFill="1" applyAlignment="1">
      <alignment vertical="center"/>
    </xf>
    <xf numFmtId="187" fontId="11" fillId="18" borderId="1" xfId="31" applyNumberFormat="1" applyFont="1" applyFill="1" applyBorder="1" applyAlignment="1">
      <alignment vertical="center"/>
    </xf>
    <xf numFmtId="187" fontId="11" fillId="34" borderId="1" xfId="31" applyNumberFormat="1" applyFont="1" applyFill="1" applyBorder="1" applyAlignment="1">
      <alignment vertical="center"/>
    </xf>
    <xf numFmtId="9" fontId="11" fillId="8" borderId="0" xfId="27" applyFont="1" applyFill="1" applyAlignment="1">
      <alignment vertical="center"/>
    </xf>
    <xf numFmtId="179" fontId="11" fillId="18" borderId="1" xfId="27" applyNumberFormat="1" applyFont="1" applyFill="1" applyBorder="1" applyAlignment="1">
      <alignment vertical="center"/>
    </xf>
    <xf numFmtId="179" fontId="11" fillId="8" borderId="1" xfId="31" applyNumberFormat="1" applyFont="1" applyFill="1" applyBorder="1" applyAlignment="1">
      <alignment vertical="center"/>
    </xf>
    <xf numFmtId="187" fontId="11" fillId="0" borderId="1" xfId="31" applyNumberFormat="1" applyFont="1" applyFill="1" applyBorder="1" applyAlignment="1">
      <alignment vertical="center"/>
    </xf>
    <xf numFmtId="179" fontId="11" fillId="18" borderId="1" xfId="31" applyNumberFormat="1" applyFont="1" applyFill="1" applyBorder="1" applyAlignment="1">
      <alignment vertical="center"/>
    </xf>
    <xf numFmtId="38" fontId="11" fillId="8" borderId="1" xfId="31" applyNumberFormat="1" applyFont="1" applyFill="1" applyBorder="1" applyAlignment="1">
      <alignment vertical="center"/>
    </xf>
    <xf numFmtId="184" fontId="11" fillId="8" borderId="1" xfId="26" applyNumberFormat="1" applyFont="1" applyFill="1" applyBorder="1" applyAlignment="1">
      <alignment vertical="center"/>
    </xf>
    <xf numFmtId="184" fontId="11" fillId="8" borderId="0" xfId="33" applyNumberFormat="1" applyFont="1" applyFill="1" applyAlignment="1">
      <alignment vertical="center"/>
    </xf>
    <xf numFmtId="38" fontId="11" fillId="15" borderId="42" xfId="29" applyNumberFormat="1" applyFont="1" applyFill="1" applyBorder="1" applyAlignment="1">
      <alignment vertical="center"/>
    </xf>
    <xf numFmtId="0" fontId="11" fillId="27" borderId="0" xfId="0" applyFont="1" applyFill="1" applyAlignment="1">
      <alignment horizontal="center" vertical="center"/>
    </xf>
    <xf numFmtId="38" fontId="11" fillId="27" borderId="42" xfId="29" applyNumberFormat="1" applyFont="1" applyFill="1" applyBorder="1" applyAlignment="1">
      <alignment vertical="center"/>
    </xf>
    <xf numFmtId="184" fontId="11" fillId="22" borderId="1" xfId="33" applyNumberFormat="1" applyFont="1" applyFill="1" applyBorder="1" applyAlignment="1">
      <alignment vertical="center"/>
    </xf>
    <xf numFmtId="176" fontId="11" fillId="8" borderId="101" xfId="33" applyNumberFormat="1" applyFont="1" applyFill="1" applyBorder="1" applyAlignment="1">
      <alignment vertical="center"/>
    </xf>
    <xf numFmtId="176" fontId="11" fillId="8" borderId="102" xfId="33" applyNumberFormat="1" applyFont="1" applyFill="1" applyBorder="1" applyAlignment="1">
      <alignment vertical="center"/>
    </xf>
    <xf numFmtId="184" fontId="11" fillId="22" borderId="9" xfId="33" applyNumberFormat="1" applyFont="1" applyFill="1" applyBorder="1" applyAlignment="1">
      <alignment vertical="center"/>
    </xf>
    <xf numFmtId="184" fontId="11" fillId="22" borderId="4" xfId="33" applyNumberFormat="1" applyFont="1" applyFill="1" applyBorder="1" applyAlignment="1">
      <alignment vertical="center"/>
    </xf>
    <xf numFmtId="176" fontId="11" fillId="8" borderId="60" xfId="33" applyNumberFormat="1" applyFont="1" applyFill="1" applyBorder="1" applyAlignment="1">
      <alignment vertical="center"/>
    </xf>
    <xf numFmtId="176" fontId="11" fillId="40" borderId="1" xfId="33" applyNumberFormat="1" applyFont="1" applyFill="1" applyBorder="1" applyAlignment="1">
      <alignment vertical="center"/>
    </xf>
    <xf numFmtId="10" fontId="11" fillId="19" borderId="49" xfId="26" applyNumberFormat="1" applyFont="1" applyFill="1" applyBorder="1" applyAlignment="1">
      <alignment vertical="center"/>
    </xf>
    <xf numFmtId="176" fontId="11" fillId="40" borderId="4" xfId="33" applyNumberFormat="1" applyFont="1" applyFill="1" applyBorder="1" applyAlignment="1">
      <alignment vertical="center"/>
    </xf>
    <xf numFmtId="0" fontId="11" fillId="27" borderId="0" xfId="33" applyFont="1" applyFill="1" applyBorder="1" applyAlignment="1">
      <alignment vertical="center"/>
    </xf>
    <xf numFmtId="9" fontId="11" fillId="27" borderId="0" xfId="26" applyFont="1" applyFill="1" applyBorder="1" applyAlignment="1">
      <alignment vertical="center"/>
    </xf>
    <xf numFmtId="4" fontId="11" fillId="27" borderId="0" xfId="33" applyNumberFormat="1" applyFont="1" applyFill="1" applyAlignment="1">
      <alignment vertical="center"/>
    </xf>
    <xf numFmtId="179" fontId="11" fillId="18" borderId="1" xfId="26" applyNumberFormat="1" applyFont="1" applyFill="1" applyBorder="1" applyAlignment="1">
      <alignment vertical="center"/>
    </xf>
    <xf numFmtId="190" fontId="11" fillId="22" borderId="1" xfId="26" applyNumberFormat="1" applyFont="1" applyFill="1" applyBorder="1" applyAlignment="1">
      <alignment vertical="center"/>
    </xf>
    <xf numFmtId="10" fontId="11" fillId="22" borderId="10" xfId="26" applyNumberFormat="1" applyFont="1" applyFill="1" applyBorder="1" applyAlignment="1">
      <alignment vertical="center"/>
    </xf>
    <xf numFmtId="10" fontId="11" fillId="22" borderId="1" xfId="26" applyNumberFormat="1" applyFont="1" applyFill="1" applyBorder="1" applyAlignment="1">
      <alignment vertical="center"/>
    </xf>
    <xf numFmtId="10" fontId="11" fillId="22" borderId="59" xfId="26" applyNumberFormat="1" applyFont="1" applyFill="1" applyBorder="1" applyAlignment="1">
      <alignment vertical="center"/>
    </xf>
    <xf numFmtId="0" fontId="11" fillId="27" borderId="0" xfId="31" applyFont="1" applyFill="1"/>
    <xf numFmtId="38" fontId="18" fillId="9" borderId="1" xfId="29" applyNumberFormat="1" applyFont="1" applyFill="1" applyBorder="1" applyAlignment="1">
      <alignment vertical="center"/>
    </xf>
    <xf numFmtId="38" fontId="18" fillId="3" borderId="1" xfId="29" applyNumberFormat="1" applyFont="1" applyFill="1" applyBorder="1" applyAlignment="1">
      <alignment vertical="center"/>
    </xf>
    <xf numFmtId="38" fontId="18" fillId="13" borderId="36" xfId="29" applyNumberFormat="1" applyFont="1" applyFill="1" applyBorder="1" applyAlignment="1">
      <alignment vertical="center"/>
    </xf>
    <xf numFmtId="38" fontId="18" fillId="10" borderId="1" xfId="29" applyNumberFormat="1" applyFont="1" applyFill="1" applyBorder="1" applyAlignment="1">
      <alignment vertical="center"/>
    </xf>
    <xf numFmtId="38" fontId="18" fillId="4" borderId="1" xfId="29" applyNumberFormat="1" applyFont="1" applyFill="1" applyBorder="1" applyAlignment="1">
      <alignment vertical="center"/>
    </xf>
    <xf numFmtId="38" fontId="18" fillId="16" borderId="36" xfId="29" applyNumberFormat="1" applyFont="1" applyFill="1" applyBorder="1" applyAlignment="1">
      <alignment vertical="center"/>
    </xf>
    <xf numFmtId="176" fontId="11" fillId="27" borderId="42" xfId="33" applyNumberFormat="1" applyFont="1" applyFill="1" applyBorder="1" applyAlignment="1">
      <alignment vertical="center"/>
    </xf>
    <xf numFmtId="180" fontId="11" fillId="27" borderId="42" xfId="33" applyNumberFormat="1" applyFont="1" applyFill="1" applyBorder="1" applyAlignment="1">
      <alignment vertical="center"/>
    </xf>
    <xf numFmtId="176" fontId="11" fillId="27" borderId="19" xfId="33" applyNumberFormat="1" applyFont="1" applyFill="1" applyBorder="1" applyAlignment="1">
      <alignment vertical="center"/>
    </xf>
    <xf numFmtId="176" fontId="11" fillId="27" borderId="19" xfId="0" applyNumberFormat="1" applyFont="1" applyFill="1" applyBorder="1" applyAlignment="1">
      <alignment vertical="center" wrapText="1"/>
    </xf>
    <xf numFmtId="180" fontId="11" fillId="27" borderId="19" xfId="33" applyNumberFormat="1" applyFont="1" applyFill="1" applyBorder="1" applyAlignment="1">
      <alignment vertical="center"/>
    </xf>
    <xf numFmtId="176" fontId="11" fillId="27" borderId="4" xfId="33" applyNumberFormat="1" applyFont="1" applyFill="1" applyBorder="1" applyAlignment="1">
      <alignment vertical="center"/>
    </xf>
    <xf numFmtId="176" fontId="11" fillId="27" borderId="4" xfId="0" applyNumberFormat="1" applyFont="1" applyFill="1" applyBorder="1" applyAlignment="1">
      <alignment vertical="center" wrapText="1"/>
    </xf>
    <xf numFmtId="176" fontId="11" fillId="27" borderId="108" xfId="33" applyNumberFormat="1" applyFont="1" applyFill="1" applyBorder="1" applyAlignment="1">
      <alignment vertical="center"/>
    </xf>
    <xf numFmtId="180" fontId="11" fillId="27" borderId="108" xfId="33" applyNumberFormat="1" applyFont="1" applyFill="1" applyBorder="1" applyAlignment="1">
      <alignment vertical="center"/>
    </xf>
    <xf numFmtId="9" fontId="11" fillId="27" borderId="4" xfId="26" applyFont="1" applyFill="1" applyBorder="1" applyAlignment="1">
      <alignment vertical="center"/>
    </xf>
    <xf numFmtId="184" fontId="11" fillId="27" borderId="1" xfId="33" applyNumberFormat="1" applyFont="1" applyFill="1" applyBorder="1" applyAlignment="1">
      <alignment vertical="center"/>
    </xf>
    <xf numFmtId="179" fontId="11" fillId="8" borderId="1" xfId="26" applyNumberFormat="1" applyFont="1" applyFill="1" applyBorder="1" applyAlignment="1">
      <alignment vertical="center"/>
    </xf>
    <xf numFmtId="9" fontId="11" fillId="19" borderId="49" xfId="26" applyNumberFormat="1" applyFont="1" applyFill="1" applyBorder="1" applyAlignment="1">
      <alignment vertical="center"/>
    </xf>
    <xf numFmtId="9" fontId="11" fillId="40" borderId="4" xfId="26" applyNumberFormat="1" applyFont="1" applyFill="1" applyBorder="1" applyAlignment="1">
      <alignment vertical="center"/>
    </xf>
    <xf numFmtId="38" fontId="11" fillId="15" borderId="49" xfId="29" applyNumberFormat="1" applyFont="1" applyFill="1" applyBorder="1" applyAlignment="1">
      <alignment vertical="center"/>
    </xf>
    <xf numFmtId="38" fontId="11" fillId="8" borderId="19" xfId="29" applyFont="1" applyFill="1" applyBorder="1" applyAlignment="1">
      <alignment vertical="center"/>
    </xf>
    <xf numFmtId="38" fontId="11" fillId="43" borderId="16" xfId="29" applyNumberFormat="1" applyFont="1" applyFill="1" applyBorder="1" applyAlignment="1">
      <alignment vertical="center"/>
    </xf>
    <xf numFmtId="38" fontId="18" fillId="44" borderId="1" xfId="29" applyNumberFormat="1" applyFont="1" applyFill="1" applyBorder="1" applyAlignment="1">
      <alignment vertical="center"/>
    </xf>
    <xf numFmtId="38" fontId="11" fillId="33" borderId="53" xfId="29" applyNumberFormat="1" applyFont="1" applyFill="1" applyBorder="1" applyAlignment="1">
      <alignment vertical="center"/>
    </xf>
    <xf numFmtId="38" fontId="11" fillId="15" borderId="21" xfId="29" applyNumberFormat="1" applyFont="1" applyFill="1" applyBorder="1" applyAlignment="1">
      <alignment vertical="center"/>
    </xf>
    <xf numFmtId="38" fontId="11" fillId="43" borderId="1" xfId="29" applyNumberFormat="1" applyFont="1" applyFill="1" applyBorder="1" applyAlignment="1">
      <alignment vertical="center"/>
    </xf>
    <xf numFmtId="38" fontId="11" fillId="43" borderId="19" xfId="29" applyNumberFormat="1" applyFont="1" applyFill="1" applyBorder="1" applyAlignment="1">
      <alignment vertical="center"/>
    </xf>
    <xf numFmtId="38" fontId="18" fillId="26" borderId="36" xfId="29" applyNumberFormat="1" applyFont="1" applyFill="1" applyBorder="1" applyAlignment="1">
      <alignment vertical="center"/>
    </xf>
    <xf numFmtId="38" fontId="18" fillId="31" borderId="63" xfId="29" applyNumberFormat="1" applyFont="1" applyFill="1" applyBorder="1" applyAlignment="1">
      <alignment vertical="center"/>
    </xf>
    <xf numFmtId="38" fontId="18" fillId="18" borderId="36" xfId="29" applyNumberFormat="1" applyFont="1" applyFill="1" applyBorder="1" applyAlignment="1">
      <alignment vertical="center"/>
    </xf>
    <xf numFmtId="38" fontId="18" fillId="31" borderId="36" xfId="29" applyNumberFormat="1" applyFont="1" applyFill="1" applyBorder="1" applyAlignment="1">
      <alignment vertical="center"/>
    </xf>
    <xf numFmtId="38" fontId="18" fillId="31" borderId="4" xfId="29" applyNumberFormat="1" applyFont="1" applyFill="1" applyBorder="1" applyAlignment="1">
      <alignment vertical="center"/>
    </xf>
    <xf numFmtId="3" fontId="18" fillId="31" borderId="36" xfId="29" applyNumberFormat="1" applyFont="1" applyFill="1" applyBorder="1" applyAlignment="1">
      <alignment vertical="center"/>
    </xf>
    <xf numFmtId="3" fontId="11" fillId="33" borderId="24" xfId="29" applyNumberFormat="1" applyFont="1" applyFill="1" applyBorder="1" applyAlignment="1">
      <alignment vertical="center"/>
    </xf>
    <xf numFmtId="3" fontId="11" fillId="33" borderId="26" xfId="29" applyNumberFormat="1" applyFont="1" applyFill="1" applyBorder="1" applyAlignment="1">
      <alignment vertical="center"/>
    </xf>
    <xf numFmtId="3" fontId="11" fillId="33" borderId="40" xfId="29" applyNumberFormat="1" applyFont="1" applyFill="1" applyBorder="1" applyAlignment="1">
      <alignment vertical="center"/>
    </xf>
    <xf numFmtId="10" fontId="11" fillId="22" borderId="1" xfId="26" applyNumberFormat="1" applyFont="1" applyFill="1" applyBorder="1" applyAlignment="1">
      <alignment horizontal="right" vertical="center"/>
    </xf>
    <xf numFmtId="38" fontId="11" fillId="15" borderId="23" xfId="29" applyNumberFormat="1" applyFont="1" applyFill="1" applyBorder="1" applyAlignment="1">
      <alignment vertical="center"/>
    </xf>
    <xf numFmtId="38" fontId="18" fillId="9" borderId="3" xfId="29" applyNumberFormat="1" applyFont="1" applyFill="1" applyBorder="1" applyAlignment="1">
      <alignment vertical="center"/>
    </xf>
    <xf numFmtId="38" fontId="18" fillId="10" borderId="3" xfId="29" applyNumberFormat="1" applyFont="1" applyFill="1" applyBorder="1" applyAlignment="1">
      <alignment vertical="center"/>
    </xf>
    <xf numFmtId="38" fontId="11" fillId="8" borderId="20" xfId="29" applyFont="1" applyFill="1" applyBorder="1" applyAlignment="1">
      <alignment vertical="center"/>
    </xf>
    <xf numFmtId="38" fontId="18" fillId="16" borderId="37" xfId="29" applyNumberFormat="1" applyFont="1" applyFill="1" applyBorder="1" applyAlignment="1">
      <alignment vertical="center"/>
    </xf>
    <xf numFmtId="38" fontId="18" fillId="44" borderId="3" xfId="29" applyNumberFormat="1" applyFont="1" applyFill="1" applyBorder="1" applyAlignment="1">
      <alignment vertical="center"/>
    </xf>
    <xf numFmtId="38" fontId="11" fillId="27" borderId="47" xfId="29" applyNumberFormat="1" applyFont="1" applyFill="1" applyBorder="1" applyAlignment="1">
      <alignment vertical="center"/>
    </xf>
    <xf numFmtId="183" fontId="11" fillId="0" borderId="0" xfId="33" applyNumberFormat="1" applyFont="1" applyFill="1" applyAlignment="1">
      <alignment vertical="center"/>
    </xf>
    <xf numFmtId="179" fontId="11" fillId="8" borderId="0" xfId="33" applyNumberFormat="1" applyFont="1" applyFill="1" applyAlignment="1">
      <alignment vertical="center"/>
    </xf>
    <xf numFmtId="10" fontId="11" fillId="8" borderId="0" xfId="33" applyNumberFormat="1" applyFont="1" applyFill="1" applyAlignment="1">
      <alignment vertical="center"/>
    </xf>
    <xf numFmtId="10" fontId="11" fillId="8" borderId="1" xfId="31" applyNumberFormat="1" applyFont="1" applyFill="1" applyBorder="1" applyAlignment="1">
      <alignment vertical="center"/>
    </xf>
    <xf numFmtId="38" fontId="11" fillId="29" borderId="42" xfId="29" applyNumberFormat="1" applyFont="1" applyFill="1" applyBorder="1" applyAlignment="1">
      <alignment vertical="center"/>
    </xf>
    <xf numFmtId="38" fontId="11" fillId="29" borderId="21" xfId="29" applyNumberFormat="1" applyFont="1" applyFill="1" applyBorder="1" applyAlignment="1">
      <alignment vertical="center"/>
    </xf>
    <xf numFmtId="0" fontId="11" fillId="8" borderId="0" xfId="33" applyFont="1" applyFill="1" applyAlignment="1">
      <alignment vertical="center" wrapText="1"/>
    </xf>
    <xf numFmtId="38" fontId="18" fillId="0" borderId="50" xfId="29" applyNumberFormat="1" applyFont="1" applyFill="1" applyBorder="1" applyAlignment="1">
      <alignment vertical="center"/>
    </xf>
    <xf numFmtId="0" fontId="11" fillId="27" borderId="0" xfId="33" applyFont="1" applyFill="1" applyAlignment="1">
      <alignment vertical="center" wrapText="1"/>
    </xf>
    <xf numFmtId="38" fontId="11" fillId="27" borderId="21" xfId="29" applyNumberFormat="1" applyFont="1" applyFill="1" applyBorder="1" applyAlignment="1">
      <alignment vertical="center"/>
    </xf>
    <xf numFmtId="38" fontId="11" fillId="40" borderId="1" xfId="29" applyNumberFormat="1" applyFont="1" applyFill="1" applyBorder="1" applyAlignment="1">
      <alignment vertical="center"/>
    </xf>
    <xf numFmtId="0" fontId="11" fillId="27" borderId="0" xfId="33" applyFont="1" applyFill="1" applyBorder="1" applyAlignment="1">
      <alignment vertical="center" wrapText="1"/>
    </xf>
    <xf numFmtId="38" fontId="18" fillId="27" borderId="0" xfId="29" applyNumberFormat="1" applyFont="1" applyFill="1" applyBorder="1" applyAlignment="1">
      <alignment vertical="center"/>
    </xf>
    <xf numFmtId="0" fontId="34" fillId="8" borderId="0" xfId="33" applyFont="1" applyFill="1" applyAlignment="1">
      <alignment vertical="center"/>
    </xf>
    <xf numFmtId="38" fontId="18" fillId="27" borderId="50" xfId="29" applyNumberFormat="1" applyFont="1" applyFill="1" applyBorder="1" applyAlignment="1">
      <alignment vertical="center"/>
    </xf>
    <xf numFmtId="9" fontId="11" fillId="8" borderId="127" xfId="33" applyNumberFormat="1" applyFont="1" applyFill="1" applyBorder="1" applyAlignment="1">
      <alignment vertical="center"/>
    </xf>
    <xf numFmtId="38" fontId="11" fillId="33" borderId="58" xfId="29" applyNumberFormat="1" applyFont="1" applyFill="1" applyBorder="1" applyAlignment="1">
      <alignment vertical="center"/>
    </xf>
    <xf numFmtId="38" fontId="18" fillId="31" borderId="9" xfId="29" applyNumberFormat="1" applyFont="1" applyFill="1" applyBorder="1" applyAlignment="1">
      <alignment vertical="center"/>
    </xf>
    <xf numFmtId="176" fontId="11" fillId="0" borderId="1" xfId="32" applyNumberFormat="1" applyFont="1" applyFill="1" applyBorder="1" applyAlignment="1">
      <alignment vertical="center"/>
    </xf>
    <xf numFmtId="38" fontId="18" fillId="25" borderId="63" xfId="29" applyNumberFormat="1" applyFont="1" applyFill="1" applyBorder="1" applyAlignment="1">
      <alignment vertical="center"/>
    </xf>
    <xf numFmtId="38" fontId="18" fillId="25" borderId="36" xfId="29" applyNumberFormat="1" applyFont="1" applyFill="1" applyBorder="1" applyAlignment="1">
      <alignment vertical="center"/>
    </xf>
    <xf numFmtId="0" fontId="11" fillId="27" borderId="0" xfId="31" applyFont="1" applyFill="1" applyAlignment="1">
      <alignment vertical="center"/>
    </xf>
    <xf numFmtId="187" fontId="11" fillId="8" borderId="0" xfId="31" applyNumberFormat="1" applyFont="1" applyFill="1"/>
    <xf numFmtId="179" fontId="11" fillId="0" borderId="1" xfId="31" applyNumberFormat="1" applyFont="1" applyFill="1" applyBorder="1" applyAlignment="1">
      <alignment vertical="center"/>
    </xf>
    <xf numFmtId="10" fontId="11" fillId="0" borderId="1" xfId="31" applyNumberFormat="1" applyFont="1" applyFill="1" applyBorder="1" applyAlignment="1">
      <alignment vertical="center"/>
    </xf>
    <xf numFmtId="0" fontId="26" fillId="0" borderId="139" xfId="33" applyFont="1" applyFill="1" applyBorder="1" applyAlignment="1">
      <alignment horizontal="center" vertical="center"/>
    </xf>
    <xf numFmtId="0" fontId="26" fillId="47" borderId="140" xfId="33" applyFont="1" applyFill="1" applyBorder="1" applyAlignment="1">
      <alignment horizontal="center" vertical="center"/>
    </xf>
    <xf numFmtId="0" fontId="11" fillId="47" borderId="35" xfId="33" applyFont="1" applyFill="1" applyBorder="1" applyAlignment="1">
      <alignment horizontal="center" vertical="center" wrapText="1"/>
    </xf>
    <xf numFmtId="0" fontId="26" fillId="47" borderId="36" xfId="33" applyFont="1" applyFill="1" applyBorder="1" applyAlignment="1">
      <alignment horizontal="center" vertical="center"/>
    </xf>
    <xf numFmtId="0" fontId="26" fillId="47" borderId="76" xfId="33" applyFont="1" applyFill="1" applyBorder="1" applyAlignment="1">
      <alignment horizontal="center" vertical="center"/>
    </xf>
    <xf numFmtId="0" fontId="26" fillId="47" borderId="36" xfId="33" applyFont="1" applyFill="1" applyBorder="1" applyAlignment="1">
      <alignment horizontal="center" vertical="center" wrapText="1"/>
    </xf>
    <xf numFmtId="0" fontId="26" fillId="47" borderId="76" xfId="33" applyFont="1" applyFill="1" applyBorder="1" applyAlignment="1">
      <alignment horizontal="center" vertical="center" wrapText="1"/>
    </xf>
    <xf numFmtId="0" fontId="8" fillId="0" borderId="0" xfId="28" applyAlignment="1" applyProtection="1">
      <alignment vertical="center"/>
    </xf>
    <xf numFmtId="0" fontId="42" fillId="46" borderId="0" xfId="33" applyFont="1" applyFill="1" applyAlignment="1">
      <alignment vertical="center"/>
    </xf>
    <xf numFmtId="0" fontId="11" fillId="8" borderId="69" xfId="33" applyFont="1" applyFill="1" applyBorder="1" applyAlignment="1">
      <alignment vertical="center" wrapText="1"/>
    </xf>
    <xf numFmtId="38" fontId="18" fillId="8" borderId="50" xfId="29" applyNumberFormat="1" applyFont="1" applyFill="1" applyBorder="1" applyAlignment="1">
      <alignment vertical="center"/>
    </xf>
    <xf numFmtId="40" fontId="11" fillId="8" borderId="0" xfId="33" applyNumberFormat="1" applyFont="1" applyFill="1" applyAlignment="1">
      <alignment vertical="center"/>
    </xf>
    <xf numFmtId="38" fontId="18" fillId="8" borderId="69" xfId="29" applyNumberFormat="1" applyFont="1" applyFill="1" applyBorder="1" applyAlignment="1">
      <alignment vertical="center"/>
    </xf>
    <xf numFmtId="176" fontId="11" fillId="27" borderId="0" xfId="33" applyNumberFormat="1" applyFont="1" applyFill="1" applyBorder="1" applyAlignment="1">
      <alignment vertical="center"/>
    </xf>
    <xf numFmtId="0" fontId="42" fillId="46" borderId="0" xfId="32" applyFont="1" applyFill="1" applyAlignment="1">
      <alignment vertical="center"/>
    </xf>
    <xf numFmtId="0" fontId="11" fillId="8" borderId="68" xfId="33" applyFont="1" applyFill="1" applyBorder="1" applyAlignment="1">
      <alignment vertical="center"/>
    </xf>
    <xf numFmtId="176" fontId="11" fillId="8" borderId="68" xfId="33" applyNumberFormat="1" applyFont="1" applyFill="1" applyBorder="1" applyAlignment="1">
      <alignment vertical="center"/>
    </xf>
    <xf numFmtId="3" fontId="30" fillId="8" borderId="0" xfId="33" applyNumberFormat="1" applyFont="1" applyFill="1"/>
    <xf numFmtId="0" fontId="30" fillId="8" borderId="0" xfId="33" applyFont="1" applyFill="1"/>
    <xf numFmtId="0" fontId="11" fillId="21" borderId="80" xfId="33" applyFont="1" applyFill="1" applyBorder="1" applyAlignment="1">
      <alignment vertical="center"/>
    </xf>
    <xf numFmtId="176" fontId="11" fillId="21" borderId="68" xfId="33" applyNumberFormat="1" applyFont="1" applyFill="1" applyBorder="1" applyAlignment="1">
      <alignment vertical="center"/>
    </xf>
    <xf numFmtId="1" fontId="46" fillId="8" borderId="0" xfId="33" applyNumberFormat="1" applyFont="1" applyFill="1" applyAlignment="1">
      <alignment vertical="center"/>
    </xf>
    <xf numFmtId="0" fontId="46" fillId="8" borderId="0" xfId="33" applyFont="1" applyFill="1" applyAlignment="1">
      <alignment vertical="center"/>
    </xf>
    <xf numFmtId="195" fontId="46" fillId="8" borderId="0" xfId="33" applyNumberFormat="1" applyFont="1" applyFill="1" applyAlignment="1">
      <alignment vertical="center"/>
    </xf>
    <xf numFmtId="0" fontId="11" fillId="0" borderId="0" xfId="33" applyFont="1" applyFill="1" applyAlignment="1">
      <alignment vertical="center"/>
    </xf>
    <xf numFmtId="183" fontId="11" fillId="0" borderId="0" xfId="33" applyNumberFormat="1" applyFont="1" applyFill="1" applyBorder="1" applyAlignment="1">
      <alignment vertical="center"/>
    </xf>
    <xf numFmtId="38" fontId="11" fillId="15" borderId="93" xfId="29" applyNumberFormat="1" applyFont="1" applyFill="1" applyBorder="1" applyAlignment="1">
      <alignment vertical="center"/>
    </xf>
    <xf numFmtId="38" fontId="11" fillId="48" borderId="1" xfId="29" applyNumberFormat="1" applyFont="1" applyFill="1" applyBorder="1" applyAlignment="1">
      <alignment vertical="center"/>
    </xf>
    <xf numFmtId="38" fontId="11" fillId="15" borderId="48" xfId="29" applyNumberFormat="1" applyFont="1" applyFill="1" applyBorder="1" applyAlignment="1">
      <alignment vertical="center"/>
    </xf>
    <xf numFmtId="38" fontId="11" fillId="15" borderId="19" xfId="29" applyNumberFormat="1" applyFont="1" applyFill="1" applyBorder="1" applyAlignment="1">
      <alignment vertical="center"/>
    </xf>
    <xf numFmtId="38" fontId="11" fillId="0" borderId="19" xfId="29" applyNumberFormat="1" applyFont="1" applyFill="1" applyBorder="1" applyAlignment="1">
      <alignment vertical="center"/>
    </xf>
    <xf numFmtId="38" fontId="11" fillId="0" borderId="21" xfId="29" applyNumberFormat="1" applyFont="1" applyFill="1" applyBorder="1" applyAlignment="1">
      <alignment vertical="center"/>
    </xf>
    <xf numFmtId="38" fontId="18" fillId="3" borderId="3" xfId="29" applyNumberFormat="1" applyFont="1" applyFill="1" applyBorder="1" applyAlignment="1">
      <alignment vertical="center"/>
    </xf>
    <xf numFmtId="38" fontId="18" fillId="4" borderId="3" xfId="29" applyNumberFormat="1" applyFont="1" applyFill="1" applyBorder="1" applyAlignment="1">
      <alignment vertical="center"/>
    </xf>
    <xf numFmtId="38" fontId="11" fillId="40" borderId="3" xfId="29" applyNumberFormat="1" applyFont="1" applyFill="1" applyBorder="1" applyAlignment="1">
      <alignment vertical="center"/>
    </xf>
    <xf numFmtId="38" fontId="11" fillId="27" borderId="22" xfId="29" applyNumberFormat="1" applyFont="1" applyFill="1" applyBorder="1" applyAlignment="1">
      <alignment vertical="center"/>
    </xf>
    <xf numFmtId="38" fontId="18" fillId="0" borderId="142" xfId="29" applyNumberFormat="1" applyFont="1" applyFill="1" applyBorder="1" applyAlignment="1">
      <alignment vertical="center"/>
    </xf>
    <xf numFmtId="38" fontId="18" fillId="13" borderId="37" xfId="29" applyNumberFormat="1" applyFont="1" applyFill="1" applyBorder="1" applyAlignment="1">
      <alignment vertical="center"/>
    </xf>
    <xf numFmtId="38" fontId="11" fillId="15" borderId="22" xfId="29" applyNumberFormat="1" applyFont="1" applyFill="1" applyBorder="1" applyAlignment="1">
      <alignment vertical="center"/>
    </xf>
    <xf numFmtId="38" fontId="11" fillId="15" borderId="20" xfId="29" applyNumberFormat="1" applyFont="1" applyFill="1" applyBorder="1" applyAlignment="1">
      <alignment vertical="center"/>
    </xf>
    <xf numFmtId="38" fontId="11" fillId="0" borderId="20" xfId="29" applyNumberFormat="1" applyFont="1" applyFill="1" applyBorder="1" applyAlignment="1">
      <alignment vertical="center"/>
    </xf>
    <xf numFmtId="38" fontId="11" fillId="0" borderId="22" xfId="29" applyNumberFormat="1" applyFont="1" applyFill="1" applyBorder="1" applyAlignment="1">
      <alignment vertical="center"/>
    </xf>
    <xf numFmtId="38" fontId="11" fillId="41" borderId="1" xfId="29" applyNumberFormat="1" applyFont="1" applyFill="1" applyBorder="1" applyAlignment="1">
      <alignment vertical="center"/>
    </xf>
    <xf numFmtId="38" fontId="11" fillId="41" borderId="3" xfId="29" applyNumberFormat="1" applyFont="1" applyFill="1" applyBorder="1" applyAlignment="1">
      <alignment vertical="center"/>
    </xf>
    <xf numFmtId="38" fontId="18" fillId="18" borderId="1" xfId="29" applyNumberFormat="1" applyFont="1" applyFill="1" applyBorder="1" applyAlignment="1">
      <alignment vertical="center"/>
    </xf>
    <xf numFmtId="38" fontId="18" fillId="21" borderId="4" xfId="29" applyNumberFormat="1" applyFont="1" applyFill="1" applyBorder="1" applyAlignment="1">
      <alignment vertical="center"/>
    </xf>
    <xf numFmtId="38" fontId="18" fillId="40" borderId="1" xfId="29" applyNumberFormat="1" applyFont="1" applyFill="1" applyBorder="1" applyAlignment="1">
      <alignment vertical="center"/>
    </xf>
    <xf numFmtId="40" fontId="11" fillId="11" borderId="35" xfId="29" applyNumberFormat="1" applyFont="1" applyFill="1" applyBorder="1" applyAlignment="1">
      <alignment horizontal="center" vertical="center"/>
    </xf>
    <xf numFmtId="38" fontId="18" fillId="3" borderId="18" xfId="29" applyNumberFormat="1" applyFont="1" applyFill="1" applyBorder="1" applyAlignment="1">
      <alignment vertical="center"/>
    </xf>
    <xf numFmtId="38" fontId="11" fillId="15" borderId="90" xfId="29" applyNumberFormat="1" applyFont="1" applyFill="1" applyBorder="1" applyAlignment="1">
      <alignment vertical="center"/>
    </xf>
    <xf numFmtId="38" fontId="11" fillId="15" borderId="109" xfId="29" applyNumberFormat="1" applyFont="1" applyFill="1" applyBorder="1" applyAlignment="1">
      <alignment vertical="center"/>
    </xf>
    <xf numFmtId="38" fontId="11" fillId="41" borderId="18" xfId="29" applyNumberFormat="1" applyFont="1" applyFill="1" applyBorder="1" applyAlignment="1">
      <alignment vertical="center"/>
    </xf>
    <xf numFmtId="38" fontId="18" fillId="9" borderId="18" xfId="29" applyNumberFormat="1" applyFont="1" applyFill="1" applyBorder="1" applyAlignment="1">
      <alignment vertical="center"/>
    </xf>
    <xf numFmtId="38" fontId="18" fillId="44" borderId="18" xfId="29" applyNumberFormat="1" applyFont="1" applyFill="1" applyBorder="1" applyAlignment="1">
      <alignment vertical="center"/>
    </xf>
    <xf numFmtId="38" fontId="18" fillId="10" borderId="18" xfId="29" applyNumberFormat="1" applyFont="1" applyFill="1" applyBorder="1" applyAlignment="1">
      <alignment vertical="center"/>
    </xf>
    <xf numFmtId="38" fontId="18" fillId="4" borderId="18" xfId="29" applyNumberFormat="1" applyFont="1" applyFill="1" applyBorder="1" applyAlignment="1">
      <alignment vertical="center"/>
    </xf>
    <xf numFmtId="38" fontId="18" fillId="16" borderId="35" xfId="29" applyNumberFormat="1" applyFont="1" applyFill="1" applyBorder="1" applyAlignment="1">
      <alignment vertical="center"/>
    </xf>
    <xf numFmtId="38" fontId="11" fillId="27" borderId="146" xfId="29" applyNumberFormat="1" applyFont="1" applyFill="1" applyBorder="1" applyAlignment="1">
      <alignment vertical="center"/>
    </xf>
    <xf numFmtId="38" fontId="11" fillId="27" borderId="145" xfId="29" applyNumberFormat="1" applyFont="1" applyFill="1" applyBorder="1" applyAlignment="1">
      <alignment vertical="center"/>
    </xf>
    <xf numFmtId="38" fontId="18" fillId="0" borderId="69" xfId="29" applyNumberFormat="1" applyFont="1" applyFill="1" applyBorder="1" applyAlignment="1">
      <alignment vertical="center"/>
    </xf>
    <xf numFmtId="177" fontId="11" fillId="27" borderId="9" xfId="33" applyNumberFormat="1" applyFont="1" applyFill="1" applyBorder="1" applyAlignment="1">
      <alignment vertical="center"/>
    </xf>
    <xf numFmtId="10" fontId="11" fillId="40" borderId="1" xfId="26" applyNumberFormat="1" applyFont="1" applyFill="1" applyBorder="1" applyAlignment="1">
      <alignment vertical="center"/>
    </xf>
    <xf numFmtId="10" fontId="11" fillId="20" borderId="1" xfId="26" applyNumberFormat="1" applyFont="1" applyFill="1" applyBorder="1" applyAlignment="1">
      <alignment vertical="center"/>
    </xf>
    <xf numFmtId="177" fontId="46" fillId="8" borderId="1" xfId="33" applyNumberFormat="1" applyFont="1" applyFill="1" applyBorder="1" applyAlignment="1">
      <alignment vertical="center"/>
    </xf>
    <xf numFmtId="184" fontId="46" fillId="8" borderId="1" xfId="33" applyNumberFormat="1" applyFont="1" applyFill="1" applyBorder="1" applyAlignment="1">
      <alignment vertical="center"/>
    </xf>
    <xf numFmtId="190" fontId="11" fillId="8" borderId="1" xfId="26" applyNumberFormat="1" applyFont="1" applyFill="1" applyBorder="1" applyAlignment="1">
      <alignment vertical="center"/>
    </xf>
    <xf numFmtId="190" fontId="11" fillId="27" borderId="1" xfId="26" applyNumberFormat="1" applyFont="1" applyFill="1" applyBorder="1" applyAlignment="1">
      <alignment vertical="center"/>
    </xf>
    <xf numFmtId="190" fontId="11" fillId="46" borderId="1" xfId="26" applyNumberFormat="1" applyFont="1" applyFill="1" applyBorder="1" applyAlignment="1">
      <alignment horizontal="right" vertical="center"/>
    </xf>
    <xf numFmtId="190" fontId="11" fillId="40" borderId="4" xfId="26" applyNumberFormat="1" applyFont="1" applyFill="1" applyBorder="1" applyAlignment="1">
      <alignment vertical="center"/>
    </xf>
    <xf numFmtId="190" fontId="11" fillId="27" borderId="9" xfId="26" applyNumberFormat="1" applyFont="1" applyFill="1" applyBorder="1" applyAlignment="1">
      <alignment vertical="center"/>
    </xf>
    <xf numFmtId="0" fontId="11" fillId="8" borderId="1" xfId="33" applyFont="1" applyFill="1" applyBorder="1" applyAlignment="1">
      <alignment vertical="center"/>
    </xf>
    <xf numFmtId="0" fontId="11" fillId="8" borderId="9" xfId="33" applyFont="1" applyFill="1" applyBorder="1" applyAlignment="1">
      <alignment vertical="center"/>
    </xf>
    <xf numFmtId="0" fontId="11" fillId="8" borderId="4" xfId="33" applyFont="1" applyFill="1" applyBorder="1" applyAlignment="1">
      <alignment vertical="center"/>
    </xf>
    <xf numFmtId="0" fontId="42" fillId="8" borderId="0" xfId="33" applyFont="1" applyFill="1" applyAlignment="1">
      <alignment vertical="center"/>
    </xf>
    <xf numFmtId="0" fontId="11" fillId="27" borderId="42" xfId="33" applyFont="1" applyFill="1" applyBorder="1" applyAlignment="1">
      <alignment vertical="center" wrapText="1"/>
    </xf>
    <xf numFmtId="0" fontId="11" fillId="27" borderId="19" xfId="33" applyFont="1" applyFill="1" applyBorder="1" applyAlignment="1">
      <alignment vertical="center" wrapText="1"/>
    </xf>
    <xf numFmtId="0" fontId="11" fillId="27" borderId="108" xfId="33" applyFont="1" applyFill="1" applyBorder="1" applyAlignment="1">
      <alignment vertical="center" wrapText="1"/>
    </xf>
    <xf numFmtId="0" fontId="42" fillId="27" borderId="0" xfId="33" applyFont="1" applyFill="1" applyAlignment="1">
      <alignment vertical="center"/>
    </xf>
    <xf numFmtId="0" fontId="11" fillId="8" borderId="0" xfId="33" applyFont="1" applyFill="1" applyBorder="1" applyAlignment="1">
      <alignment vertical="center" wrapText="1"/>
    </xf>
    <xf numFmtId="0" fontId="16" fillId="27" borderId="0" xfId="33" applyFont="1" applyFill="1"/>
    <xf numFmtId="0" fontId="16" fillId="8" borderId="0" xfId="33" applyFont="1" applyFill="1"/>
    <xf numFmtId="0" fontId="47" fillId="8" borderId="0" xfId="33" applyFont="1" applyFill="1"/>
    <xf numFmtId="0" fontId="11" fillId="8" borderId="98" xfId="33" applyFont="1" applyFill="1" applyBorder="1" applyAlignment="1">
      <alignment vertical="center"/>
    </xf>
    <xf numFmtId="0" fontId="11" fillId="8" borderId="100" xfId="33" applyFont="1" applyFill="1" applyBorder="1" applyAlignment="1">
      <alignment vertical="center"/>
    </xf>
    <xf numFmtId="181" fontId="16" fillId="27" borderId="0" xfId="33" applyNumberFormat="1" applyFont="1" applyFill="1"/>
    <xf numFmtId="0" fontId="26" fillId="8" borderId="0" xfId="33" applyFont="1" applyFill="1"/>
    <xf numFmtId="0" fontId="16" fillId="27" borderId="0" xfId="33" applyFont="1" applyFill="1" applyAlignment="1"/>
    <xf numFmtId="0" fontId="50" fillId="11" borderId="32" xfId="33" applyFont="1" applyFill="1" applyBorder="1" applyAlignment="1">
      <alignment vertical="center"/>
    </xf>
    <xf numFmtId="0" fontId="18" fillId="11" borderId="34" xfId="33" applyFont="1" applyFill="1" applyBorder="1" applyAlignment="1">
      <alignment horizontal="left" vertical="center"/>
    </xf>
    <xf numFmtId="0" fontId="11" fillId="11" borderId="33" xfId="33" applyFont="1" applyFill="1" applyBorder="1" applyAlignment="1">
      <alignment vertical="center"/>
    </xf>
    <xf numFmtId="0" fontId="18" fillId="18" borderId="41" xfId="33" applyFont="1" applyFill="1" applyBorder="1" applyAlignment="1">
      <alignment vertical="center"/>
    </xf>
    <xf numFmtId="0" fontId="18" fillId="18" borderId="17" xfId="33" applyFont="1" applyFill="1" applyBorder="1" applyAlignment="1">
      <alignment vertical="center"/>
    </xf>
    <xf numFmtId="0" fontId="11" fillId="3" borderId="17" xfId="33" applyFont="1" applyFill="1" applyBorder="1" applyAlignment="1">
      <alignment vertical="center"/>
    </xf>
    <xf numFmtId="0" fontId="11" fillId="18" borderId="49" xfId="33" applyFont="1" applyFill="1" applyBorder="1" applyAlignment="1">
      <alignment vertical="center"/>
    </xf>
    <xf numFmtId="0" fontId="11" fillId="18" borderId="4" xfId="33" applyFont="1" applyFill="1" applyBorder="1" applyAlignment="1">
      <alignment vertical="center"/>
    </xf>
    <xf numFmtId="0" fontId="11" fillId="18" borderId="30" xfId="33" applyFont="1" applyFill="1" applyBorder="1" applyAlignment="1">
      <alignment vertical="center"/>
    </xf>
    <xf numFmtId="0" fontId="18" fillId="9" borderId="41" xfId="33" applyFont="1" applyFill="1" applyBorder="1" applyAlignment="1">
      <alignment vertical="center"/>
    </xf>
    <xf numFmtId="0" fontId="11" fillId="9" borderId="17" xfId="33" applyFont="1" applyFill="1" applyBorder="1" applyAlignment="1">
      <alignment vertical="center"/>
    </xf>
    <xf numFmtId="0" fontId="11" fillId="8" borderId="49" xfId="33" applyFont="1" applyFill="1" applyBorder="1" applyAlignment="1">
      <alignment vertical="center"/>
    </xf>
    <xf numFmtId="0" fontId="11" fillId="42" borderId="4" xfId="33" applyFont="1" applyFill="1" applyBorder="1" applyAlignment="1">
      <alignment vertical="center"/>
    </xf>
    <xf numFmtId="0" fontId="11" fillId="42" borderId="49" xfId="33" applyFont="1" applyFill="1" applyBorder="1" applyAlignment="1">
      <alignment vertical="center"/>
    </xf>
    <xf numFmtId="0" fontId="11" fillId="42" borderId="1" xfId="33" applyFont="1" applyFill="1" applyBorder="1" applyAlignment="1">
      <alignment vertical="center"/>
    </xf>
    <xf numFmtId="0" fontId="18" fillId="44" borderId="41" xfId="33" applyFont="1" applyFill="1" applyBorder="1" applyAlignment="1">
      <alignment vertical="center"/>
    </xf>
    <xf numFmtId="0" fontId="11" fillId="44" borderId="17" xfId="33" applyFont="1" applyFill="1" applyBorder="1" applyAlignment="1">
      <alignment vertical="center"/>
    </xf>
    <xf numFmtId="0" fontId="11" fillId="44" borderId="29" xfId="33" applyFont="1" applyFill="1" applyBorder="1" applyAlignment="1">
      <alignment vertical="center"/>
    </xf>
    <xf numFmtId="0" fontId="18" fillId="10" borderId="41" xfId="33" applyFont="1" applyFill="1" applyBorder="1" applyAlignment="1">
      <alignment vertical="center"/>
    </xf>
    <xf numFmtId="0" fontId="11" fillId="10" borderId="49" xfId="33" applyFont="1" applyFill="1" applyBorder="1" applyAlignment="1">
      <alignment vertical="center"/>
    </xf>
    <xf numFmtId="0" fontId="11" fillId="42" borderId="93" xfId="33" applyFont="1" applyFill="1" applyBorder="1" applyAlignment="1">
      <alignment vertical="center"/>
    </xf>
    <xf numFmtId="0" fontId="11" fillId="10" borderId="17" xfId="33" applyFont="1" applyFill="1" applyBorder="1" applyAlignment="1">
      <alignment vertical="center"/>
    </xf>
    <xf numFmtId="0" fontId="11" fillId="42" borderId="19" xfId="33" applyFont="1" applyFill="1" applyBorder="1" applyAlignment="1">
      <alignment vertical="center"/>
    </xf>
    <xf numFmtId="0" fontId="18" fillId="4" borderId="41" xfId="33" applyFont="1" applyFill="1" applyBorder="1" applyAlignment="1">
      <alignment vertical="center"/>
    </xf>
    <xf numFmtId="0" fontId="18" fillId="4" borderId="49" xfId="33" applyFont="1" applyFill="1" applyBorder="1" applyAlignment="1">
      <alignment vertical="center"/>
    </xf>
    <xf numFmtId="1" fontId="51" fillId="8" borderId="42" xfId="0" applyNumberFormat="1" applyFont="1" applyFill="1" applyBorder="1" applyAlignment="1" applyProtection="1">
      <alignment horizontal="left" vertical="center" indent="1"/>
    </xf>
    <xf numFmtId="0" fontId="18" fillId="8" borderId="110" xfId="33" applyFont="1" applyFill="1" applyBorder="1" applyAlignment="1">
      <alignment vertical="center"/>
    </xf>
    <xf numFmtId="1" fontId="51" fillId="8" borderId="19" xfId="0" applyNumberFormat="1" applyFont="1" applyFill="1" applyBorder="1" applyAlignment="1" applyProtection="1">
      <alignment horizontal="left" vertical="center" indent="1"/>
    </xf>
    <xf numFmtId="0" fontId="18" fillId="8" borderId="89" xfId="33" applyFont="1" applyFill="1" applyBorder="1" applyAlignment="1">
      <alignment vertical="center"/>
    </xf>
    <xf numFmtId="0" fontId="18" fillId="4" borderId="40" xfId="33" applyFont="1" applyFill="1" applyBorder="1" applyAlignment="1">
      <alignment vertical="center"/>
    </xf>
    <xf numFmtId="0" fontId="11" fillId="8" borderId="147" xfId="33" applyFont="1" applyFill="1" applyBorder="1" applyAlignment="1">
      <alignment vertical="center"/>
    </xf>
    <xf numFmtId="0" fontId="18" fillId="8" borderId="90" xfId="33" applyFont="1" applyFill="1" applyBorder="1" applyAlignment="1">
      <alignment vertical="center"/>
    </xf>
    <xf numFmtId="0" fontId="11" fillId="18" borderId="18" xfId="33" applyFont="1" applyFill="1" applyBorder="1" applyAlignment="1">
      <alignment vertical="center"/>
    </xf>
    <xf numFmtId="0" fontId="11" fillId="27" borderId="67" xfId="33" applyFont="1" applyFill="1" applyBorder="1" applyAlignment="1">
      <alignment vertical="center"/>
    </xf>
    <xf numFmtId="0" fontId="18" fillId="21" borderId="17" xfId="33" applyFont="1" applyFill="1" applyBorder="1" applyAlignment="1">
      <alignment vertical="center"/>
    </xf>
    <xf numFmtId="0" fontId="11" fillId="21" borderId="49" xfId="33" applyFont="1" applyFill="1" applyBorder="1" applyAlignment="1">
      <alignment vertical="center"/>
    </xf>
    <xf numFmtId="0" fontId="11" fillId="21" borderId="4" xfId="33" applyFont="1" applyFill="1" applyBorder="1" applyAlignment="1">
      <alignment vertical="center"/>
    </xf>
    <xf numFmtId="0" fontId="11" fillId="23" borderId="18" xfId="33" applyFont="1" applyFill="1" applyBorder="1" applyAlignment="1">
      <alignment vertical="center"/>
    </xf>
    <xf numFmtId="0" fontId="11" fillId="39" borderId="90" xfId="33" applyFont="1" applyFill="1" applyBorder="1" applyAlignment="1">
      <alignment vertical="center"/>
    </xf>
    <xf numFmtId="0" fontId="18" fillId="12" borderId="39" xfId="33" applyFont="1" applyFill="1" applyBorder="1" applyAlignment="1">
      <alignment vertical="center"/>
    </xf>
    <xf numFmtId="0" fontId="18" fillId="12" borderId="35" xfId="33" applyFont="1" applyFill="1" applyBorder="1" applyAlignment="1">
      <alignment vertical="center"/>
    </xf>
    <xf numFmtId="0" fontId="11" fillId="27" borderId="105" xfId="33" applyFont="1" applyFill="1" applyBorder="1" applyAlignment="1">
      <alignment vertical="center"/>
    </xf>
    <xf numFmtId="0" fontId="11" fillId="27" borderId="106" xfId="33" applyFont="1" applyFill="1" applyBorder="1" applyAlignment="1">
      <alignment vertical="center"/>
    </xf>
    <xf numFmtId="0" fontId="18" fillId="45" borderId="34" xfId="33" applyFont="1" applyFill="1" applyBorder="1" applyAlignment="1">
      <alignment vertical="center"/>
    </xf>
    <xf numFmtId="0" fontId="18" fillId="40" borderId="41" xfId="33" applyFont="1" applyFill="1" applyBorder="1" applyAlignment="1">
      <alignment vertical="center"/>
    </xf>
    <xf numFmtId="0" fontId="11" fillId="40" borderId="17" xfId="33" applyFont="1" applyFill="1" applyBorder="1" applyAlignment="1">
      <alignment vertical="center"/>
    </xf>
    <xf numFmtId="0" fontId="11" fillId="27" borderId="88" xfId="33" applyFont="1" applyFill="1" applyBorder="1" applyAlignment="1">
      <alignment vertical="center"/>
    </xf>
    <xf numFmtId="0" fontId="11" fillId="40" borderId="29" xfId="33" applyFont="1" applyFill="1" applyBorder="1" applyAlignment="1">
      <alignment vertical="center"/>
    </xf>
    <xf numFmtId="0" fontId="11" fillId="27" borderId="21" xfId="33" applyFont="1" applyFill="1" applyBorder="1" applyAlignment="1">
      <alignment vertical="center"/>
    </xf>
    <xf numFmtId="0" fontId="11" fillId="27" borderId="117" xfId="33" applyFont="1" applyFill="1" applyBorder="1" applyAlignment="1">
      <alignment vertical="center"/>
    </xf>
    <xf numFmtId="0" fontId="18" fillId="11" borderId="35" xfId="33" applyFont="1" applyFill="1" applyBorder="1" applyAlignment="1">
      <alignment horizontal="center" vertical="center"/>
    </xf>
    <xf numFmtId="0" fontId="18" fillId="18" borderId="87" xfId="33" applyFont="1" applyFill="1" applyBorder="1" applyAlignment="1">
      <alignment vertical="center"/>
    </xf>
    <xf numFmtId="0" fontId="11" fillId="3" borderId="18" xfId="33" applyFont="1" applyFill="1" applyBorder="1" applyAlignment="1">
      <alignment vertical="center" wrapText="1"/>
    </xf>
    <xf numFmtId="0" fontId="18" fillId="9" borderId="87" xfId="33" applyFont="1" applyFill="1" applyBorder="1" applyAlignment="1">
      <alignment vertical="center"/>
    </xf>
    <xf numFmtId="0" fontId="11" fillId="9" borderId="46" xfId="33" applyFont="1" applyFill="1" applyBorder="1" applyAlignment="1">
      <alignment vertical="center" wrapText="1"/>
    </xf>
    <xf numFmtId="0" fontId="18" fillId="44" borderId="87" xfId="33" applyFont="1" applyFill="1" applyBorder="1" applyAlignment="1">
      <alignment vertical="center"/>
    </xf>
    <xf numFmtId="0" fontId="11" fillId="44" borderId="46" xfId="33" applyFont="1" applyFill="1" applyBorder="1" applyAlignment="1">
      <alignment vertical="center" wrapText="1"/>
    </xf>
    <xf numFmtId="0" fontId="18" fillId="10" borderId="87" xfId="33" applyFont="1" applyFill="1" applyBorder="1" applyAlignment="1">
      <alignment vertical="center"/>
    </xf>
    <xf numFmtId="0" fontId="18" fillId="10" borderId="17" xfId="33" applyFont="1" applyFill="1" applyBorder="1" applyAlignment="1">
      <alignment vertical="center"/>
    </xf>
    <xf numFmtId="0" fontId="18" fillId="4" borderId="87" xfId="33" applyFont="1" applyFill="1" applyBorder="1" applyAlignment="1">
      <alignment vertical="center"/>
    </xf>
    <xf numFmtId="0" fontId="11" fillId="18" borderId="41" xfId="33" applyFont="1" applyFill="1" applyBorder="1" applyAlignment="1">
      <alignment vertical="center"/>
    </xf>
    <xf numFmtId="0" fontId="11" fillId="27" borderId="66" xfId="33" applyFont="1" applyFill="1" applyBorder="1" applyAlignment="1">
      <alignment vertical="center" wrapText="1"/>
    </xf>
    <xf numFmtId="0" fontId="11" fillId="27" borderId="79" xfId="33" applyFont="1" applyFill="1" applyBorder="1" applyAlignment="1">
      <alignment vertical="center"/>
    </xf>
    <xf numFmtId="0" fontId="11" fillId="27" borderId="121" xfId="33" applyFont="1" applyFill="1" applyBorder="1" applyAlignment="1">
      <alignment vertical="center"/>
    </xf>
    <xf numFmtId="0" fontId="11" fillId="27" borderId="69" xfId="33" applyFont="1" applyFill="1" applyBorder="1" applyAlignment="1">
      <alignment vertical="center" wrapText="1"/>
    </xf>
    <xf numFmtId="0" fontId="11" fillId="5" borderId="1" xfId="33" applyFont="1" applyFill="1" applyBorder="1" applyAlignment="1">
      <alignment horizontal="left" vertical="center"/>
    </xf>
    <xf numFmtId="0" fontId="53" fillId="8" borderId="0" xfId="33" applyFont="1" applyFill="1" applyAlignment="1">
      <alignment vertical="center"/>
    </xf>
    <xf numFmtId="0" fontId="34" fillId="8" borderId="0" xfId="33" applyFont="1" applyFill="1" applyAlignment="1">
      <alignment horizontal="center" vertical="center"/>
    </xf>
    <xf numFmtId="0" fontId="11" fillId="3" borderId="18" xfId="33" applyFont="1" applyFill="1" applyBorder="1" applyAlignment="1">
      <alignment vertical="center"/>
    </xf>
    <xf numFmtId="0" fontId="11" fillId="8" borderId="10" xfId="33" applyFont="1" applyFill="1" applyBorder="1" applyAlignment="1">
      <alignment vertical="center"/>
    </xf>
    <xf numFmtId="0" fontId="11" fillId="8" borderId="19" xfId="33" applyFont="1" applyFill="1" applyBorder="1" applyAlignment="1">
      <alignment vertical="center"/>
    </xf>
    <xf numFmtId="0" fontId="11" fillId="9" borderId="46" xfId="33" applyFont="1" applyFill="1" applyBorder="1" applyAlignment="1">
      <alignment vertical="center"/>
    </xf>
    <xf numFmtId="0" fontId="11" fillId="8" borderId="42" xfId="33" applyFont="1" applyFill="1" applyBorder="1" applyAlignment="1">
      <alignment vertical="center"/>
    </xf>
    <xf numFmtId="0" fontId="11" fillId="8" borderId="16" xfId="33" applyFont="1" applyFill="1" applyBorder="1" applyAlignment="1">
      <alignment vertical="center"/>
    </xf>
    <xf numFmtId="0" fontId="11" fillId="9" borderId="49" xfId="33" applyFont="1" applyFill="1" applyBorder="1" applyAlignment="1">
      <alignment vertical="center"/>
    </xf>
    <xf numFmtId="0" fontId="11" fillId="8" borderId="21" xfId="33" applyFont="1" applyFill="1" applyBorder="1" applyAlignment="1">
      <alignment vertical="center"/>
    </xf>
    <xf numFmtId="0" fontId="11" fillId="44" borderId="46" xfId="33" applyFont="1" applyFill="1" applyBorder="1" applyAlignment="1">
      <alignment vertical="center"/>
    </xf>
    <xf numFmtId="0" fontId="18" fillId="10" borderId="18" xfId="33" applyFont="1" applyFill="1" applyBorder="1" applyAlignment="1">
      <alignment vertical="center"/>
    </xf>
    <xf numFmtId="0" fontId="11" fillId="18" borderId="46" xfId="33" applyFont="1" applyFill="1" applyBorder="1" applyAlignment="1">
      <alignment vertical="center"/>
    </xf>
    <xf numFmtId="0" fontId="11" fillId="21" borderId="90" xfId="33" applyFont="1" applyFill="1" applyBorder="1" applyAlignment="1">
      <alignment vertical="center"/>
    </xf>
    <xf numFmtId="0" fontId="18" fillId="45" borderId="62" xfId="33" applyFont="1" applyFill="1" applyBorder="1" applyAlignment="1">
      <alignment vertical="center"/>
    </xf>
    <xf numFmtId="0" fontId="11" fillId="0" borderId="121" xfId="33" applyFont="1" applyFill="1" applyBorder="1" applyAlignment="1">
      <alignment vertical="center"/>
    </xf>
    <xf numFmtId="0" fontId="11" fillId="27" borderId="69" xfId="33" applyFont="1" applyFill="1" applyBorder="1" applyAlignment="1">
      <alignment vertical="center"/>
    </xf>
    <xf numFmtId="0" fontId="11" fillId="27" borderId="0" xfId="33" applyFont="1" applyFill="1" applyAlignment="1"/>
    <xf numFmtId="0" fontId="11" fillId="22" borderId="54" xfId="33" applyFont="1" applyFill="1" applyBorder="1" applyAlignment="1">
      <alignment horizontal="left" vertical="center"/>
    </xf>
    <xf numFmtId="0" fontId="11" fillId="8" borderId="24" xfId="33" applyFont="1" applyFill="1" applyBorder="1" applyAlignment="1">
      <alignment vertical="center" wrapText="1"/>
    </xf>
    <xf numFmtId="0" fontId="11" fillId="22" borderId="30" xfId="33" applyFont="1" applyFill="1" applyBorder="1" applyAlignment="1">
      <alignment vertical="center"/>
    </xf>
    <xf numFmtId="0" fontId="11" fillId="22" borderId="18" xfId="33" applyFont="1" applyFill="1" applyBorder="1" applyAlignment="1">
      <alignment horizontal="center" vertical="center"/>
    </xf>
    <xf numFmtId="0" fontId="11" fillId="18" borderId="17" xfId="33" applyFont="1" applyFill="1" applyBorder="1" applyAlignment="1">
      <alignment vertical="center"/>
    </xf>
    <xf numFmtId="0" fontId="11" fillId="19" borderId="41" xfId="33" applyFont="1" applyFill="1" applyBorder="1" applyAlignment="1">
      <alignment vertical="center"/>
    </xf>
    <xf numFmtId="0" fontId="11" fillId="19" borderId="46" xfId="33" applyFont="1" applyFill="1" applyBorder="1" applyAlignment="1">
      <alignment vertical="center"/>
    </xf>
    <xf numFmtId="0" fontId="11" fillId="19" borderId="49" xfId="33" applyFont="1" applyFill="1" applyBorder="1" applyAlignment="1">
      <alignment vertical="center"/>
    </xf>
    <xf numFmtId="0" fontId="11" fillId="19" borderId="17" xfId="33" applyFont="1" applyFill="1" applyBorder="1" applyAlignment="1">
      <alignment vertical="center"/>
    </xf>
    <xf numFmtId="0" fontId="11" fillId="19" borderId="4" xfId="33" applyFont="1" applyFill="1" applyBorder="1" applyAlignment="1">
      <alignment vertical="center"/>
    </xf>
    <xf numFmtId="0" fontId="11" fillId="20" borderId="17" xfId="33" applyFont="1" applyFill="1" applyBorder="1" applyAlignment="1">
      <alignment vertical="center"/>
    </xf>
    <xf numFmtId="0" fontId="11" fillId="20" borderId="90" xfId="33" applyFont="1" applyFill="1" applyBorder="1" applyAlignment="1">
      <alignment vertical="center"/>
    </xf>
    <xf numFmtId="0" fontId="11" fillId="20" borderId="49" xfId="33" applyFont="1" applyFill="1" applyBorder="1" applyAlignment="1">
      <alignment vertical="center"/>
    </xf>
    <xf numFmtId="0" fontId="11" fillId="20" borderId="4" xfId="33" applyFont="1" applyFill="1" applyBorder="1" applyAlignment="1">
      <alignment vertical="center"/>
    </xf>
    <xf numFmtId="0" fontId="11" fillId="40" borderId="90" xfId="33" applyFont="1" applyFill="1" applyBorder="1" applyAlignment="1">
      <alignment vertical="center"/>
    </xf>
    <xf numFmtId="0" fontId="11" fillId="21" borderId="44" xfId="33" applyFont="1" applyFill="1" applyBorder="1" applyAlignment="1">
      <alignment vertical="center"/>
    </xf>
    <xf numFmtId="0" fontId="11" fillId="19" borderId="90" xfId="33" applyFont="1" applyFill="1" applyBorder="1" applyAlignment="1">
      <alignment vertical="center"/>
    </xf>
    <xf numFmtId="0" fontId="11" fillId="22" borderId="30" xfId="31" applyFont="1" applyFill="1" applyBorder="1"/>
    <xf numFmtId="0" fontId="11" fillId="22" borderId="18" xfId="31" applyFont="1" applyFill="1" applyBorder="1"/>
    <xf numFmtId="0" fontId="11" fillId="8" borderId="30" xfId="31" applyFont="1" applyFill="1" applyBorder="1"/>
    <xf numFmtId="0" fontId="11" fillId="8" borderId="18" xfId="31" applyFont="1" applyFill="1" applyBorder="1"/>
    <xf numFmtId="0" fontId="11" fillId="18" borderId="41" xfId="31" applyFont="1" applyFill="1" applyBorder="1" applyAlignment="1">
      <alignment vertical="center"/>
    </xf>
    <xf numFmtId="0" fontId="11" fillId="18" borderId="17" xfId="31" applyFont="1" applyFill="1" applyBorder="1" applyAlignment="1">
      <alignment vertical="center"/>
    </xf>
    <xf numFmtId="0" fontId="11" fillId="17" borderId="41" xfId="31" applyFont="1" applyFill="1" applyBorder="1" applyAlignment="1">
      <alignment vertical="center"/>
    </xf>
    <xf numFmtId="0" fontId="11" fillId="17" borderId="30" xfId="31" applyFont="1" applyFill="1" applyBorder="1" applyAlignment="1">
      <alignment vertical="center"/>
    </xf>
    <xf numFmtId="0" fontId="11" fillId="17" borderId="17" xfId="31" applyFont="1" applyFill="1" applyBorder="1" applyAlignment="1">
      <alignment vertical="center"/>
    </xf>
    <xf numFmtId="0" fontId="11" fillId="18" borderId="29" xfId="31" applyFont="1" applyFill="1" applyBorder="1" applyAlignment="1">
      <alignment vertical="center"/>
    </xf>
    <xf numFmtId="0" fontId="11" fillId="8" borderId="30" xfId="31" applyFont="1" applyFill="1" applyBorder="1" applyAlignment="1">
      <alignment vertical="center"/>
    </xf>
    <xf numFmtId="0" fontId="11" fillId="8" borderId="41" xfId="31" applyFont="1" applyFill="1" applyBorder="1" applyAlignment="1">
      <alignment vertical="center"/>
    </xf>
    <xf numFmtId="0" fontId="11" fillId="8" borderId="1" xfId="31" applyFont="1" applyFill="1" applyBorder="1" applyAlignment="1">
      <alignment vertical="center"/>
    </xf>
    <xf numFmtId="0" fontId="11" fillId="8" borderId="17" xfId="31" applyFont="1" applyFill="1" applyBorder="1" applyAlignment="1">
      <alignment vertical="center"/>
    </xf>
    <xf numFmtId="0" fontId="11" fillId="8" borderId="18" xfId="31" applyFont="1" applyFill="1" applyBorder="1" applyAlignment="1">
      <alignment vertical="center"/>
    </xf>
    <xf numFmtId="0" fontId="11" fillId="8" borderId="0" xfId="31" applyFont="1" applyFill="1" applyBorder="1"/>
    <xf numFmtId="0" fontId="11" fillId="27" borderId="0" xfId="0" applyFont="1" applyFill="1" applyAlignment="1">
      <alignment vertical="center"/>
    </xf>
    <xf numFmtId="0" fontId="11" fillId="27" borderId="0" xfId="0" applyFont="1" applyFill="1" applyAlignment="1">
      <alignment horizontal="right" vertical="center"/>
    </xf>
    <xf numFmtId="0" fontId="11" fillId="8" borderId="1" xfId="32" applyFont="1" applyFill="1" applyBorder="1" applyAlignment="1">
      <alignment vertical="center"/>
    </xf>
    <xf numFmtId="0" fontId="11" fillId="22" borderId="11" xfId="33" applyFont="1" applyFill="1" applyBorder="1" applyAlignment="1">
      <alignment horizontal="left" vertical="center"/>
    </xf>
    <xf numFmtId="0" fontId="11" fillId="22" borderId="12" xfId="33" applyFont="1" applyFill="1" applyBorder="1" applyAlignment="1">
      <alignment horizontal="center" vertical="center"/>
    </xf>
    <xf numFmtId="0" fontId="18" fillId="18" borderId="32" xfId="33" applyFont="1" applyFill="1" applyBorder="1" applyAlignment="1">
      <alignment vertical="center"/>
    </xf>
    <xf numFmtId="0" fontId="18" fillId="18" borderId="34" xfId="33" applyFont="1" applyFill="1" applyBorder="1" applyAlignment="1">
      <alignment horizontal="left" vertical="center"/>
    </xf>
    <xf numFmtId="0" fontId="18" fillId="18" borderId="35" xfId="33" applyFont="1" applyFill="1" applyBorder="1" applyAlignment="1">
      <alignment horizontal="center" vertical="center"/>
    </xf>
    <xf numFmtId="0" fontId="11" fillId="30" borderId="33" xfId="33" applyFont="1" applyFill="1" applyBorder="1" applyAlignment="1">
      <alignment vertical="center"/>
    </xf>
    <xf numFmtId="0" fontId="11" fillId="30" borderId="17" xfId="33" applyFont="1" applyFill="1" applyBorder="1" applyAlignment="1">
      <alignment vertical="center"/>
    </xf>
    <xf numFmtId="0" fontId="11" fillId="30" borderId="19" xfId="33" applyFont="1" applyFill="1" applyBorder="1" applyAlignment="1">
      <alignment vertical="center" wrapText="1"/>
    </xf>
    <xf numFmtId="0" fontId="11" fillId="30" borderId="21" xfId="33" applyFont="1" applyFill="1" applyBorder="1" applyAlignment="1">
      <alignment vertical="center" wrapText="1"/>
    </xf>
    <xf numFmtId="0" fontId="11" fillId="18" borderId="18" xfId="33" applyFont="1" applyFill="1" applyBorder="1" applyAlignment="1">
      <alignment vertical="center" wrapText="1"/>
    </xf>
    <xf numFmtId="0" fontId="11" fillId="30" borderId="16" xfId="33" applyFont="1" applyFill="1" applyBorder="1" applyAlignment="1">
      <alignment vertical="center" wrapText="1"/>
    </xf>
    <xf numFmtId="0" fontId="18" fillId="18" borderId="34" xfId="33" applyFont="1" applyFill="1" applyBorder="1" applyAlignment="1">
      <alignment vertical="center"/>
    </xf>
    <xf numFmtId="0" fontId="18" fillId="18" borderId="62" xfId="33" applyFont="1" applyFill="1" applyBorder="1" applyAlignment="1">
      <alignment vertical="center" wrapText="1"/>
    </xf>
    <xf numFmtId="0" fontId="18" fillId="18" borderId="39" xfId="33" applyFont="1" applyFill="1" applyBorder="1" applyAlignment="1">
      <alignment vertical="center"/>
    </xf>
    <xf numFmtId="0" fontId="18" fillId="18" borderId="35" xfId="33" applyFont="1" applyFill="1" applyBorder="1" applyAlignment="1">
      <alignment vertical="center" wrapText="1"/>
    </xf>
    <xf numFmtId="0" fontId="11" fillId="30" borderId="49" xfId="33" applyFont="1" applyFill="1" applyBorder="1" applyAlignment="1">
      <alignment vertical="center"/>
    </xf>
    <xf numFmtId="0" fontId="11" fillId="30" borderId="66" xfId="33" applyFont="1" applyFill="1" applyBorder="1" applyAlignment="1">
      <alignment vertical="center" wrapText="1"/>
    </xf>
    <xf numFmtId="0" fontId="11" fillId="30" borderId="4" xfId="33" applyFont="1" applyFill="1" applyBorder="1" applyAlignment="1">
      <alignment vertical="center"/>
    </xf>
    <xf numFmtId="0" fontId="11" fillId="18" borderId="44" xfId="33" applyFont="1" applyFill="1" applyBorder="1" applyAlignment="1">
      <alignment vertical="center" wrapText="1"/>
    </xf>
    <xf numFmtId="0" fontId="11" fillId="30" borderId="51" xfId="33" applyFont="1" applyFill="1" applyBorder="1" applyAlignment="1">
      <alignment vertical="center"/>
    </xf>
    <xf numFmtId="0" fontId="11" fillId="30" borderId="38" xfId="33" applyFont="1" applyFill="1" applyBorder="1" applyAlignment="1">
      <alignment vertical="center"/>
    </xf>
    <xf numFmtId="0" fontId="11" fillId="18" borderId="82" xfId="33" applyFont="1" applyFill="1" applyBorder="1" applyAlignment="1">
      <alignment vertical="center"/>
    </xf>
    <xf numFmtId="0" fontId="11" fillId="18" borderId="15" xfId="33" applyFont="1" applyFill="1" applyBorder="1" applyAlignment="1">
      <alignment vertical="center" wrapText="1"/>
    </xf>
    <xf numFmtId="0" fontId="11" fillId="30" borderId="84" xfId="33" applyFont="1" applyFill="1" applyBorder="1" applyAlignment="1">
      <alignment vertical="center"/>
    </xf>
    <xf numFmtId="0" fontId="11" fillId="30" borderId="64" xfId="33" applyFont="1" applyFill="1" applyBorder="1" applyAlignment="1">
      <alignment vertical="center" wrapText="1"/>
    </xf>
    <xf numFmtId="0" fontId="11" fillId="30" borderId="52" xfId="33" applyFont="1" applyFill="1" applyBorder="1" applyAlignment="1">
      <alignment vertical="center"/>
    </xf>
    <xf numFmtId="0" fontId="11" fillId="30" borderId="105" xfId="33" applyFont="1" applyFill="1" applyBorder="1" applyAlignment="1">
      <alignment vertical="center"/>
    </xf>
    <xf numFmtId="0" fontId="11" fillId="30" borderId="106" xfId="33" applyFont="1" applyFill="1" applyBorder="1" applyAlignment="1">
      <alignment vertical="center" wrapText="1"/>
    </xf>
    <xf numFmtId="0" fontId="11" fillId="30" borderId="85" xfId="33" applyFont="1" applyFill="1" applyBorder="1" applyAlignment="1">
      <alignment vertical="center"/>
    </xf>
    <xf numFmtId="0" fontId="11" fillId="30" borderId="82" xfId="33" applyFont="1" applyFill="1" applyBorder="1" applyAlignment="1">
      <alignment vertical="center"/>
    </xf>
    <xf numFmtId="0" fontId="11" fillId="30" borderId="15" xfId="33" applyFont="1" applyFill="1" applyBorder="1" applyAlignment="1">
      <alignment vertical="center" wrapText="1"/>
    </xf>
    <xf numFmtId="0" fontId="18" fillId="18" borderId="33" xfId="33" applyFont="1" applyFill="1" applyBorder="1" applyAlignment="1">
      <alignment vertical="center"/>
    </xf>
    <xf numFmtId="0" fontId="18" fillId="18" borderId="113" xfId="33" applyFont="1" applyFill="1" applyBorder="1" applyAlignment="1">
      <alignment vertical="center"/>
    </xf>
    <xf numFmtId="0" fontId="18" fillId="18" borderId="44" xfId="33" applyFont="1" applyFill="1" applyBorder="1" applyAlignment="1">
      <alignment vertical="center" wrapText="1"/>
    </xf>
    <xf numFmtId="0" fontId="11" fillId="30" borderId="115" xfId="33" applyFont="1" applyFill="1" applyBorder="1" applyAlignment="1">
      <alignment vertical="center"/>
    </xf>
    <xf numFmtId="0" fontId="11" fillId="30" borderId="116" xfId="33" applyFont="1" applyFill="1" applyBorder="1" applyAlignment="1">
      <alignment vertical="center" wrapText="1"/>
    </xf>
    <xf numFmtId="0" fontId="18" fillId="18" borderId="128" xfId="33" applyFont="1" applyFill="1" applyBorder="1" applyAlignment="1">
      <alignment vertical="center"/>
    </xf>
    <xf numFmtId="0" fontId="11" fillId="18" borderId="81" xfId="33" applyFont="1" applyFill="1" applyBorder="1" applyAlignment="1">
      <alignment vertical="center"/>
    </xf>
    <xf numFmtId="0" fontId="11" fillId="18" borderId="43" xfId="33" applyFont="1" applyFill="1" applyBorder="1" applyAlignment="1">
      <alignment vertical="center" wrapText="1"/>
    </xf>
    <xf numFmtId="0" fontId="27" fillId="27" borderId="0" xfId="33" applyFont="1" applyFill="1" applyAlignment="1">
      <alignment vertical="center"/>
    </xf>
    <xf numFmtId="0" fontId="11" fillId="0" borderId="0" xfId="0" applyFont="1">
      <alignment vertical="center"/>
    </xf>
    <xf numFmtId="0" fontId="57" fillId="0" borderId="0" xfId="28" applyFont="1" applyAlignment="1" applyProtection="1">
      <alignment vertical="center"/>
    </xf>
    <xf numFmtId="0" fontId="11" fillId="0" borderId="0" xfId="0" applyFont="1" applyFill="1">
      <alignment vertical="center"/>
    </xf>
    <xf numFmtId="0" fontId="57" fillId="27" borderId="0" xfId="28" applyFont="1" applyFill="1" applyAlignment="1" applyProtection="1">
      <alignment horizontal="right" vertical="center"/>
    </xf>
    <xf numFmtId="0" fontId="11" fillId="22" borderId="1" xfId="0" applyFont="1" applyFill="1" applyBorder="1">
      <alignment vertical="center"/>
    </xf>
    <xf numFmtId="0" fontId="11" fillId="27" borderId="1" xfId="0" applyFont="1" applyFill="1" applyBorder="1" applyAlignment="1">
      <alignment vertical="center" wrapText="1"/>
    </xf>
    <xf numFmtId="0" fontId="51" fillId="27" borderId="0" xfId="34" applyFont="1" applyFill="1" applyBorder="1" applyAlignment="1">
      <alignment vertical="center"/>
    </xf>
    <xf numFmtId="0" fontId="51" fillId="27" borderId="0" xfId="34" applyFont="1" applyFill="1">
      <alignment vertical="center"/>
    </xf>
    <xf numFmtId="0" fontId="27" fillId="27" borderId="0" xfId="0" applyFont="1" applyFill="1">
      <alignment vertical="center"/>
    </xf>
    <xf numFmtId="0" fontId="51" fillId="27" borderId="1" xfId="34" applyFont="1" applyFill="1" applyBorder="1" applyAlignment="1">
      <alignment horizontal="center" vertical="center"/>
    </xf>
    <xf numFmtId="38" fontId="51" fillId="27" borderId="30" xfId="29" applyFont="1" applyFill="1" applyBorder="1" applyAlignment="1">
      <alignment horizontal="right" vertical="center"/>
    </xf>
    <xf numFmtId="0" fontId="51" fillId="27" borderId="1" xfId="34" applyFont="1" applyFill="1" applyBorder="1" applyAlignment="1">
      <alignment horizontal="right" vertical="center"/>
    </xf>
    <xf numFmtId="0" fontId="51" fillId="27" borderId="30" xfId="34" applyFont="1" applyFill="1" applyBorder="1" applyAlignment="1">
      <alignment horizontal="right" vertical="center"/>
    </xf>
    <xf numFmtId="0" fontId="51" fillId="27" borderId="1" xfId="34" applyFont="1" applyFill="1" applyBorder="1">
      <alignment vertical="center"/>
    </xf>
    <xf numFmtId="38" fontId="51" fillId="27" borderId="1" xfId="29" applyFont="1" applyFill="1" applyBorder="1" applyAlignment="1">
      <alignment horizontal="right" vertical="center"/>
    </xf>
    <xf numFmtId="38" fontId="51" fillId="27" borderId="1" xfId="29" applyFont="1" applyFill="1" applyBorder="1">
      <alignment vertical="center"/>
    </xf>
    <xf numFmtId="0" fontId="51" fillId="27" borderId="87" xfId="34" applyFont="1" applyFill="1" applyBorder="1" applyAlignment="1">
      <alignment vertical="center" wrapText="1"/>
    </xf>
    <xf numFmtId="0" fontId="11" fillId="27" borderId="0" xfId="34" applyFont="1" applyFill="1" applyAlignment="1">
      <alignment vertical="top"/>
    </xf>
    <xf numFmtId="0" fontId="11" fillId="8" borderId="0" xfId="33" applyFont="1" applyFill="1" applyAlignment="1">
      <alignment horizontal="center" vertical="center"/>
    </xf>
    <xf numFmtId="0" fontId="11" fillId="8" borderId="0" xfId="33" applyFont="1" applyFill="1" applyAlignment="1">
      <alignment horizontal="left" vertical="center"/>
    </xf>
    <xf numFmtId="0" fontId="11" fillId="8" borderId="0" xfId="33" applyFont="1" applyFill="1" applyAlignment="1">
      <alignment horizontal="right" vertical="center"/>
    </xf>
    <xf numFmtId="0" fontId="11" fillId="8" borderId="7" xfId="33" applyFont="1" applyFill="1" applyBorder="1" applyAlignment="1">
      <alignment horizontal="right" vertical="center"/>
    </xf>
    <xf numFmtId="177" fontId="11" fillId="27" borderId="0" xfId="33" applyNumberFormat="1" applyFont="1" applyFill="1" applyAlignment="1">
      <alignment vertical="center"/>
    </xf>
    <xf numFmtId="177" fontId="11" fillId="8" borderId="0" xfId="33" applyNumberFormat="1" applyFont="1" applyFill="1" applyAlignment="1">
      <alignment vertical="center"/>
    </xf>
    <xf numFmtId="177" fontId="11" fillId="8" borderId="45" xfId="33" applyNumberFormat="1" applyFont="1" applyFill="1" applyBorder="1" applyAlignment="1">
      <alignment vertical="center"/>
    </xf>
    <xf numFmtId="176" fontId="26" fillId="8" borderId="78" xfId="33" applyNumberFormat="1" applyFont="1" applyFill="1" applyBorder="1" applyAlignment="1">
      <alignment horizontal="center" vertical="center"/>
    </xf>
    <xf numFmtId="177" fontId="26" fillId="28" borderId="1" xfId="33" applyNumberFormat="1" applyFont="1" applyFill="1" applyBorder="1" applyAlignment="1">
      <alignment vertical="center"/>
    </xf>
    <xf numFmtId="0" fontId="26" fillId="8" borderId="51" xfId="33" applyFont="1" applyFill="1" applyBorder="1" applyAlignment="1">
      <alignment vertical="center"/>
    </xf>
    <xf numFmtId="177" fontId="11" fillId="8" borderId="95" xfId="33" applyNumberFormat="1" applyFont="1" applyFill="1" applyBorder="1" applyAlignment="1">
      <alignment vertical="center"/>
    </xf>
    <xf numFmtId="0" fontId="26" fillId="8" borderId="96" xfId="33" applyFont="1" applyFill="1" applyBorder="1" applyAlignment="1">
      <alignment vertical="center"/>
    </xf>
    <xf numFmtId="0" fontId="26" fillId="8" borderId="77" xfId="33" applyFont="1" applyFill="1" applyBorder="1" applyAlignment="1">
      <alignment vertical="center"/>
    </xf>
    <xf numFmtId="0" fontId="26" fillId="8" borderId="120" xfId="33" applyFont="1" applyFill="1" applyBorder="1" applyAlignment="1">
      <alignment vertical="center"/>
    </xf>
    <xf numFmtId="177" fontId="11" fillId="8" borderId="119" xfId="33" applyNumberFormat="1" applyFont="1" applyFill="1" applyBorder="1" applyAlignment="1">
      <alignment vertical="center"/>
    </xf>
    <xf numFmtId="177" fontId="11" fillId="8" borderId="51" xfId="33" applyNumberFormat="1" applyFont="1" applyFill="1" applyBorder="1" applyAlignment="1">
      <alignment vertical="center"/>
    </xf>
    <xf numFmtId="176" fontId="11" fillId="8" borderId="78" xfId="33" applyNumberFormat="1" applyFont="1" applyFill="1" applyBorder="1" applyAlignment="1">
      <alignment horizontal="center" vertical="center" wrapText="1"/>
    </xf>
    <xf numFmtId="0" fontId="26" fillId="8" borderId="119" xfId="33" applyFont="1" applyFill="1" applyBorder="1" applyAlignment="1">
      <alignment vertical="center"/>
    </xf>
    <xf numFmtId="177" fontId="11" fillId="8" borderId="56" xfId="33" applyNumberFormat="1" applyFont="1" applyFill="1" applyBorder="1" applyAlignment="1">
      <alignment vertical="center"/>
    </xf>
    <xf numFmtId="0" fontId="26" fillId="8" borderId="86" xfId="33" applyFont="1" applyFill="1" applyBorder="1" applyAlignment="1">
      <alignment vertical="center"/>
    </xf>
    <xf numFmtId="183" fontId="26" fillId="28" borderId="49" xfId="33" applyNumberFormat="1" applyFont="1" applyFill="1" applyBorder="1" applyAlignment="1">
      <alignment vertical="center"/>
    </xf>
    <xf numFmtId="177" fontId="26" fillId="28" borderId="49" xfId="33" applyNumberFormat="1" applyFont="1" applyFill="1" applyBorder="1" applyAlignment="1">
      <alignment vertical="center"/>
    </xf>
    <xf numFmtId="177" fontId="11" fillId="18" borderId="7" xfId="33" applyNumberFormat="1" applyFont="1" applyFill="1" applyBorder="1" applyAlignment="1">
      <alignment vertical="center"/>
    </xf>
    <xf numFmtId="176" fontId="11" fillId="18" borderId="69" xfId="33" applyNumberFormat="1" applyFont="1" applyFill="1" applyBorder="1" applyAlignment="1">
      <alignment horizontal="center" vertical="center"/>
    </xf>
    <xf numFmtId="177" fontId="11" fillId="8" borderId="0" xfId="33" applyNumberFormat="1" applyFont="1" applyFill="1" applyAlignment="1">
      <alignment horizontal="center" vertical="center"/>
    </xf>
    <xf numFmtId="0" fontId="11" fillId="5" borderId="30" xfId="33" applyFont="1" applyFill="1" applyBorder="1" applyAlignment="1">
      <alignment horizontal="center" vertical="center"/>
    </xf>
    <xf numFmtId="0" fontId="11" fillId="5" borderId="45" xfId="33" applyFont="1" applyFill="1" applyBorder="1" applyAlignment="1">
      <alignment horizontal="center" vertical="center"/>
    </xf>
    <xf numFmtId="49" fontId="51" fillId="27" borderId="0" xfId="34" applyNumberFormat="1" applyFont="1" applyFill="1">
      <alignment vertical="center"/>
    </xf>
    <xf numFmtId="38" fontId="11" fillId="18" borderId="18" xfId="29" applyNumberFormat="1" applyFont="1" applyFill="1" applyBorder="1" applyAlignment="1">
      <alignment vertical="center"/>
    </xf>
    <xf numFmtId="38" fontId="11" fillId="21" borderId="44" xfId="29" applyNumberFormat="1" applyFont="1" applyFill="1" applyBorder="1" applyAlignment="1">
      <alignment vertical="center"/>
    </xf>
    <xf numFmtId="38" fontId="11" fillId="23" borderId="18" xfId="29" applyNumberFormat="1" applyFont="1" applyFill="1" applyBorder="1" applyAlignment="1">
      <alignment vertical="center"/>
    </xf>
    <xf numFmtId="38" fontId="11" fillId="38" borderId="18" xfId="29" applyNumberFormat="1" applyFont="1" applyFill="1" applyBorder="1" applyAlignment="1">
      <alignment vertical="center"/>
    </xf>
    <xf numFmtId="38" fontId="11" fillId="39" borderId="90" xfId="29" applyNumberFormat="1" applyFont="1" applyFill="1" applyBorder="1" applyAlignment="1">
      <alignment vertical="center"/>
    </xf>
    <xf numFmtId="38" fontId="11" fillId="40" borderId="18" xfId="29" applyNumberFormat="1" applyFont="1" applyFill="1" applyBorder="1" applyAlignment="1">
      <alignment vertical="center"/>
    </xf>
    <xf numFmtId="10" fontId="11" fillId="27" borderId="0" xfId="33" applyNumberFormat="1" applyFont="1" applyFill="1" applyBorder="1" applyAlignment="1">
      <alignment vertical="center"/>
    </xf>
    <xf numFmtId="184" fontId="11" fillId="27" borderId="0" xfId="33" applyNumberFormat="1" applyFont="1" applyFill="1" applyBorder="1" applyAlignment="1">
      <alignment vertical="center"/>
    </xf>
    <xf numFmtId="0" fontId="17" fillId="0" borderId="0" xfId="33" applyFont="1" applyFill="1" applyBorder="1" applyAlignment="1">
      <alignment horizontal="left" vertical="center" wrapText="1"/>
    </xf>
    <xf numFmtId="40" fontId="11" fillId="0" borderId="0" xfId="33" applyNumberFormat="1" applyFont="1" applyFill="1" applyAlignment="1">
      <alignment vertical="center"/>
    </xf>
    <xf numFmtId="204" fontId="30" fillId="0" borderId="0" xfId="33" applyNumberFormat="1" applyFont="1" applyFill="1" applyAlignment="1">
      <alignment vertical="center"/>
    </xf>
    <xf numFmtId="205" fontId="30" fillId="0" borderId="0" xfId="33" applyNumberFormat="1" applyFont="1" applyFill="1" applyAlignment="1">
      <alignment vertical="center"/>
    </xf>
    <xf numFmtId="38" fontId="30" fillId="0" borderId="0" xfId="33" applyNumberFormat="1" applyFont="1" applyFill="1" applyAlignment="1">
      <alignment vertical="center"/>
    </xf>
    <xf numFmtId="0" fontId="11" fillId="0" borderId="0" xfId="33" applyFont="1" applyFill="1" applyBorder="1" applyAlignment="1">
      <alignment vertical="center"/>
    </xf>
    <xf numFmtId="176" fontId="11" fillId="0" borderId="0" xfId="33" applyNumberFormat="1" applyFont="1" applyFill="1" applyBorder="1" applyAlignment="1">
      <alignment vertical="center"/>
    </xf>
    <xf numFmtId="0" fontId="8" fillId="0" borderId="0" xfId="28" applyFill="1" applyAlignment="1" applyProtection="1">
      <alignment vertical="center"/>
    </xf>
    <xf numFmtId="0" fontId="11" fillId="0" borderId="0" xfId="33" applyFont="1" applyFill="1" applyBorder="1" applyAlignment="1">
      <alignment horizontal="left" vertical="center" wrapText="1"/>
    </xf>
    <xf numFmtId="38" fontId="18" fillId="0" borderId="0" xfId="29" applyNumberFormat="1" applyFont="1" applyFill="1" applyBorder="1" applyAlignment="1">
      <alignment vertical="center"/>
    </xf>
    <xf numFmtId="0" fontId="11" fillId="0" borderId="0" xfId="33" applyFont="1" applyFill="1"/>
    <xf numFmtId="3" fontId="11" fillId="0" borderId="0" xfId="33" applyNumberFormat="1" applyFont="1" applyFill="1"/>
    <xf numFmtId="3" fontId="45" fillId="0" borderId="0" xfId="33" applyNumberFormat="1" applyFont="1" applyFill="1"/>
    <xf numFmtId="0" fontId="45" fillId="0" borderId="0" xfId="33" applyFont="1" applyFill="1"/>
    <xf numFmtId="196" fontId="45" fillId="0" borderId="0" xfId="33" applyNumberFormat="1" applyFont="1" applyFill="1"/>
    <xf numFmtId="0" fontId="57" fillId="0" borderId="0" xfId="28" applyFont="1" applyFill="1" applyAlignment="1" applyProtection="1">
      <alignment vertical="center"/>
    </xf>
    <xf numFmtId="188" fontId="11" fillId="0" borderId="0" xfId="33" applyNumberFormat="1" applyFont="1" applyFill="1"/>
    <xf numFmtId="0" fontId="30" fillId="0" borderId="0" xfId="33" applyFont="1" applyFill="1"/>
    <xf numFmtId="0" fontId="42" fillId="0" borderId="0" xfId="0" applyFont="1" applyFill="1">
      <alignment vertical="center"/>
    </xf>
    <xf numFmtId="0" fontId="63" fillId="0" borderId="0" xfId="0" applyFont="1">
      <alignment vertical="center"/>
    </xf>
    <xf numFmtId="0" fontId="11" fillId="0" borderId="1" xfId="0" applyFont="1" applyBorder="1">
      <alignment vertical="center"/>
    </xf>
    <xf numFmtId="0" fontId="17" fillId="0" borderId="0" xfId="0" applyFont="1">
      <alignment vertical="center"/>
    </xf>
    <xf numFmtId="0" fontId="64" fillId="0" borderId="0" xfId="0" applyFont="1">
      <alignment vertical="center"/>
    </xf>
    <xf numFmtId="3" fontId="64" fillId="0" borderId="0" xfId="0" applyNumberFormat="1" applyFont="1">
      <alignment vertical="center"/>
    </xf>
    <xf numFmtId="196" fontId="65" fillId="0" borderId="0" xfId="33" applyNumberFormat="1" applyFont="1" applyFill="1"/>
    <xf numFmtId="202" fontId="30" fillId="0" borderId="0" xfId="33" applyNumberFormat="1" applyFont="1" applyFill="1" applyAlignment="1">
      <alignment vertical="center"/>
    </xf>
    <xf numFmtId="176" fontId="11" fillId="0" borderId="0" xfId="33" applyNumberFormat="1" applyFont="1" applyFill="1" applyAlignment="1">
      <alignment vertical="center"/>
    </xf>
    <xf numFmtId="0" fontId="11" fillId="0" borderId="0" xfId="33" applyFont="1" applyFill="1" applyBorder="1" applyAlignment="1">
      <alignment vertical="center" wrapText="1"/>
    </xf>
    <xf numFmtId="38" fontId="11" fillId="42" borderId="0" xfId="29" applyNumberFormat="1" applyFont="1" applyFill="1" applyBorder="1" applyAlignment="1">
      <alignment vertical="center"/>
    </xf>
    <xf numFmtId="0" fontId="45" fillId="42" borderId="0" xfId="33" applyFont="1" applyFill="1"/>
    <xf numFmtId="196" fontId="45" fillId="42" borderId="0" xfId="33" applyNumberFormat="1" applyFont="1" applyFill="1"/>
    <xf numFmtId="38" fontId="11" fillId="0" borderId="0" xfId="29" applyNumberFormat="1" applyFont="1" applyFill="1" applyBorder="1" applyAlignment="1">
      <alignment horizontal="center" vertical="center" wrapText="1"/>
    </xf>
    <xf numFmtId="0" fontId="45" fillId="0" borderId="0" xfId="33" applyFont="1" applyFill="1" applyBorder="1"/>
    <xf numFmtId="196" fontId="45" fillId="0" borderId="0" xfId="33" applyNumberFormat="1" applyFont="1" applyFill="1" applyBorder="1"/>
    <xf numFmtId="38" fontId="17" fillId="18" borderId="0" xfId="29" applyNumberFormat="1" applyFont="1" applyFill="1" applyBorder="1" applyAlignment="1">
      <alignment vertical="center" wrapText="1"/>
    </xf>
    <xf numFmtId="193" fontId="50" fillId="18" borderId="0" xfId="33" applyNumberFormat="1" applyFont="1" applyFill="1" applyBorder="1"/>
    <xf numFmtId="196" fontId="45" fillId="18" borderId="0" xfId="33" applyNumberFormat="1" applyFont="1" applyFill="1" applyBorder="1"/>
    <xf numFmtId="196" fontId="45" fillId="18" borderId="0" xfId="33" applyNumberFormat="1" applyFont="1" applyFill="1"/>
    <xf numFmtId="0" fontId="11" fillId="0" borderId="0" xfId="0" applyFont="1" applyFill="1" applyBorder="1">
      <alignment vertical="center"/>
    </xf>
    <xf numFmtId="38" fontId="11" fillId="51" borderId="0" xfId="29" applyNumberFormat="1" applyFont="1" applyFill="1" applyBorder="1" applyAlignment="1">
      <alignment vertical="center"/>
    </xf>
    <xf numFmtId="0" fontId="11" fillId="51" borderId="86" xfId="0" applyFont="1" applyFill="1" applyBorder="1">
      <alignment vertical="center"/>
    </xf>
    <xf numFmtId="38" fontId="11" fillId="42" borderId="150" xfId="29" applyNumberFormat="1" applyFont="1" applyFill="1" applyBorder="1" applyAlignment="1">
      <alignment vertical="center"/>
    </xf>
    <xf numFmtId="193" fontId="54" fillId="18" borderId="0" xfId="33" applyNumberFormat="1" applyFont="1" applyFill="1"/>
    <xf numFmtId="0" fontId="11" fillId="0" borderId="0" xfId="0" applyFont="1" applyFill="1" applyAlignment="1">
      <alignment vertical="center"/>
    </xf>
    <xf numFmtId="193" fontId="54" fillId="18" borderId="0" xfId="33" applyNumberFormat="1" applyFont="1" applyFill="1" applyAlignment="1"/>
    <xf numFmtId="38" fontId="17" fillId="18" borderId="0" xfId="29" applyNumberFormat="1" applyFont="1" applyFill="1" applyBorder="1" applyAlignment="1">
      <alignment vertical="center"/>
    </xf>
    <xf numFmtId="193" fontId="50" fillId="18" borderId="0" xfId="33" applyNumberFormat="1" applyFont="1" applyFill="1" applyBorder="1" applyAlignment="1"/>
    <xf numFmtId="38" fontId="18" fillId="18" borderId="0" xfId="29" applyNumberFormat="1" applyFont="1" applyFill="1" applyBorder="1" applyAlignment="1">
      <alignment vertical="center"/>
    </xf>
    <xf numFmtId="0" fontId="11" fillId="27" borderId="80" xfId="33" applyFont="1" applyFill="1" applyBorder="1" applyAlignment="1">
      <alignment vertical="center"/>
    </xf>
    <xf numFmtId="176" fontId="11" fillId="27" borderId="68" xfId="33" applyNumberFormat="1" applyFont="1" applyFill="1" applyBorder="1" applyAlignment="1">
      <alignment vertical="center"/>
    </xf>
    <xf numFmtId="0" fontId="11" fillId="0" borderId="44" xfId="33" applyFont="1" applyFill="1" applyBorder="1" applyAlignment="1">
      <alignment horizontal="right" vertical="center"/>
    </xf>
    <xf numFmtId="38" fontId="11" fillId="0" borderId="4" xfId="29" applyNumberFormat="1" applyFont="1" applyFill="1" applyBorder="1" applyAlignment="1">
      <alignment vertical="center"/>
    </xf>
    <xf numFmtId="38" fontId="11" fillId="0" borderId="1" xfId="29" applyNumberFormat="1" applyFont="1" applyFill="1" applyBorder="1" applyAlignment="1">
      <alignment vertical="center"/>
    </xf>
    <xf numFmtId="0" fontId="66" fillId="52" borderId="0" xfId="0" applyFont="1" applyFill="1">
      <alignment vertical="center"/>
    </xf>
    <xf numFmtId="0" fontId="11" fillId="52" borderId="0" xfId="0" applyFont="1" applyFill="1">
      <alignment vertical="center"/>
    </xf>
    <xf numFmtId="0" fontId="11" fillId="52" borderId="0" xfId="33" applyFont="1" applyFill="1" applyBorder="1" applyAlignment="1">
      <alignment vertical="center"/>
    </xf>
    <xf numFmtId="0" fontId="11" fillId="52" borderId="0" xfId="33" applyFont="1" applyFill="1" applyBorder="1" applyAlignment="1">
      <alignment horizontal="left" vertical="center" wrapText="1"/>
    </xf>
    <xf numFmtId="38" fontId="17" fillId="52" borderId="0" xfId="29" applyNumberFormat="1" applyFont="1" applyFill="1" applyBorder="1" applyAlignment="1">
      <alignment vertical="center"/>
    </xf>
    <xf numFmtId="38" fontId="18" fillId="52" borderId="0" xfId="29" applyNumberFormat="1" applyFont="1" applyFill="1" applyBorder="1" applyAlignment="1">
      <alignment vertical="center"/>
    </xf>
    <xf numFmtId="0" fontId="67" fillId="52" borderId="0" xfId="33" applyFont="1" applyFill="1" applyBorder="1" applyAlignment="1">
      <alignment horizontal="right" vertical="center"/>
    </xf>
    <xf numFmtId="0" fontId="11" fillId="53" borderId="150" xfId="33" applyFont="1" applyFill="1" applyBorder="1" applyAlignment="1">
      <alignment vertical="center"/>
    </xf>
    <xf numFmtId="0" fontId="11" fillId="52" borderId="150" xfId="33" applyFont="1" applyFill="1" applyBorder="1" applyAlignment="1">
      <alignment horizontal="left" vertical="center" wrapText="1"/>
    </xf>
    <xf numFmtId="38" fontId="18" fillId="52" borderId="152" xfId="29" applyNumberFormat="1" applyFont="1" applyFill="1" applyBorder="1" applyAlignment="1">
      <alignment vertical="center"/>
    </xf>
    <xf numFmtId="38" fontId="11" fillId="52" borderId="0" xfId="29" applyNumberFormat="1" applyFont="1" applyFill="1" applyBorder="1" applyAlignment="1">
      <alignment vertical="center"/>
    </xf>
    <xf numFmtId="0" fontId="45" fillId="52" borderId="0" xfId="33" applyFont="1" applyFill="1"/>
    <xf numFmtId="0" fontId="45" fillId="52" borderId="0" xfId="33" applyFont="1" applyFill="1" applyBorder="1"/>
    <xf numFmtId="196" fontId="45" fillId="52" borderId="0" xfId="33" applyNumberFormat="1" applyFont="1" applyFill="1"/>
    <xf numFmtId="196" fontId="45" fillId="52" borderId="0" xfId="33" applyNumberFormat="1" applyFont="1" applyFill="1" applyBorder="1"/>
    <xf numFmtId="0" fontId="11" fillId="52" borderId="0" xfId="0" applyFont="1" applyFill="1" applyBorder="1">
      <alignment vertical="center"/>
    </xf>
    <xf numFmtId="0" fontId="11" fillId="52" borderId="0" xfId="0" applyFont="1" applyFill="1" applyAlignment="1">
      <alignment vertical="center"/>
    </xf>
    <xf numFmtId="0" fontId="11" fillId="52" borderId="0" xfId="33" applyFont="1" applyFill="1" applyBorder="1" applyAlignment="1">
      <alignment horizontal="left" vertical="center"/>
    </xf>
    <xf numFmtId="196" fontId="45" fillId="52" borderId="0" xfId="33" applyNumberFormat="1" applyFont="1" applyFill="1" applyAlignment="1"/>
    <xf numFmtId="0" fontId="11" fillId="52" borderId="0" xfId="0" applyFont="1" applyFill="1" applyBorder="1" applyAlignment="1">
      <alignment vertical="center"/>
    </xf>
    <xf numFmtId="196" fontId="45" fillId="52" borderId="0" xfId="33" applyNumberFormat="1" applyFont="1" applyFill="1" applyBorder="1" applyAlignment="1"/>
    <xf numFmtId="0" fontId="8" fillId="52" borderId="0" xfId="28" applyFill="1" applyAlignment="1" applyProtection="1">
      <alignment vertical="center"/>
    </xf>
    <xf numFmtId="38" fontId="18" fillId="52" borderId="151" xfId="29" applyNumberFormat="1" applyFont="1" applyFill="1" applyBorder="1" applyAlignment="1">
      <alignment vertical="center"/>
    </xf>
    <xf numFmtId="38" fontId="18" fillId="52" borderId="154" xfId="29" applyNumberFormat="1" applyFont="1" applyFill="1" applyBorder="1" applyAlignment="1">
      <alignment vertical="center"/>
    </xf>
    <xf numFmtId="196" fontId="45" fillId="54" borderId="0" xfId="33" applyNumberFormat="1" applyFont="1" applyFill="1"/>
    <xf numFmtId="38" fontId="11" fillId="54" borderId="0" xfId="29" applyNumberFormat="1" applyFont="1" applyFill="1" applyBorder="1" applyAlignment="1">
      <alignment horizontal="center" vertical="center" wrapText="1"/>
    </xf>
    <xf numFmtId="38" fontId="18" fillId="54" borderId="0" xfId="29" applyNumberFormat="1" applyFont="1" applyFill="1" applyBorder="1" applyAlignment="1">
      <alignment vertical="center"/>
    </xf>
    <xf numFmtId="0" fontId="11" fillId="0" borderId="0" xfId="0" applyFont="1" applyAlignment="1">
      <alignment horizontal="right" vertical="center"/>
    </xf>
    <xf numFmtId="0" fontId="17" fillId="0" borderId="0" xfId="33" applyFont="1" applyFill="1" applyBorder="1" applyAlignment="1">
      <alignment horizontal="right" vertical="center"/>
    </xf>
    <xf numFmtId="38" fontId="11" fillId="0" borderId="0" xfId="0" applyNumberFormat="1" applyFont="1">
      <alignment vertical="center"/>
    </xf>
    <xf numFmtId="0" fontId="17" fillId="0" borderId="0" xfId="0" applyFont="1" applyAlignment="1">
      <alignment horizontal="right" vertical="center"/>
    </xf>
    <xf numFmtId="185" fontId="11" fillId="27" borderId="0" xfId="33" applyNumberFormat="1" applyFont="1" applyFill="1" applyBorder="1" applyAlignment="1">
      <alignment vertical="center"/>
    </xf>
    <xf numFmtId="0" fontId="51" fillId="27" borderId="17" xfId="34" applyFont="1" applyFill="1" applyBorder="1" applyAlignment="1">
      <alignment vertical="center"/>
    </xf>
    <xf numFmtId="3" fontId="51" fillId="27" borderId="0" xfId="34" applyNumberFormat="1" applyFont="1" applyFill="1" applyBorder="1" applyAlignment="1">
      <alignment vertical="center"/>
    </xf>
    <xf numFmtId="0" fontId="51" fillId="27" borderId="0" xfId="34" applyFont="1" applyFill="1" applyBorder="1" applyAlignment="1">
      <alignment vertical="center" wrapText="1"/>
    </xf>
    <xf numFmtId="0" fontId="51" fillId="27" borderId="0" xfId="34" applyFont="1" applyFill="1" applyBorder="1">
      <alignment vertical="center"/>
    </xf>
    <xf numFmtId="0" fontId="11" fillId="27" borderId="139" xfId="33" applyFont="1" applyFill="1" applyBorder="1" applyAlignment="1">
      <alignment horizontal="center" vertical="center" wrapText="1"/>
    </xf>
    <xf numFmtId="38" fontId="11" fillId="35" borderId="139" xfId="29" applyNumberFormat="1" applyFont="1" applyFill="1" applyBorder="1" applyAlignment="1">
      <alignment vertical="center"/>
    </xf>
    <xf numFmtId="0" fontId="11" fillId="27" borderId="139" xfId="33" applyFont="1" applyFill="1" applyBorder="1" applyAlignment="1">
      <alignment vertical="center" wrapText="1"/>
    </xf>
    <xf numFmtId="38" fontId="18" fillId="35" borderId="139" xfId="29" applyNumberFormat="1" applyFont="1" applyFill="1" applyBorder="1" applyAlignment="1">
      <alignment vertical="center"/>
    </xf>
    <xf numFmtId="38" fontId="11" fillId="35" borderId="139" xfId="29" applyNumberFormat="1" applyFont="1" applyFill="1" applyBorder="1" applyAlignment="1">
      <alignment horizontal="right" vertical="center"/>
    </xf>
    <xf numFmtId="38" fontId="11" fillId="28" borderId="42" xfId="29" applyNumberFormat="1" applyFont="1" applyFill="1" applyBorder="1" applyAlignment="1">
      <alignment vertical="center"/>
    </xf>
    <xf numFmtId="38" fontId="11" fillId="28" borderId="108" xfId="29" applyNumberFormat="1" applyFont="1" applyFill="1" applyBorder="1" applyAlignment="1">
      <alignment vertical="center"/>
    </xf>
    <xf numFmtId="38" fontId="11" fillId="8" borderId="42" xfId="29" applyNumberFormat="1" applyFont="1" applyFill="1" applyBorder="1" applyAlignment="1">
      <alignment vertical="center"/>
    </xf>
    <xf numFmtId="38" fontId="11" fillId="8" borderId="21" xfId="29" applyNumberFormat="1" applyFont="1" applyFill="1" applyBorder="1" applyAlignment="1">
      <alignment vertical="center"/>
    </xf>
    <xf numFmtId="38" fontId="11" fillId="8" borderId="19" xfId="29" applyNumberFormat="1" applyFont="1" applyFill="1" applyBorder="1" applyAlignment="1">
      <alignment vertical="center"/>
    </xf>
    <xf numFmtId="0" fontId="11" fillId="27" borderId="1" xfId="0" applyFont="1" applyFill="1" applyBorder="1" applyAlignment="1">
      <alignment horizontal="center" vertical="center" wrapText="1"/>
    </xf>
    <xf numFmtId="187" fontId="11" fillId="34" borderId="1" xfId="33" applyNumberFormat="1" applyFont="1" applyFill="1" applyBorder="1" applyAlignment="1">
      <alignment vertical="center" wrapText="1"/>
    </xf>
    <xf numFmtId="0" fontId="11" fillId="8" borderId="0" xfId="33" applyFont="1" applyFill="1" applyAlignment="1">
      <alignment vertical="top" wrapText="1"/>
    </xf>
    <xf numFmtId="179" fontId="11" fillId="27" borderId="0" xfId="33" applyNumberFormat="1" applyFont="1" applyFill="1" applyBorder="1" applyAlignment="1">
      <alignment vertical="center"/>
    </xf>
    <xf numFmtId="0" fontId="11" fillId="27" borderId="49" xfId="33" applyFont="1" applyFill="1" applyBorder="1" applyAlignment="1">
      <alignment vertical="center"/>
    </xf>
    <xf numFmtId="38" fontId="11" fillId="28" borderId="19" xfId="29" applyNumberFormat="1" applyFont="1" applyFill="1" applyBorder="1" applyAlignment="1">
      <alignment vertical="center"/>
    </xf>
    <xf numFmtId="0" fontId="11" fillId="27" borderId="4" xfId="33" applyFont="1" applyFill="1" applyBorder="1" applyAlignment="1">
      <alignment vertical="center"/>
    </xf>
    <xf numFmtId="206" fontId="46" fillId="27" borderId="1" xfId="33" applyNumberFormat="1" applyFont="1" applyFill="1" applyBorder="1" applyAlignment="1">
      <alignment vertical="center"/>
    </xf>
    <xf numFmtId="0" fontId="11" fillId="0" borderId="79" xfId="33" applyFont="1" applyFill="1" applyBorder="1" applyAlignment="1">
      <alignment vertical="center"/>
    </xf>
    <xf numFmtId="177" fontId="11" fillId="8" borderId="33" xfId="33" applyNumberFormat="1" applyFont="1" applyFill="1" applyBorder="1" applyAlignment="1">
      <alignment vertical="center"/>
    </xf>
    <xf numFmtId="0" fontId="11" fillId="8" borderId="30" xfId="33" applyFont="1" applyFill="1" applyBorder="1" applyAlignment="1">
      <alignment vertical="center"/>
    </xf>
    <xf numFmtId="177" fontId="11" fillId="8" borderId="118" xfId="33" applyNumberFormat="1" applyFont="1" applyFill="1" applyBorder="1" applyAlignment="1">
      <alignment vertical="center"/>
    </xf>
    <xf numFmtId="0" fontId="51" fillId="27" borderId="0" xfId="34" applyFont="1" applyFill="1" applyAlignment="1">
      <alignment vertical="center"/>
    </xf>
    <xf numFmtId="9" fontId="11" fillId="8" borderId="68" xfId="33" applyNumberFormat="1" applyFont="1" applyFill="1" applyBorder="1" applyAlignment="1">
      <alignment vertical="center"/>
    </xf>
    <xf numFmtId="0" fontId="11" fillId="36" borderId="18" xfId="31" applyFont="1" applyFill="1" applyBorder="1" applyAlignment="1">
      <alignment vertical="center"/>
    </xf>
    <xf numFmtId="0" fontId="11" fillId="18" borderId="18" xfId="31" applyFont="1" applyFill="1" applyBorder="1" applyAlignment="1">
      <alignment vertical="center"/>
    </xf>
    <xf numFmtId="0" fontId="11" fillId="18" borderId="46" xfId="31" applyFont="1" applyFill="1" applyBorder="1" applyAlignment="1">
      <alignment vertical="center"/>
    </xf>
    <xf numFmtId="0" fontId="11" fillId="8" borderId="10" xfId="31" applyFont="1" applyFill="1" applyBorder="1" applyAlignment="1">
      <alignment vertical="center"/>
    </xf>
    <xf numFmtId="0" fontId="11" fillId="8" borderId="49" xfId="31" applyFont="1" applyFill="1" applyBorder="1" applyAlignment="1">
      <alignment vertical="center"/>
    </xf>
    <xf numFmtId="0" fontId="11" fillId="36" borderId="46" xfId="31" applyFont="1" applyFill="1" applyBorder="1" applyAlignment="1">
      <alignment vertical="center"/>
    </xf>
    <xf numFmtId="0" fontId="11" fillId="17" borderId="10" xfId="31" applyFont="1" applyFill="1" applyBorder="1" applyAlignment="1">
      <alignment vertical="center"/>
    </xf>
    <xf numFmtId="0" fontId="11" fillId="17" borderId="1" xfId="31" applyFont="1" applyFill="1" applyBorder="1" applyAlignment="1">
      <alignment vertical="center"/>
    </xf>
    <xf numFmtId="0" fontId="11" fillId="17" borderId="49" xfId="31" applyFont="1" applyFill="1" applyBorder="1" applyAlignment="1">
      <alignment vertical="center"/>
    </xf>
    <xf numFmtId="0" fontId="11" fillId="22" borderId="14" xfId="33" applyFont="1" applyFill="1" applyBorder="1" applyAlignment="1">
      <alignment horizontal="center" vertical="center"/>
    </xf>
    <xf numFmtId="40" fontId="11" fillId="18" borderId="37" xfId="29" applyNumberFormat="1" applyFont="1" applyFill="1" applyBorder="1" applyAlignment="1">
      <alignment horizontal="center" vertical="center"/>
    </xf>
    <xf numFmtId="40" fontId="11" fillId="3" borderId="3" xfId="29" applyNumberFormat="1" applyFont="1" applyFill="1" applyBorder="1" applyAlignment="1">
      <alignment vertical="center"/>
    </xf>
    <xf numFmtId="40" fontId="11" fillId="30" borderId="20" xfId="29" applyNumberFormat="1" applyFont="1" applyFill="1" applyBorder="1" applyAlignment="1">
      <alignment vertical="center" wrapText="1"/>
    </xf>
    <xf numFmtId="40" fontId="11" fillId="30" borderId="22" xfId="29" applyNumberFormat="1" applyFont="1" applyFill="1" applyBorder="1" applyAlignment="1">
      <alignment vertical="center" wrapText="1"/>
    </xf>
    <xf numFmtId="40" fontId="11" fillId="18" borderId="3" xfId="29" applyNumberFormat="1" applyFont="1" applyFill="1" applyBorder="1" applyAlignment="1">
      <alignment vertical="center"/>
    </xf>
    <xf numFmtId="40" fontId="11" fillId="30" borderId="23" xfId="29" applyNumberFormat="1" applyFont="1" applyFill="1" applyBorder="1" applyAlignment="1">
      <alignment vertical="center" wrapText="1"/>
    </xf>
    <xf numFmtId="40" fontId="11" fillId="30" borderId="48" xfId="29" applyNumberFormat="1" applyFont="1" applyFill="1" applyBorder="1" applyAlignment="1">
      <alignment vertical="center" wrapText="1"/>
    </xf>
    <xf numFmtId="40" fontId="11" fillId="32" borderId="31" xfId="29" applyNumberFormat="1" applyFont="1" applyFill="1" applyBorder="1" applyAlignment="1">
      <alignment vertical="center" wrapText="1"/>
    </xf>
    <xf numFmtId="40" fontId="11" fillId="18" borderId="37" xfId="29" applyNumberFormat="1" applyFont="1" applyFill="1" applyBorder="1" applyAlignment="1">
      <alignment vertical="center" wrapText="1"/>
    </xf>
    <xf numFmtId="40" fontId="11" fillId="18" borderId="3" xfId="29" applyNumberFormat="1" applyFont="1" applyFill="1" applyBorder="1" applyAlignment="1">
      <alignment vertical="center" wrapText="1"/>
    </xf>
    <xf numFmtId="40" fontId="11" fillId="30" borderId="107" xfId="29" applyNumberFormat="1" applyFont="1" applyFill="1" applyBorder="1" applyAlignment="1">
      <alignment vertical="center" wrapText="1"/>
    </xf>
    <xf numFmtId="40" fontId="11" fillId="30" borderId="27" xfId="29" applyNumberFormat="1" applyFont="1" applyFill="1" applyBorder="1" applyAlignment="1">
      <alignment vertical="center" wrapText="1"/>
    </xf>
    <xf numFmtId="40" fontId="11" fillId="30" borderId="114" xfId="29" applyNumberFormat="1" applyFont="1" applyFill="1" applyBorder="1" applyAlignment="1">
      <alignment vertical="center" wrapText="1"/>
    </xf>
    <xf numFmtId="40" fontId="11" fillId="18" borderId="48" xfId="29" applyNumberFormat="1" applyFont="1" applyFill="1" applyBorder="1" applyAlignment="1">
      <alignment vertical="center" wrapText="1"/>
    </xf>
    <xf numFmtId="40" fontId="11" fillId="30" borderId="25" xfId="29" applyNumberFormat="1" applyFont="1" applyFill="1" applyBorder="1" applyAlignment="1">
      <alignment vertical="center" wrapText="1"/>
    </xf>
    <xf numFmtId="40" fontId="11" fillId="30" borderId="28" xfId="29" applyNumberFormat="1" applyFont="1" applyFill="1" applyBorder="1" applyAlignment="1">
      <alignment vertical="center" wrapText="1"/>
    </xf>
    <xf numFmtId="38" fontId="18" fillId="31" borderId="37" xfId="29" applyNumberFormat="1" applyFont="1" applyFill="1" applyBorder="1" applyAlignment="1">
      <alignment vertical="center"/>
    </xf>
    <xf numFmtId="38" fontId="11" fillId="33" borderId="25" xfId="29" applyNumberFormat="1" applyFont="1" applyFill="1" applyBorder="1" applyAlignment="1">
      <alignment vertical="center"/>
    </xf>
    <xf numFmtId="38" fontId="11" fillId="33" borderId="27" xfId="29" applyNumberFormat="1" applyFont="1" applyFill="1" applyBorder="1" applyAlignment="1">
      <alignment vertical="center"/>
    </xf>
    <xf numFmtId="38" fontId="11" fillId="33" borderId="57" xfId="29" applyNumberFormat="1" applyFont="1" applyFill="1" applyBorder="1" applyAlignment="1">
      <alignment vertical="center"/>
    </xf>
    <xf numFmtId="40" fontId="11" fillId="18" borderId="55" xfId="29" applyNumberFormat="1" applyFont="1" applyFill="1" applyBorder="1" applyAlignment="1">
      <alignment vertical="center" wrapText="1"/>
    </xf>
    <xf numFmtId="40" fontId="18" fillId="18" borderId="162" xfId="29" applyNumberFormat="1" applyFont="1" applyFill="1" applyBorder="1" applyAlignment="1">
      <alignment vertical="center" wrapText="1"/>
    </xf>
    <xf numFmtId="40" fontId="18" fillId="18" borderId="20" xfId="29" applyNumberFormat="1" applyFont="1" applyFill="1" applyBorder="1" applyAlignment="1">
      <alignment vertical="center" wrapText="1"/>
    </xf>
    <xf numFmtId="40" fontId="18" fillId="18" borderId="161" xfId="29" applyNumberFormat="1" applyFont="1" applyFill="1" applyBorder="1" applyAlignment="1">
      <alignment vertical="center" wrapText="1"/>
    </xf>
    <xf numFmtId="0" fontId="11" fillId="8" borderId="26" xfId="33" applyFont="1" applyFill="1" applyBorder="1" applyAlignment="1">
      <alignment vertical="center"/>
    </xf>
    <xf numFmtId="0" fontId="11" fillId="27" borderId="0" xfId="33" applyFont="1" applyFill="1" applyBorder="1" applyAlignment="1">
      <alignment horizontal="center" vertical="center" wrapText="1"/>
    </xf>
    <xf numFmtId="0" fontId="51" fillId="27" borderId="0" xfId="34" applyFont="1" applyFill="1" applyBorder="1" applyAlignment="1">
      <alignment vertical="top"/>
    </xf>
    <xf numFmtId="0" fontId="51" fillId="27" borderId="0" xfId="34" applyFont="1" applyFill="1" applyAlignment="1">
      <alignment vertical="top"/>
    </xf>
    <xf numFmtId="49" fontId="51" fillId="27" borderId="0" xfId="34" applyNumberFormat="1" applyFont="1" applyFill="1" applyBorder="1" applyAlignment="1">
      <alignment vertical="top"/>
    </xf>
    <xf numFmtId="49" fontId="51" fillId="27" borderId="0" xfId="34" applyNumberFormat="1" applyFont="1" applyFill="1" applyAlignment="1">
      <alignment vertical="top"/>
    </xf>
    <xf numFmtId="49" fontId="27" fillId="27" borderId="0" xfId="0" applyNumberFormat="1" applyFont="1" applyFill="1" applyAlignment="1">
      <alignment vertical="top"/>
    </xf>
    <xf numFmtId="0" fontId="27" fillId="27" borderId="0" xfId="0" applyFont="1" applyFill="1" applyAlignment="1">
      <alignment vertical="top"/>
    </xf>
    <xf numFmtId="0" fontId="51" fillId="27" borderId="0" xfId="34" applyFont="1" applyFill="1" applyAlignment="1">
      <alignment horizontal="right" vertical="top"/>
    </xf>
    <xf numFmtId="49" fontId="54" fillId="27" borderId="0" xfId="0" applyNumberFormat="1" applyFont="1" applyFill="1" applyAlignment="1">
      <alignment vertical="top"/>
    </xf>
    <xf numFmtId="49" fontId="70" fillId="27" borderId="0" xfId="34" applyNumberFormat="1" applyFont="1" applyFill="1" applyBorder="1" applyAlignment="1">
      <alignment vertical="top"/>
    </xf>
    <xf numFmtId="0" fontId="61" fillId="8" borderId="0" xfId="31" applyFont="1" applyFill="1"/>
    <xf numFmtId="38" fontId="18" fillId="55" borderId="1" xfId="29" applyNumberFormat="1" applyFont="1" applyFill="1" applyBorder="1" applyAlignment="1">
      <alignment vertical="center"/>
    </xf>
    <xf numFmtId="38" fontId="18" fillId="56" borderId="1" xfId="29" applyNumberFormat="1" applyFont="1" applyFill="1" applyBorder="1" applyAlignment="1">
      <alignment vertical="center"/>
    </xf>
    <xf numFmtId="196" fontId="30" fillId="0" borderId="0" xfId="33" applyNumberFormat="1" applyFont="1" applyFill="1" applyAlignment="1">
      <alignment vertical="center"/>
    </xf>
    <xf numFmtId="177" fontId="26" fillId="28" borderId="30" xfId="33" applyNumberFormat="1" applyFont="1" applyFill="1" applyBorder="1" applyAlignment="1">
      <alignment vertical="center"/>
    </xf>
    <xf numFmtId="38" fontId="18" fillId="13" borderId="76" xfId="29" applyNumberFormat="1" applyFont="1" applyFill="1" applyBorder="1" applyAlignment="1">
      <alignment vertical="center"/>
    </xf>
    <xf numFmtId="38" fontId="18" fillId="3" borderId="30" xfId="29" applyNumberFormat="1" applyFont="1" applyFill="1" applyBorder="1" applyAlignment="1">
      <alignment vertical="center"/>
    </xf>
    <xf numFmtId="38" fontId="11" fillId="15" borderId="17" xfId="29" applyNumberFormat="1" applyFont="1" applyFill="1" applyBorder="1" applyAlignment="1">
      <alignment vertical="center"/>
    </xf>
    <xf numFmtId="38" fontId="11" fillId="15" borderId="112" xfId="29" applyNumberFormat="1" applyFont="1" applyFill="1" applyBorder="1" applyAlignment="1">
      <alignment vertical="center"/>
    </xf>
    <xf numFmtId="38" fontId="11" fillId="41" borderId="30" xfId="29" applyNumberFormat="1" applyFont="1" applyFill="1" applyBorder="1" applyAlignment="1">
      <alignment vertical="center"/>
    </xf>
    <xf numFmtId="38" fontId="18" fillId="9" borderId="30" xfId="29" applyNumberFormat="1" applyFont="1" applyFill="1" applyBorder="1" applyAlignment="1">
      <alignment vertical="center"/>
    </xf>
    <xf numFmtId="38" fontId="18" fillId="56" borderId="30" xfId="29" applyNumberFormat="1" applyFont="1" applyFill="1" applyBorder="1" applyAlignment="1">
      <alignment vertical="center"/>
    </xf>
    <xf numFmtId="38" fontId="18" fillId="10" borderId="30" xfId="29" applyNumberFormat="1" applyFont="1" applyFill="1" applyBorder="1" applyAlignment="1">
      <alignment vertical="center"/>
    </xf>
    <xf numFmtId="38" fontId="18" fillId="4" borderId="30" xfId="29" applyNumberFormat="1" applyFont="1" applyFill="1" applyBorder="1" applyAlignment="1">
      <alignment vertical="center"/>
    </xf>
    <xf numFmtId="38" fontId="18" fillId="21" borderId="29" xfId="29" applyNumberFormat="1" applyFont="1" applyFill="1" applyBorder="1" applyAlignment="1">
      <alignment vertical="center"/>
    </xf>
    <xf numFmtId="38" fontId="18" fillId="16" borderId="76" xfId="29" applyNumberFormat="1" applyFont="1" applyFill="1" applyBorder="1" applyAlignment="1">
      <alignment vertical="center"/>
    </xf>
    <xf numFmtId="38" fontId="18" fillId="25" borderId="163" xfId="29" applyNumberFormat="1" applyFont="1" applyFill="1" applyBorder="1" applyAlignment="1">
      <alignment vertical="center"/>
    </xf>
    <xf numFmtId="38" fontId="18" fillId="0" borderId="141" xfId="29" applyNumberFormat="1" applyFont="1" applyFill="1" applyBorder="1" applyAlignment="1">
      <alignment vertical="center"/>
    </xf>
    <xf numFmtId="38" fontId="11" fillId="15" borderId="88" xfId="29" applyNumberFormat="1" applyFont="1" applyFill="1" applyBorder="1" applyAlignment="1">
      <alignment vertical="center"/>
    </xf>
    <xf numFmtId="38" fontId="18" fillId="44" borderId="45" xfId="29" applyNumberFormat="1" applyFont="1" applyFill="1" applyBorder="1" applyAlignment="1">
      <alignment vertical="center"/>
    </xf>
    <xf numFmtId="38" fontId="18" fillId="25" borderId="76" xfId="29" applyNumberFormat="1" applyFont="1" applyFill="1" applyBorder="1" applyAlignment="1">
      <alignment vertical="center"/>
    </xf>
    <xf numFmtId="38" fontId="18" fillId="27" borderId="141" xfId="29" applyNumberFormat="1" applyFont="1" applyFill="1" applyBorder="1" applyAlignment="1">
      <alignment vertical="center"/>
    </xf>
    <xf numFmtId="38" fontId="11" fillId="43" borderId="30" xfId="29" applyNumberFormat="1" applyFont="1" applyFill="1" applyBorder="1" applyAlignment="1">
      <alignment vertical="center"/>
    </xf>
    <xf numFmtId="38" fontId="11" fillId="15" borderId="111" xfId="29" applyNumberFormat="1" applyFont="1" applyFill="1" applyBorder="1" applyAlignment="1">
      <alignment vertical="center"/>
    </xf>
    <xf numFmtId="176" fontId="11" fillId="8" borderId="84" xfId="33" applyNumberFormat="1" applyFont="1" applyFill="1" applyBorder="1" applyAlignment="1">
      <alignment vertical="center"/>
    </xf>
    <xf numFmtId="176" fontId="11" fillId="8" borderId="85" xfId="33" applyNumberFormat="1" applyFont="1" applyFill="1" applyBorder="1" applyAlignment="1">
      <alignment vertical="center"/>
    </xf>
    <xf numFmtId="176" fontId="11" fillId="8" borderId="115" xfId="33" applyNumberFormat="1" applyFont="1" applyFill="1" applyBorder="1" applyAlignment="1">
      <alignment vertical="center"/>
    </xf>
    <xf numFmtId="176" fontId="11" fillId="8" borderId="118" xfId="33" applyNumberFormat="1" applyFont="1" applyFill="1" applyBorder="1" applyAlignment="1">
      <alignment vertical="center"/>
    </xf>
    <xf numFmtId="176" fontId="11" fillId="8" borderId="91" xfId="33" applyNumberFormat="1" applyFont="1" applyFill="1" applyBorder="1" applyAlignment="1">
      <alignment vertical="center"/>
    </xf>
    <xf numFmtId="0" fontId="72" fillId="8" borderId="0" xfId="33" applyFont="1" applyFill="1" applyAlignment="1">
      <alignment vertical="center"/>
    </xf>
    <xf numFmtId="0" fontId="62" fillId="8" borderId="0" xfId="33" applyFont="1" applyFill="1" applyAlignment="1">
      <alignment vertical="center" wrapText="1"/>
    </xf>
    <xf numFmtId="0" fontId="42" fillId="8" borderId="0" xfId="31" applyFont="1" applyFill="1" applyAlignment="1">
      <alignment vertical="top" wrapText="1"/>
    </xf>
    <xf numFmtId="0" fontId="11" fillId="27" borderId="0" xfId="33" applyFont="1" applyFill="1" applyAlignment="1">
      <alignment vertical="top"/>
    </xf>
    <xf numFmtId="0" fontId="11" fillId="8" borderId="0" xfId="32" applyFont="1" applyFill="1" applyAlignment="1">
      <alignment horizontal="left" vertical="top" wrapText="1"/>
    </xf>
    <xf numFmtId="0" fontId="0" fillId="8" borderId="9" xfId="33" applyFont="1" applyFill="1" applyBorder="1" applyAlignment="1">
      <alignment vertical="center"/>
    </xf>
    <xf numFmtId="0" fontId="12" fillId="8" borderId="98" xfId="33" applyFont="1" applyFill="1" applyBorder="1" applyAlignment="1">
      <alignment vertical="center"/>
    </xf>
    <xf numFmtId="0" fontId="12" fillId="8" borderId="1" xfId="33" applyFont="1" applyFill="1" applyBorder="1" applyAlignment="1">
      <alignment vertical="center"/>
    </xf>
    <xf numFmtId="38" fontId="11" fillId="28" borderId="138" xfId="29" applyNumberFormat="1" applyFont="1" applyFill="1" applyBorder="1" applyAlignment="1">
      <alignment vertical="center"/>
    </xf>
    <xf numFmtId="38" fontId="11" fillId="28" borderId="147" xfId="29" applyNumberFormat="1" applyFont="1" applyFill="1" applyBorder="1" applyAlignment="1">
      <alignment vertical="center"/>
    </xf>
    <xf numFmtId="179" fontId="11" fillId="8" borderId="125" xfId="33" applyNumberFormat="1" applyFont="1" applyFill="1" applyBorder="1" applyAlignment="1">
      <alignment vertical="center"/>
    </xf>
    <xf numFmtId="179" fontId="11" fillId="8" borderId="73" xfId="33" applyNumberFormat="1" applyFont="1" applyFill="1" applyBorder="1" applyAlignment="1">
      <alignment vertical="center"/>
    </xf>
    <xf numFmtId="0" fontId="70" fillId="27" borderId="0" xfId="34" applyFont="1" applyFill="1" applyAlignment="1">
      <alignment vertical="top"/>
    </xf>
    <xf numFmtId="177" fontId="11" fillId="27" borderId="0" xfId="33" applyNumberFormat="1" applyFont="1" applyFill="1" applyBorder="1" applyAlignment="1">
      <alignment vertical="center"/>
    </xf>
    <xf numFmtId="203" fontId="11" fillId="27" borderId="0" xfId="33" applyNumberFormat="1" applyFont="1" applyFill="1" applyBorder="1" applyAlignment="1">
      <alignment vertical="center"/>
    </xf>
    <xf numFmtId="203" fontId="11" fillId="27" borderId="0" xfId="33" applyNumberFormat="1" applyFont="1" applyFill="1" applyBorder="1" applyAlignment="1">
      <alignment horizontal="right" vertical="center"/>
    </xf>
    <xf numFmtId="203" fontId="11" fillId="27" borderId="0" xfId="26" applyNumberFormat="1" applyFont="1" applyFill="1" applyBorder="1" applyAlignment="1">
      <alignment vertical="center"/>
    </xf>
    <xf numFmtId="203" fontId="11" fillId="27" borderId="0" xfId="26" applyNumberFormat="1" applyFont="1" applyFill="1" applyBorder="1" applyAlignment="1">
      <alignment horizontal="right" vertical="center"/>
    </xf>
    <xf numFmtId="0" fontId="11" fillId="27" borderId="0" xfId="33" applyFont="1" applyFill="1" applyBorder="1" applyAlignment="1">
      <alignment horizontal="center" vertical="center"/>
    </xf>
    <xf numFmtId="9" fontId="11" fillId="27" borderId="0" xfId="26" applyNumberFormat="1" applyFont="1" applyFill="1" applyBorder="1" applyAlignment="1">
      <alignment horizontal="right" vertical="center"/>
    </xf>
    <xf numFmtId="9" fontId="11" fillId="27" borderId="0" xfId="26" applyNumberFormat="1" applyFont="1" applyFill="1" applyBorder="1" applyAlignment="1">
      <alignment vertical="center"/>
    </xf>
    <xf numFmtId="179" fontId="11" fillId="27" borderId="0" xfId="26" applyNumberFormat="1" applyFont="1" applyFill="1" applyBorder="1" applyAlignment="1">
      <alignment vertical="center"/>
    </xf>
    <xf numFmtId="10" fontId="11" fillId="27" borderId="0" xfId="26" applyNumberFormat="1" applyFont="1" applyFill="1" applyBorder="1" applyAlignment="1">
      <alignment horizontal="right" vertical="center"/>
    </xf>
    <xf numFmtId="10" fontId="11" fillId="27" borderId="0" xfId="26" applyNumberFormat="1" applyFont="1" applyFill="1" applyBorder="1" applyAlignment="1">
      <alignment vertical="center"/>
    </xf>
    <xf numFmtId="199" fontId="11" fillId="27" borderId="0" xfId="26" applyNumberFormat="1" applyFont="1" applyFill="1" applyBorder="1" applyAlignment="1">
      <alignment vertical="center"/>
    </xf>
    <xf numFmtId="199" fontId="11" fillId="27" borderId="0" xfId="26" applyNumberFormat="1" applyFont="1" applyFill="1" applyBorder="1" applyAlignment="1">
      <alignment horizontal="right" vertical="center"/>
    </xf>
    <xf numFmtId="190" fontId="11" fillId="27" borderId="0" xfId="26" applyNumberFormat="1" applyFont="1" applyFill="1" applyBorder="1" applyAlignment="1">
      <alignment horizontal="right" vertical="center"/>
    </xf>
    <xf numFmtId="190" fontId="11" fillId="27" borderId="0" xfId="26" applyNumberFormat="1" applyFont="1" applyFill="1" applyBorder="1" applyAlignment="1">
      <alignment vertical="center"/>
    </xf>
    <xf numFmtId="9" fontId="11" fillId="27" borderId="0" xfId="33" applyNumberFormat="1" applyFont="1" applyFill="1" applyBorder="1" applyAlignment="1">
      <alignment vertical="center"/>
    </xf>
    <xf numFmtId="0" fontId="11" fillId="27" borderId="0" xfId="33" applyFont="1" applyFill="1" applyAlignment="1">
      <alignment horizontal="right" vertical="center"/>
    </xf>
    <xf numFmtId="183" fontId="11" fillId="27" borderId="0" xfId="33" applyNumberFormat="1" applyFont="1" applyFill="1" applyBorder="1" applyAlignment="1">
      <alignment vertical="center"/>
    </xf>
    <xf numFmtId="177" fontId="46" fillId="27" borderId="0" xfId="33" applyNumberFormat="1" applyFont="1" applyFill="1" applyBorder="1" applyAlignment="1">
      <alignment vertical="center"/>
    </xf>
    <xf numFmtId="0" fontId="27" fillId="8" borderId="0" xfId="33" applyFont="1" applyFill="1" applyAlignment="1">
      <alignment vertical="center"/>
    </xf>
    <xf numFmtId="0" fontId="12" fillId="30" borderId="42" xfId="33" applyFont="1" applyFill="1" applyBorder="1" applyAlignment="1">
      <alignment vertical="center" wrapText="1"/>
    </xf>
    <xf numFmtId="0" fontId="18" fillId="8" borderId="0" xfId="33" applyFont="1" applyFill="1" applyAlignment="1">
      <alignment horizontal="left" vertical="center"/>
    </xf>
    <xf numFmtId="38" fontId="18" fillId="4" borderId="10" xfId="29" applyNumberFormat="1" applyFont="1" applyFill="1" applyBorder="1" applyAlignment="1">
      <alignment vertical="center"/>
    </xf>
    <xf numFmtId="38" fontId="18" fillId="4" borderId="41" xfId="29" applyNumberFormat="1" applyFont="1" applyFill="1" applyBorder="1" applyAlignment="1">
      <alignment vertical="center"/>
    </xf>
    <xf numFmtId="0" fontId="11" fillId="4" borderId="46" xfId="33" applyFont="1" applyFill="1" applyBorder="1" applyAlignment="1">
      <alignment vertical="center"/>
    </xf>
    <xf numFmtId="0" fontId="18" fillId="5" borderId="113" xfId="33" applyFont="1" applyFill="1" applyBorder="1" applyAlignment="1">
      <alignment vertical="center"/>
    </xf>
    <xf numFmtId="0" fontId="18" fillId="5" borderId="44" xfId="33" applyFont="1" applyFill="1" applyBorder="1" applyAlignment="1">
      <alignment vertical="center"/>
    </xf>
    <xf numFmtId="0" fontId="18" fillId="57" borderId="39" xfId="33" applyFont="1" applyFill="1" applyBorder="1" applyAlignment="1">
      <alignment vertical="center"/>
    </xf>
    <xf numFmtId="0" fontId="11" fillId="57" borderId="35" xfId="33" applyFont="1" applyFill="1" applyBorder="1" applyAlignment="1">
      <alignment vertical="center"/>
    </xf>
    <xf numFmtId="38" fontId="11" fillId="0" borderId="42" xfId="29" applyNumberFormat="1" applyFont="1" applyFill="1" applyBorder="1" applyAlignment="1">
      <alignment vertical="center"/>
    </xf>
    <xf numFmtId="0" fontId="11" fillId="27" borderId="146" xfId="33" applyFont="1" applyFill="1" applyBorder="1" applyAlignment="1">
      <alignment vertical="center"/>
    </xf>
    <xf numFmtId="0" fontId="11" fillId="27" borderId="110" xfId="33" applyFont="1" applyFill="1" applyBorder="1" applyAlignment="1">
      <alignment vertical="center"/>
    </xf>
    <xf numFmtId="0" fontId="11" fillId="27" borderId="147" xfId="33" applyFont="1" applyFill="1" applyBorder="1" applyAlignment="1">
      <alignment vertical="center"/>
    </xf>
    <xf numFmtId="0" fontId="11" fillId="27" borderId="137" xfId="33" applyFont="1" applyFill="1" applyBorder="1" applyAlignment="1">
      <alignment vertical="center"/>
    </xf>
    <xf numFmtId="0" fontId="11" fillId="27" borderId="158" xfId="33" applyFont="1" applyFill="1" applyBorder="1" applyAlignment="1">
      <alignment vertical="center" wrapText="1"/>
    </xf>
    <xf numFmtId="0" fontId="11" fillId="27" borderId="156" xfId="33" applyFont="1" applyFill="1" applyBorder="1" applyAlignment="1">
      <alignment vertical="center"/>
    </xf>
    <xf numFmtId="0" fontId="11" fillId="27" borderId="91" xfId="33" applyFont="1" applyFill="1" applyBorder="1" applyAlignment="1">
      <alignment vertical="center"/>
    </xf>
    <xf numFmtId="0" fontId="11" fillId="27" borderId="92" xfId="33" applyFont="1" applyFill="1" applyBorder="1" applyAlignment="1">
      <alignment vertical="center"/>
    </xf>
    <xf numFmtId="0" fontId="11" fillId="40" borderId="46" xfId="33" applyFont="1" applyFill="1" applyBorder="1" applyAlignment="1">
      <alignment vertical="center"/>
    </xf>
    <xf numFmtId="0" fontId="11" fillId="27" borderId="42" xfId="33" applyFont="1" applyFill="1" applyBorder="1" applyAlignment="1">
      <alignment vertical="center"/>
    </xf>
    <xf numFmtId="38" fontId="18" fillId="5" borderId="4" xfId="29" applyNumberFormat="1" applyFont="1" applyFill="1" applyBorder="1" applyAlignment="1">
      <alignment vertical="center"/>
    </xf>
    <xf numFmtId="38" fontId="18" fillId="5" borderId="29" xfId="29" applyNumberFormat="1" applyFont="1" applyFill="1" applyBorder="1" applyAlignment="1">
      <alignment vertical="center"/>
    </xf>
    <xf numFmtId="38" fontId="18" fillId="5" borderId="55" xfId="29" applyNumberFormat="1" applyFont="1" applyFill="1" applyBorder="1" applyAlignment="1">
      <alignment vertical="center"/>
    </xf>
    <xf numFmtId="38" fontId="18" fillId="57" borderId="36" xfId="29" applyNumberFormat="1" applyFont="1" applyFill="1" applyBorder="1" applyAlignment="1">
      <alignment vertical="center"/>
    </xf>
    <xf numFmtId="38" fontId="18" fillId="57" borderId="37" xfId="29" applyNumberFormat="1" applyFont="1" applyFill="1" applyBorder="1" applyAlignment="1">
      <alignment vertical="center"/>
    </xf>
    <xf numFmtId="0" fontId="11" fillId="45" borderId="0" xfId="33" applyFont="1" applyFill="1" applyBorder="1" applyAlignment="1">
      <alignment vertical="center"/>
    </xf>
    <xf numFmtId="0" fontId="18" fillId="57" borderId="51" xfId="33" applyFont="1" applyFill="1" applyBorder="1" applyAlignment="1">
      <alignment vertical="center"/>
    </xf>
    <xf numFmtId="0" fontId="11" fillId="57" borderId="51" xfId="33" applyFont="1" applyFill="1" applyBorder="1" applyAlignment="1">
      <alignment vertical="center"/>
    </xf>
    <xf numFmtId="0" fontId="11" fillId="57" borderId="56" xfId="33" applyFont="1" applyFill="1" applyBorder="1" applyAlignment="1">
      <alignment vertical="center"/>
    </xf>
    <xf numFmtId="0" fontId="24" fillId="5" borderId="0" xfId="33" applyFont="1" applyFill="1" applyBorder="1" applyAlignment="1">
      <alignment vertical="center"/>
    </xf>
    <xf numFmtId="0" fontId="11" fillId="5" borderId="0" xfId="33" applyFont="1" applyFill="1" applyBorder="1" applyAlignment="1">
      <alignment vertical="center"/>
    </xf>
    <xf numFmtId="0" fontId="11" fillId="5" borderId="7" xfId="33" applyFont="1" applyFill="1" applyBorder="1" applyAlignment="1">
      <alignment vertical="center"/>
    </xf>
    <xf numFmtId="0" fontId="18" fillId="24" borderId="34" xfId="33" applyFont="1" applyFill="1" applyBorder="1" applyAlignment="1">
      <alignment vertical="center"/>
    </xf>
    <xf numFmtId="0" fontId="11" fillId="12" borderId="0" xfId="33" applyFont="1" applyFill="1" applyBorder="1" applyAlignment="1">
      <alignment vertical="center"/>
    </xf>
    <xf numFmtId="0" fontId="24" fillId="57" borderId="51" xfId="33" applyFont="1" applyFill="1" applyBorder="1" applyAlignment="1">
      <alignment vertical="center"/>
    </xf>
    <xf numFmtId="0" fontId="50" fillId="57" borderId="51" xfId="33" applyFont="1" applyFill="1" applyBorder="1" applyAlignment="1">
      <alignment vertical="center"/>
    </xf>
    <xf numFmtId="0" fontId="11" fillId="12" borderId="7" xfId="33" applyFont="1" applyFill="1" applyBorder="1" applyAlignment="1">
      <alignment vertical="center"/>
    </xf>
    <xf numFmtId="0" fontId="12" fillId="30" borderId="19" xfId="33" applyFont="1" applyFill="1" applyBorder="1" applyAlignment="1">
      <alignment vertical="center" wrapText="1"/>
    </xf>
    <xf numFmtId="0" fontId="75" fillId="8" borderId="0" xfId="31" applyFont="1" applyFill="1"/>
    <xf numFmtId="0" fontId="42" fillId="27" borderId="0" xfId="33" applyFont="1" applyFill="1" applyAlignment="1">
      <alignment vertical="top"/>
    </xf>
    <xf numFmtId="0" fontId="11" fillId="27" borderId="1" xfId="0" applyFont="1" applyFill="1" applyBorder="1">
      <alignment vertical="center"/>
    </xf>
    <xf numFmtId="0" fontId="11" fillId="0" borderId="1" xfId="0" applyFont="1" applyFill="1" applyBorder="1">
      <alignment vertical="center"/>
    </xf>
    <xf numFmtId="0" fontId="57" fillId="27" borderId="1" xfId="28" applyFont="1" applyFill="1" applyBorder="1" applyAlignment="1" applyProtection="1">
      <alignment vertical="center" wrapText="1"/>
    </xf>
    <xf numFmtId="0" fontId="11" fillId="27" borderId="0" xfId="0" applyFont="1" applyFill="1" applyBorder="1" applyAlignment="1">
      <alignment vertical="center" wrapText="1"/>
    </xf>
    <xf numFmtId="0" fontId="57" fillId="27" borderId="0" xfId="28" applyFont="1" applyFill="1" applyBorder="1" applyAlignment="1" applyProtection="1">
      <alignment vertical="center" wrapText="1"/>
    </xf>
    <xf numFmtId="0" fontId="26" fillId="8" borderId="0" xfId="33" applyFont="1" applyFill="1" applyAlignment="1">
      <alignment vertical="center"/>
    </xf>
    <xf numFmtId="183" fontId="26" fillId="28" borderId="17" xfId="33" applyNumberFormat="1" applyFont="1" applyFill="1" applyBorder="1" applyAlignment="1">
      <alignment vertical="center"/>
    </xf>
    <xf numFmtId="176" fontId="26" fillId="28" borderId="1" xfId="33" applyNumberFormat="1" applyFont="1" applyFill="1" applyBorder="1" applyAlignment="1">
      <alignment vertical="center"/>
    </xf>
    <xf numFmtId="176" fontId="26" fillId="28" borderId="30" xfId="33" applyNumberFormat="1" applyFont="1" applyFill="1" applyBorder="1" applyAlignment="1">
      <alignment vertical="center"/>
    </xf>
    <xf numFmtId="0" fontId="11" fillId="27" borderId="65" xfId="33" applyFont="1" applyFill="1" applyBorder="1" applyAlignment="1">
      <alignment vertical="center"/>
    </xf>
    <xf numFmtId="208" fontId="11" fillId="8" borderId="1" xfId="33" applyNumberFormat="1" applyFont="1" applyFill="1" applyBorder="1" applyAlignment="1">
      <alignment vertical="center"/>
    </xf>
    <xf numFmtId="208" fontId="11" fillId="8" borderId="4" xfId="33" applyNumberFormat="1" applyFont="1" applyFill="1" applyBorder="1" applyAlignment="1">
      <alignment vertical="center"/>
    </xf>
    <xf numFmtId="190" fontId="11" fillId="18" borderId="1" xfId="26" applyNumberFormat="1" applyFont="1" applyFill="1" applyBorder="1" applyAlignment="1">
      <alignment vertical="center"/>
    </xf>
    <xf numFmtId="179" fontId="11" fillId="8" borderId="9" xfId="26" applyNumberFormat="1" applyFont="1" applyFill="1" applyBorder="1" applyAlignment="1">
      <alignment vertical="center"/>
    </xf>
    <xf numFmtId="190" fontId="11" fillId="20" borderId="49" xfId="26" applyNumberFormat="1" applyFont="1" applyFill="1" applyBorder="1" applyAlignment="1">
      <alignment vertical="center"/>
    </xf>
    <xf numFmtId="190" fontId="11" fillId="19" borderId="49" xfId="26" applyNumberFormat="1" applyFont="1" applyFill="1" applyBorder="1" applyAlignment="1">
      <alignment vertical="center"/>
    </xf>
    <xf numFmtId="190" fontId="11" fillId="40" borderId="1" xfId="26" applyNumberFormat="1" applyFont="1" applyFill="1" applyBorder="1" applyAlignment="1">
      <alignment vertical="center"/>
    </xf>
    <xf numFmtId="190" fontId="11" fillId="21" borderId="4" xfId="26" applyNumberFormat="1" applyFont="1" applyFill="1" applyBorder="1" applyAlignment="1">
      <alignment vertical="center"/>
    </xf>
    <xf numFmtId="190" fontId="11" fillId="20" borderId="1" xfId="26" applyNumberFormat="1" applyFont="1" applyFill="1" applyBorder="1" applyAlignment="1">
      <alignment vertical="center"/>
    </xf>
    <xf numFmtId="0" fontId="24" fillId="23" borderId="30" xfId="33" applyFont="1" applyFill="1" applyBorder="1" applyAlignment="1">
      <alignment vertical="center"/>
    </xf>
    <xf numFmtId="0" fontId="12" fillId="27" borderId="42" xfId="33" applyFont="1" applyFill="1" applyBorder="1" applyAlignment="1">
      <alignment vertical="center"/>
    </xf>
    <xf numFmtId="0" fontId="12" fillId="27" borderId="19" xfId="33" applyFont="1" applyFill="1" applyBorder="1" applyAlignment="1">
      <alignment vertical="center"/>
    </xf>
    <xf numFmtId="0" fontId="12" fillId="8" borderId="21" xfId="33" applyFont="1" applyFill="1" applyBorder="1" applyAlignment="1">
      <alignment vertical="center"/>
    </xf>
    <xf numFmtId="177" fontId="11" fillId="8" borderId="26" xfId="33" applyNumberFormat="1" applyFont="1" applyFill="1" applyBorder="1" applyAlignment="1">
      <alignment vertical="center"/>
    </xf>
    <xf numFmtId="177" fontId="11" fillId="8" borderId="85" xfId="33" applyNumberFormat="1" applyFont="1" applyFill="1" applyBorder="1" applyAlignment="1">
      <alignment vertical="center"/>
    </xf>
    <xf numFmtId="209" fontId="11" fillId="34" borderId="1" xfId="31" applyNumberFormat="1" applyFont="1" applyFill="1" applyBorder="1" applyAlignment="1">
      <alignment vertical="center"/>
    </xf>
    <xf numFmtId="209" fontId="11" fillId="0" borderId="1" xfId="31" applyNumberFormat="1" applyFont="1" applyFill="1" applyBorder="1" applyAlignment="1">
      <alignment vertical="center"/>
    </xf>
    <xf numFmtId="9" fontId="11" fillId="18" borderId="1" xfId="27" applyNumberFormat="1" applyFont="1" applyFill="1" applyBorder="1" applyAlignment="1">
      <alignment vertical="center"/>
    </xf>
    <xf numFmtId="9" fontId="11" fillId="18" borderId="1" xfId="31" applyNumberFormat="1" applyFont="1" applyFill="1" applyBorder="1" applyAlignment="1">
      <alignment vertical="center"/>
    </xf>
    <xf numFmtId="186" fontId="11" fillId="34" borderId="1" xfId="31" applyNumberFormat="1" applyFont="1" applyFill="1" applyBorder="1" applyAlignment="1">
      <alignment vertical="center"/>
    </xf>
    <xf numFmtId="186" fontId="11" fillId="0" borderId="1" xfId="31" applyNumberFormat="1" applyFont="1" applyFill="1" applyBorder="1" applyAlignment="1">
      <alignment vertical="center"/>
    </xf>
    <xf numFmtId="210" fontId="11" fillId="33" borderId="26" xfId="29" applyNumberFormat="1" applyFont="1" applyFill="1" applyBorder="1" applyAlignment="1">
      <alignment vertical="center"/>
    </xf>
    <xf numFmtId="210" fontId="11" fillId="33" borderId="40" xfId="29" applyNumberFormat="1" applyFont="1" applyFill="1" applyBorder="1" applyAlignment="1">
      <alignment vertical="center"/>
    </xf>
    <xf numFmtId="198" fontId="11" fillId="33" borderId="53" xfId="29" applyNumberFormat="1" applyFont="1" applyFill="1" applyBorder="1" applyAlignment="1">
      <alignment vertical="center"/>
    </xf>
    <xf numFmtId="198" fontId="11" fillId="18" borderId="40" xfId="29" applyNumberFormat="1" applyFont="1" applyFill="1" applyBorder="1" applyAlignment="1">
      <alignment vertical="center"/>
    </xf>
    <xf numFmtId="198" fontId="11" fillId="15" borderId="21" xfId="29" applyNumberFormat="1" applyFont="1" applyFill="1" applyBorder="1" applyAlignment="1">
      <alignment vertical="center"/>
    </xf>
    <xf numFmtId="198" fontId="11" fillId="15" borderId="144" xfId="29" applyNumberFormat="1" applyFont="1" applyFill="1" applyBorder="1" applyAlignment="1">
      <alignment vertical="center"/>
    </xf>
    <xf numFmtId="179" fontId="11" fillId="27" borderId="42" xfId="26" applyNumberFormat="1" applyFont="1" applyFill="1" applyBorder="1" applyAlignment="1">
      <alignment vertical="center"/>
    </xf>
    <xf numFmtId="179" fontId="11" fillId="27" borderId="19" xfId="26" applyNumberFormat="1" applyFont="1" applyFill="1" applyBorder="1" applyAlignment="1">
      <alignment vertical="center"/>
    </xf>
    <xf numFmtId="179" fontId="11" fillId="27" borderId="108" xfId="26" applyNumberFormat="1" applyFont="1" applyFill="1" applyBorder="1" applyAlignment="1">
      <alignment vertical="center"/>
    </xf>
    <xf numFmtId="10" fontId="11" fillId="27" borderId="19" xfId="26" applyNumberFormat="1" applyFont="1" applyFill="1" applyBorder="1" applyAlignment="1">
      <alignment vertical="center"/>
    </xf>
    <xf numFmtId="0" fontId="12" fillId="30" borderId="67" xfId="33" applyFont="1" applyFill="1" applyBorder="1" applyAlignment="1">
      <alignment vertical="center" wrapText="1"/>
    </xf>
    <xf numFmtId="0" fontId="12" fillId="30" borderId="66" xfId="33" applyFont="1" applyFill="1" applyBorder="1" applyAlignment="1">
      <alignment vertical="center" wrapText="1"/>
    </xf>
    <xf numFmtId="0" fontId="12" fillId="30" borderId="83" xfId="33" applyFont="1" applyFill="1" applyBorder="1" applyAlignment="1">
      <alignment vertical="center" wrapText="1"/>
    </xf>
    <xf numFmtId="0" fontId="42" fillId="27" borderId="0" xfId="31" applyFont="1" applyFill="1" applyAlignment="1">
      <alignment vertical="top"/>
    </xf>
    <xf numFmtId="0" fontId="61" fillId="30" borderId="67" xfId="33" applyFont="1" applyFill="1" applyBorder="1" applyAlignment="1">
      <alignment vertical="center" wrapText="1"/>
    </xf>
    <xf numFmtId="0" fontId="12" fillId="27" borderId="111" xfId="33" applyFont="1" applyFill="1" applyBorder="1" applyAlignment="1">
      <alignment vertical="center"/>
    </xf>
    <xf numFmtId="0" fontId="24" fillId="57" borderId="32" xfId="33" applyFont="1" applyFill="1" applyBorder="1" applyAlignment="1">
      <alignment vertical="center"/>
    </xf>
    <xf numFmtId="184" fontId="11" fillId="22" borderId="68" xfId="33" applyNumberFormat="1" applyFont="1" applyFill="1" applyBorder="1" applyAlignment="1">
      <alignment vertical="center"/>
    </xf>
    <xf numFmtId="0" fontId="17" fillId="8" borderId="1" xfId="39" applyFont="1" applyFill="1" applyBorder="1" applyAlignment="1">
      <alignment horizontal="left" vertical="center" wrapText="1"/>
    </xf>
    <xf numFmtId="0" fontId="17" fillId="8" borderId="4" xfId="33" applyFont="1" applyFill="1" applyBorder="1" applyAlignment="1">
      <alignment vertical="center"/>
    </xf>
    <xf numFmtId="176" fontId="11" fillId="27" borderId="1" xfId="33" applyNumberFormat="1" applyFont="1" applyFill="1" applyBorder="1" applyAlignment="1">
      <alignment horizontal="right" vertical="center"/>
    </xf>
    <xf numFmtId="177" fontId="11" fillId="27" borderId="1" xfId="33" applyNumberFormat="1" applyFont="1" applyFill="1" applyBorder="1" applyAlignment="1">
      <alignment horizontal="right" vertical="center"/>
    </xf>
    <xf numFmtId="183" fontId="11" fillId="27" borderId="1" xfId="33" applyNumberFormat="1" applyFont="1" applyFill="1" applyBorder="1" applyAlignment="1">
      <alignment horizontal="right" vertical="center"/>
    </xf>
    <xf numFmtId="176" fontId="11" fillId="8" borderId="1" xfId="33" applyNumberFormat="1" applyFont="1" applyFill="1" applyBorder="1" applyAlignment="1">
      <alignment horizontal="right" vertical="center"/>
    </xf>
    <xf numFmtId="177" fontId="11" fillId="8" borderId="1" xfId="33" applyNumberFormat="1" applyFont="1" applyFill="1" applyBorder="1" applyAlignment="1">
      <alignment horizontal="right" vertical="center"/>
    </xf>
    <xf numFmtId="176" fontId="11" fillId="8" borderId="10" xfId="33" applyNumberFormat="1" applyFont="1" applyFill="1" applyBorder="1" applyAlignment="1">
      <alignment horizontal="right" vertical="center"/>
    </xf>
    <xf numFmtId="177" fontId="11" fillId="8" borderId="10" xfId="33" applyNumberFormat="1" applyFont="1" applyFill="1" applyBorder="1" applyAlignment="1">
      <alignment horizontal="right" vertical="center"/>
    </xf>
    <xf numFmtId="177" fontId="11" fillId="8" borderId="9" xfId="33" applyNumberFormat="1" applyFont="1" applyFill="1" applyBorder="1" applyAlignment="1">
      <alignment horizontal="right" vertical="center"/>
    </xf>
    <xf numFmtId="176" fontId="11" fillId="8" borderId="9" xfId="33" applyNumberFormat="1" applyFont="1" applyFill="1" applyBorder="1" applyAlignment="1">
      <alignment horizontal="right" vertical="center"/>
    </xf>
    <xf numFmtId="184" fontId="11" fillId="22" borderId="10" xfId="33" applyNumberFormat="1" applyFont="1" applyFill="1" applyBorder="1" applyAlignment="1">
      <alignment vertical="center"/>
    </xf>
    <xf numFmtId="0" fontId="61" fillId="8" borderId="119" xfId="33" applyFont="1" applyFill="1" applyBorder="1" applyAlignment="1">
      <alignment vertical="center" wrapText="1"/>
    </xf>
    <xf numFmtId="179" fontId="11" fillId="8" borderId="103" xfId="33" applyNumberFormat="1" applyFont="1" applyFill="1" applyBorder="1" applyAlignment="1">
      <alignment vertical="center"/>
    </xf>
    <xf numFmtId="179" fontId="11" fillId="8" borderId="126" xfId="33" applyNumberFormat="1" applyFont="1" applyFill="1" applyBorder="1" applyAlignment="1">
      <alignment vertical="center"/>
    </xf>
    <xf numFmtId="179" fontId="11" fillId="27" borderId="18" xfId="33" applyNumberFormat="1" applyFont="1" applyFill="1" applyBorder="1" applyAlignment="1">
      <alignment vertical="center"/>
    </xf>
    <xf numFmtId="190" fontId="11" fillId="8" borderId="10" xfId="26" applyNumberFormat="1" applyFont="1" applyFill="1" applyBorder="1" applyAlignment="1">
      <alignment vertical="center"/>
    </xf>
    <xf numFmtId="190" fontId="11" fillId="21" borderId="68" xfId="26" applyNumberFormat="1" applyFont="1" applyFill="1" applyBorder="1" applyAlignment="1">
      <alignment vertical="center"/>
    </xf>
    <xf numFmtId="0" fontId="78" fillId="45" borderId="34" xfId="33" applyFont="1" applyFill="1" applyBorder="1" applyAlignment="1">
      <alignment vertical="center"/>
    </xf>
    <xf numFmtId="0" fontId="61" fillId="27" borderId="9" xfId="33" applyFont="1" applyFill="1" applyBorder="1" applyAlignment="1">
      <alignment vertical="center"/>
    </xf>
    <xf numFmtId="0" fontId="61" fillId="8" borderId="9" xfId="33" applyFont="1" applyFill="1" applyBorder="1" applyAlignment="1">
      <alignment vertical="center"/>
    </xf>
    <xf numFmtId="0" fontId="61" fillId="27" borderId="99" xfId="33" applyFont="1" applyFill="1" applyBorder="1" applyAlignment="1">
      <alignment vertical="center"/>
    </xf>
    <xf numFmtId="187" fontId="11" fillId="34" borderId="0" xfId="33" applyNumberFormat="1" applyFont="1" applyFill="1" applyBorder="1" applyAlignment="1">
      <alignment vertical="center" wrapText="1"/>
    </xf>
    <xf numFmtId="180" fontId="11" fillId="8" borderId="17" xfId="33" applyNumberFormat="1" applyFont="1" applyFill="1" applyBorder="1" applyAlignment="1">
      <alignment vertical="center"/>
    </xf>
    <xf numFmtId="176" fontId="11" fillId="8" borderId="17" xfId="0" applyNumberFormat="1" applyFont="1" applyFill="1" applyBorder="1" applyAlignment="1">
      <alignment vertical="center" wrapText="1"/>
    </xf>
    <xf numFmtId="176" fontId="11" fillId="27" borderId="0" xfId="0" applyNumberFormat="1" applyFont="1" applyFill="1" applyBorder="1">
      <alignment vertical="center"/>
    </xf>
    <xf numFmtId="176" fontId="11" fillId="27" borderId="0" xfId="0" applyNumberFormat="1" applyFont="1" applyFill="1" applyBorder="1" applyAlignment="1">
      <alignment vertical="top"/>
    </xf>
    <xf numFmtId="9" fontId="11" fillId="20" borderId="1" xfId="26" applyNumberFormat="1" applyFont="1" applyFill="1" applyBorder="1" applyAlignment="1">
      <alignment vertical="center"/>
    </xf>
    <xf numFmtId="0" fontId="24" fillId="39" borderId="104" xfId="33" applyFont="1" applyFill="1" applyBorder="1" applyAlignment="1">
      <alignment vertical="center"/>
    </xf>
    <xf numFmtId="0" fontId="12" fillId="27" borderId="17" xfId="31" applyFont="1" applyFill="1" applyBorder="1" applyAlignment="1">
      <alignment vertical="center"/>
    </xf>
    <xf numFmtId="0" fontId="61" fillId="8" borderId="17" xfId="31" applyFont="1" applyFill="1" applyBorder="1" applyAlignment="1">
      <alignment vertical="center"/>
    </xf>
    <xf numFmtId="0" fontId="12" fillId="27" borderId="49" xfId="31" applyFont="1" applyFill="1" applyBorder="1" applyAlignment="1">
      <alignment vertical="center"/>
    </xf>
    <xf numFmtId="0" fontId="61" fillId="8" borderId="49" xfId="31" applyFont="1" applyFill="1" applyBorder="1" applyAlignment="1">
      <alignment vertical="center"/>
    </xf>
    <xf numFmtId="10" fontId="11" fillId="22" borderId="1" xfId="33" applyNumberFormat="1" applyFont="1" applyFill="1" applyBorder="1" applyAlignment="1">
      <alignment vertical="center"/>
    </xf>
    <xf numFmtId="10" fontId="11" fillId="22" borderId="9" xfId="33" applyNumberFormat="1" applyFont="1" applyFill="1" applyBorder="1" applyAlignment="1">
      <alignment vertical="center"/>
    </xf>
    <xf numFmtId="10" fontId="11" fillId="22" borderId="4" xfId="33" applyNumberFormat="1" applyFont="1" applyFill="1" applyBorder="1" applyAlignment="1">
      <alignment vertical="center"/>
    </xf>
    <xf numFmtId="184" fontId="46" fillId="22" borderId="1" xfId="33" applyNumberFormat="1" applyFont="1" applyFill="1" applyBorder="1" applyAlignment="1">
      <alignment vertical="center"/>
    </xf>
    <xf numFmtId="0" fontId="61" fillId="27" borderId="0" xfId="31" applyFont="1" applyFill="1" applyAlignment="1">
      <alignment vertical="center" wrapText="1"/>
    </xf>
    <xf numFmtId="0" fontId="70" fillId="27" borderId="87" xfId="34" applyFont="1" applyFill="1" applyBorder="1" applyAlignment="1">
      <alignment horizontal="left" vertical="center"/>
    </xf>
    <xf numFmtId="179" fontId="11" fillId="8" borderId="10" xfId="26" applyNumberFormat="1" applyFont="1" applyFill="1" applyBorder="1" applyAlignment="1">
      <alignment horizontal="right" vertical="center"/>
    </xf>
    <xf numFmtId="0" fontId="12" fillId="8" borderId="16" xfId="33" applyFont="1" applyFill="1" applyBorder="1" applyAlignment="1">
      <alignment vertical="center"/>
    </xf>
    <xf numFmtId="38" fontId="18" fillId="55" borderId="30" xfId="29" applyNumberFormat="1" applyFont="1" applyFill="1" applyBorder="1" applyAlignment="1">
      <alignment vertical="center"/>
    </xf>
    <xf numFmtId="38" fontId="18" fillId="57" borderId="76" xfId="29" applyNumberFormat="1" applyFont="1" applyFill="1" applyBorder="1" applyAlignment="1">
      <alignment vertical="center"/>
    </xf>
    <xf numFmtId="38" fontId="18" fillId="13" borderId="39" xfId="29" applyNumberFormat="1" applyFont="1" applyFill="1" applyBorder="1" applyAlignment="1">
      <alignment vertical="center"/>
    </xf>
    <xf numFmtId="38" fontId="18" fillId="3" borderId="45" xfId="29" applyNumberFormat="1" applyFont="1" applyFill="1" applyBorder="1" applyAlignment="1">
      <alignment vertical="center"/>
    </xf>
    <xf numFmtId="38" fontId="11" fillId="15" borderId="155" xfId="29" applyNumberFormat="1" applyFont="1" applyFill="1" applyBorder="1" applyAlignment="1">
      <alignment vertical="center"/>
    </xf>
    <xf numFmtId="38" fontId="11" fillId="15" borderId="134" xfId="29" applyNumberFormat="1" applyFont="1" applyFill="1" applyBorder="1" applyAlignment="1">
      <alignment vertical="center"/>
    </xf>
    <xf numFmtId="198" fontId="11" fillId="15" borderId="164" xfId="29" applyNumberFormat="1" applyFont="1" applyFill="1" applyBorder="1" applyAlignment="1">
      <alignment vertical="center"/>
    </xf>
    <xf numFmtId="38" fontId="18" fillId="9" borderId="45" xfId="29" applyNumberFormat="1" applyFont="1" applyFill="1" applyBorder="1" applyAlignment="1">
      <alignment vertical="center"/>
    </xf>
    <xf numFmtId="38" fontId="18" fillId="10" borderId="45" xfId="29" applyNumberFormat="1" applyFont="1" applyFill="1" applyBorder="1" applyAlignment="1">
      <alignment vertical="center"/>
    </xf>
    <xf numFmtId="38" fontId="18" fillId="4" borderId="45" xfId="29" applyNumberFormat="1" applyFont="1" applyFill="1" applyBorder="1" applyAlignment="1">
      <alignment vertical="center"/>
    </xf>
    <xf numFmtId="38" fontId="18" fillId="57" borderId="39" xfId="29" applyNumberFormat="1" applyFont="1" applyFill="1" applyBorder="1" applyAlignment="1">
      <alignment vertical="center"/>
    </xf>
    <xf numFmtId="38" fontId="18" fillId="5" borderId="113" xfId="29" applyNumberFormat="1" applyFont="1" applyFill="1" applyBorder="1" applyAlignment="1">
      <alignment vertical="center"/>
    </xf>
    <xf numFmtId="38" fontId="18" fillId="16" borderId="39" xfId="29" applyNumberFormat="1" applyFont="1" applyFill="1" applyBorder="1" applyAlignment="1">
      <alignment vertical="center"/>
    </xf>
    <xf numFmtId="38" fontId="11" fillId="28" borderId="136" xfId="29" applyNumberFormat="1" applyFont="1" applyFill="1" applyBorder="1" applyAlignment="1">
      <alignment vertical="center"/>
    </xf>
    <xf numFmtId="38" fontId="18" fillId="25" borderId="39" xfId="29" applyNumberFormat="1" applyFont="1" applyFill="1" applyBorder="1" applyAlignment="1">
      <alignment vertical="center"/>
    </xf>
    <xf numFmtId="38" fontId="18" fillId="27" borderId="121" xfId="29" applyNumberFormat="1" applyFont="1" applyFill="1" applyBorder="1" applyAlignment="1">
      <alignment vertical="center"/>
    </xf>
    <xf numFmtId="38" fontId="11" fillId="43" borderId="45" xfId="29" applyNumberFormat="1" applyFont="1" applyFill="1" applyBorder="1" applyAlignment="1">
      <alignment vertical="center"/>
    </xf>
    <xf numFmtId="176" fontId="11" fillId="8" borderId="166" xfId="33" applyNumberFormat="1" applyFont="1" applyFill="1" applyBorder="1" applyAlignment="1">
      <alignment vertical="center"/>
    </xf>
    <xf numFmtId="176" fontId="11" fillId="8" borderId="143" xfId="33" applyNumberFormat="1" applyFont="1" applyFill="1" applyBorder="1" applyAlignment="1">
      <alignment vertical="center"/>
    </xf>
    <xf numFmtId="176" fontId="11" fillId="8" borderId="167" xfId="33" applyNumberFormat="1" applyFont="1" applyFill="1" applyBorder="1" applyAlignment="1">
      <alignment vertical="center"/>
    </xf>
    <xf numFmtId="177" fontId="11" fillId="8" borderId="143" xfId="33" applyNumberFormat="1" applyFont="1" applyFill="1" applyBorder="1" applyAlignment="1">
      <alignment vertical="center"/>
    </xf>
    <xf numFmtId="176" fontId="11" fillId="8" borderId="86" xfId="33" applyNumberFormat="1" applyFont="1" applyFill="1" applyBorder="1" applyAlignment="1">
      <alignment vertical="center"/>
    </xf>
    <xf numFmtId="38" fontId="18" fillId="8" borderId="50" xfId="29" applyFont="1" applyFill="1" applyBorder="1" applyAlignment="1">
      <alignment vertical="center"/>
    </xf>
    <xf numFmtId="38" fontId="30" fillId="0" borderId="0" xfId="29" applyFont="1" applyFill="1" applyAlignment="1">
      <alignment vertical="center"/>
    </xf>
    <xf numFmtId="195" fontId="30" fillId="0" borderId="0" xfId="29" applyNumberFormat="1" applyFont="1" applyFill="1" applyAlignment="1">
      <alignment vertical="center"/>
    </xf>
    <xf numFmtId="0" fontId="48" fillId="18" borderId="10" xfId="33" applyFont="1" applyFill="1" applyBorder="1" applyAlignment="1">
      <alignment vertical="center"/>
    </xf>
    <xf numFmtId="38" fontId="12" fillId="15" borderId="93" xfId="29" applyNumberFormat="1" applyFont="1" applyFill="1" applyBorder="1" applyAlignment="1">
      <alignment vertical="center"/>
    </xf>
    <xf numFmtId="0" fontId="12" fillId="42" borderId="1" xfId="33" applyFont="1" applyFill="1" applyBorder="1" applyAlignment="1">
      <alignment vertical="center"/>
    </xf>
    <xf numFmtId="38" fontId="12" fillId="15" borderId="16" xfId="29" applyNumberFormat="1" applyFont="1" applyFill="1" applyBorder="1" applyAlignment="1">
      <alignment vertical="center"/>
    </xf>
    <xf numFmtId="38" fontId="12" fillId="14" borderId="21" xfId="29" applyNumberFormat="1" applyFont="1" applyFill="1" applyBorder="1" applyAlignment="1">
      <alignment horizontal="left" vertical="center"/>
    </xf>
    <xf numFmtId="0" fontId="18" fillId="40" borderId="18" xfId="33" applyFont="1" applyFill="1" applyBorder="1" applyAlignment="1">
      <alignment vertical="center" wrapText="1"/>
    </xf>
    <xf numFmtId="0" fontId="11" fillId="58" borderId="18" xfId="33" applyFont="1" applyFill="1" applyBorder="1" applyAlignment="1">
      <alignment vertical="center" wrapText="1"/>
    </xf>
    <xf numFmtId="0" fontId="18" fillId="37" borderId="44" xfId="33" applyFont="1" applyFill="1" applyBorder="1" applyAlignment="1">
      <alignment vertical="center"/>
    </xf>
    <xf numFmtId="0" fontId="18" fillId="24" borderId="35" xfId="33" applyFont="1" applyFill="1" applyBorder="1" applyAlignment="1">
      <alignment vertical="center"/>
    </xf>
    <xf numFmtId="38" fontId="11" fillId="0" borderId="146" xfId="29" applyNumberFormat="1" applyFont="1" applyFill="1" applyBorder="1" applyAlignment="1">
      <alignment vertical="center"/>
    </xf>
    <xf numFmtId="38" fontId="11" fillId="0" borderId="47" xfId="29" applyNumberFormat="1" applyFont="1" applyFill="1" applyBorder="1" applyAlignment="1">
      <alignment vertical="center"/>
    </xf>
    <xf numFmtId="38" fontId="11" fillId="0" borderId="110" xfId="29" applyNumberFormat="1" applyFont="1" applyFill="1" applyBorder="1" applyAlignment="1">
      <alignment vertical="center"/>
    </xf>
    <xf numFmtId="38" fontId="11" fillId="0" borderId="145" xfId="29" applyNumberFormat="1" applyFont="1" applyFill="1" applyBorder="1" applyAlignment="1">
      <alignment vertical="center"/>
    </xf>
    <xf numFmtId="38" fontId="18" fillId="25" borderId="90" xfId="29" applyNumberFormat="1" applyFont="1" applyFill="1" applyBorder="1" applyAlignment="1">
      <alignment vertical="center"/>
    </xf>
    <xf numFmtId="38" fontId="11" fillId="28" borderId="47" xfId="29" applyNumberFormat="1" applyFont="1" applyFill="1" applyBorder="1" applyAlignment="1">
      <alignment vertical="center"/>
    </xf>
    <xf numFmtId="38" fontId="11" fillId="28" borderId="20" xfId="29" applyNumberFormat="1" applyFont="1" applyFill="1" applyBorder="1" applyAlignment="1">
      <alignment vertical="center"/>
    </xf>
    <xf numFmtId="38" fontId="11" fillId="28" borderId="160" xfId="29" applyNumberFormat="1" applyFont="1" applyFill="1" applyBorder="1" applyAlignment="1">
      <alignment vertical="center"/>
    </xf>
    <xf numFmtId="38" fontId="11" fillId="28" borderId="161" xfId="29" applyNumberFormat="1" applyFont="1" applyFill="1" applyBorder="1" applyAlignment="1">
      <alignment vertical="center"/>
    </xf>
    <xf numFmtId="38" fontId="18" fillId="25" borderId="4" xfId="29" applyNumberFormat="1" applyFont="1" applyFill="1" applyBorder="1" applyAlignment="1">
      <alignment vertical="center"/>
    </xf>
    <xf numFmtId="38" fontId="11" fillId="15" borderId="47" xfId="29" applyNumberFormat="1" applyFont="1" applyFill="1" applyBorder="1" applyAlignment="1">
      <alignment vertical="center"/>
    </xf>
    <xf numFmtId="38" fontId="11" fillId="8" borderId="47" xfId="29" applyNumberFormat="1" applyFont="1" applyFill="1" applyBorder="1" applyAlignment="1">
      <alignment vertical="center"/>
    </xf>
    <xf numFmtId="38" fontId="11" fillId="8" borderId="20" xfId="29" applyNumberFormat="1" applyFont="1" applyFill="1" applyBorder="1" applyAlignment="1">
      <alignment vertical="center"/>
    </xf>
    <xf numFmtId="38" fontId="11" fillId="8" borderId="22" xfId="29" applyNumberFormat="1" applyFont="1" applyFill="1" applyBorder="1" applyAlignment="1">
      <alignment vertical="center"/>
    </xf>
    <xf numFmtId="178" fontId="11" fillId="27" borderId="42" xfId="33" applyNumberFormat="1" applyFont="1" applyFill="1" applyBorder="1" applyAlignment="1">
      <alignment vertical="center"/>
    </xf>
    <xf numFmtId="0" fontId="42" fillId="27" borderId="0" xfId="33" applyFont="1" applyFill="1" applyAlignment="1">
      <alignment horizontal="left" vertical="center"/>
    </xf>
    <xf numFmtId="0" fontId="11" fillId="0" borderId="134" xfId="33" applyFont="1" applyFill="1" applyBorder="1" applyAlignment="1">
      <alignment vertical="center"/>
    </xf>
    <xf numFmtId="0" fontId="11" fillId="0" borderId="110" xfId="33" applyFont="1" applyFill="1" applyBorder="1" applyAlignment="1">
      <alignment vertical="center" wrapText="1"/>
    </xf>
    <xf numFmtId="0" fontId="11" fillId="0" borderId="133" xfId="33" applyFont="1" applyFill="1" applyBorder="1" applyAlignment="1">
      <alignment vertical="center"/>
    </xf>
    <xf numFmtId="190" fontId="11" fillId="40" borderId="4" xfId="26" applyNumberFormat="1" applyFont="1" applyFill="1" applyBorder="1" applyAlignment="1">
      <alignment horizontal="right" vertical="center"/>
    </xf>
    <xf numFmtId="190" fontId="11" fillId="27" borderId="1" xfId="26" applyNumberFormat="1" applyFont="1" applyFill="1" applyBorder="1" applyAlignment="1">
      <alignment horizontal="right" vertical="center"/>
    </xf>
    <xf numFmtId="190" fontId="11" fillId="27" borderId="9" xfId="26" applyNumberFormat="1" applyFont="1" applyFill="1" applyBorder="1" applyAlignment="1">
      <alignment horizontal="right" vertical="center"/>
    </xf>
    <xf numFmtId="190" fontId="11" fillId="21" borderId="4" xfId="26" applyNumberFormat="1" applyFont="1" applyFill="1" applyBorder="1" applyAlignment="1">
      <alignment horizontal="right" vertical="center"/>
    </xf>
    <xf numFmtId="190" fontId="11" fillId="18" borderId="1" xfId="26" applyNumberFormat="1" applyFont="1" applyFill="1" applyBorder="1" applyAlignment="1">
      <alignment horizontal="right" vertical="center"/>
    </xf>
    <xf numFmtId="190" fontId="11" fillId="19" borderId="49" xfId="26" applyNumberFormat="1" applyFont="1" applyFill="1" applyBorder="1" applyAlignment="1">
      <alignment horizontal="right" vertical="center"/>
    </xf>
    <xf numFmtId="190" fontId="11" fillId="20" borderId="1" xfId="26" applyNumberFormat="1" applyFont="1" applyFill="1" applyBorder="1" applyAlignment="1">
      <alignment horizontal="right" vertical="center"/>
    </xf>
    <xf numFmtId="190" fontId="11" fillId="40" borderId="1" xfId="26" applyNumberFormat="1" applyFont="1" applyFill="1" applyBorder="1" applyAlignment="1">
      <alignment horizontal="right" vertical="center"/>
    </xf>
    <xf numFmtId="190" fontId="11" fillId="8" borderId="10" xfId="26" applyNumberFormat="1" applyFont="1" applyFill="1" applyBorder="1" applyAlignment="1">
      <alignment horizontal="right" vertical="center"/>
    </xf>
    <xf numFmtId="190" fontId="11" fillId="21" borderId="68" xfId="26" applyNumberFormat="1" applyFont="1" applyFill="1" applyBorder="1" applyAlignment="1">
      <alignment horizontal="right" vertical="center"/>
    </xf>
    <xf numFmtId="9" fontId="11" fillId="18" borderId="1" xfId="26" applyFont="1" applyFill="1" applyBorder="1" applyAlignment="1">
      <alignment horizontal="right" vertical="center"/>
    </xf>
    <xf numFmtId="9" fontId="11" fillId="19" borderId="49" xfId="26" applyNumberFormat="1" applyFont="1" applyFill="1" applyBorder="1" applyAlignment="1">
      <alignment horizontal="right" vertical="center"/>
    </xf>
    <xf numFmtId="9" fontId="11" fillId="20" borderId="1" xfId="26" applyNumberFormat="1" applyFont="1" applyFill="1" applyBorder="1" applyAlignment="1">
      <alignment horizontal="right" vertical="center"/>
    </xf>
    <xf numFmtId="179" fontId="11" fillId="8" borderId="1" xfId="26" applyNumberFormat="1" applyFont="1" applyFill="1" applyBorder="1" applyAlignment="1">
      <alignment horizontal="right" vertical="center"/>
    </xf>
    <xf numFmtId="9" fontId="11" fillId="40" borderId="4" xfId="26" applyNumberFormat="1" applyFont="1" applyFill="1" applyBorder="1" applyAlignment="1">
      <alignment horizontal="right" vertical="center"/>
    </xf>
    <xf numFmtId="179" fontId="11" fillId="8" borderId="9" xfId="26" applyNumberFormat="1" applyFont="1" applyFill="1" applyBorder="1" applyAlignment="1">
      <alignment horizontal="right" vertical="center"/>
    </xf>
    <xf numFmtId="0" fontId="11" fillId="59" borderId="0" xfId="33" applyFont="1" applyFill="1" applyAlignment="1">
      <alignment vertical="center"/>
    </xf>
    <xf numFmtId="0" fontId="11" fillId="59" borderId="0" xfId="33" applyFont="1" applyFill="1" applyBorder="1" applyAlignment="1">
      <alignment vertical="center"/>
    </xf>
    <xf numFmtId="38" fontId="18" fillId="27" borderId="142" xfId="29" applyNumberFormat="1" applyFont="1" applyFill="1" applyBorder="1" applyAlignment="1">
      <alignment vertical="center"/>
    </xf>
    <xf numFmtId="0" fontId="11" fillId="27" borderId="33" xfId="33" applyFont="1" applyFill="1" applyBorder="1" applyAlignment="1">
      <alignment horizontal="center" vertical="center"/>
    </xf>
    <xf numFmtId="0" fontId="66" fillId="59" borderId="0" xfId="0" applyFont="1" applyFill="1">
      <alignment vertical="center"/>
    </xf>
    <xf numFmtId="0" fontId="62" fillId="59" borderId="0" xfId="31" applyFont="1" applyFill="1"/>
    <xf numFmtId="0" fontId="42" fillId="59" borderId="0" xfId="31" applyFont="1" applyFill="1"/>
    <xf numFmtId="0" fontId="62" fillId="59" borderId="0" xfId="33" applyFont="1" applyFill="1" applyAlignment="1">
      <alignment horizontal="left" vertical="center"/>
    </xf>
    <xf numFmtId="195" fontId="30" fillId="0" borderId="0" xfId="29" applyNumberFormat="1" applyFont="1" applyFill="1" applyBorder="1" applyAlignment="1">
      <alignment vertical="center"/>
    </xf>
    <xf numFmtId="0" fontId="62" fillId="27" borderId="0" xfId="32" applyFont="1" applyFill="1" applyAlignment="1">
      <alignment vertical="top" wrapText="1"/>
    </xf>
    <xf numFmtId="49" fontId="84" fillId="27" borderId="0" xfId="34" applyNumberFormat="1" applyFont="1" applyFill="1" applyBorder="1" applyAlignment="1">
      <alignment vertical="top"/>
    </xf>
    <xf numFmtId="0" fontId="84" fillId="27" borderId="0" xfId="34" applyFont="1" applyFill="1" applyAlignment="1">
      <alignment vertical="top"/>
    </xf>
    <xf numFmtId="0" fontId="85" fillId="27" borderId="0" xfId="34" applyFont="1" applyFill="1" applyAlignment="1">
      <alignment horizontal="left" vertical="top" indent="1"/>
    </xf>
    <xf numFmtId="0" fontId="54" fillId="27" borderId="0" xfId="0" applyFont="1" applyFill="1" applyAlignment="1">
      <alignment horizontal="left" vertical="top" indent="1"/>
    </xf>
    <xf numFmtId="0" fontId="70" fillId="27" borderId="0" xfId="34" applyFont="1" applyFill="1" applyAlignment="1">
      <alignment horizontal="left" vertical="top" indent="1"/>
    </xf>
    <xf numFmtId="0" fontId="26" fillId="37" borderId="74" xfId="33" applyFont="1" applyFill="1" applyBorder="1" applyAlignment="1">
      <alignment horizontal="left" vertical="center"/>
    </xf>
    <xf numFmtId="0" fontId="11" fillId="37" borderId="39" xfId="33" applyFont="1" applyFill="1" applyBorder="1" applyAlignment="1">
      <alignment vertical="center"/>
    </xf>
    <xf numFmtId="0" fontId="26" fillId="37" borderId="75" xfId="33" applyFont="1" applyFill="1" applyBorder="1" applyAlignment="1">
      <alignment horizontal="center" vertical="center"/>
    </xf>
    <xf numFmtId="0" fontId="26" fillId="37" borderId="36" xfId="33" applyFont="1" applyFill="1" applyBorder="1" applyAlignment="1">
      <alignment horizontal="center" vertical="center"/>
    </xf>
    <xf numFmtId="0" fontId="11" fillId="37" borderId="13" xfId="33" applyFont="1" applyFill="1" applyBorder="1" applyAlignment="1">
      <alignment horizontal="center" vertical="center"/>
    </xf>
    <xf numFmtId="0" fontId="11" fillId="37" borderId="54" xfId="33" applyFont="1" applyFill="1" applyBorder="1" applyAlignment="1">
      <alignment horizontal="left" vertical="center"/>
    </xf>
    <xf numFmtId="0" fontId="11" fillId="37" borderId="11" xfId="33" applyFont="1" applyFill="1" applyBorder="1" applyAlignment="1">
      <alignment horizontal="left" vertical="center"/>
    </xf>
    <xf numFmtId="0" fontId="11" fillId="37" borderId="12" xfId="33" applyFont="1" applyFill="1" applyBorder="1" applyAlignment="1">
      <alignment horizontal="center" vertical="center"/>
    </xf>
    <xf numFmtId="0" fontId="11" fillId="37" borderId="71" xfId="33" applyFont="1" applyFill="1" applyBorder="1" applyAlignment="1">
      <alignment horizontal="center" vertical="top" wrapText="1"/>
    </xf>
    <xf numFmtId="0" fontId="11" fillId="37" borderId="70" xfId="33" applyFont="1" applyFill="1" applyBorder="1" applyAlignment="1">
      <alignment horizontal="center" vertical="top" wrapText="1"/>
    </xf>
    <xf numFmtId="0" fontId="11" fillId="37" borderId="124" xfId="33" applyFont="1" applyFill="1" applyBorder="1" applyAlignment="1">
      <alignment horizontal="center" vertical="top" wrapText="1"/>
    </xf>
    <xf numFmtId="0" fontId="11" fillId="37" borderId="97" xfId="33" applyFont="1" applyFill="1" applyBorder="1"/>
    <xf numFmtId="0" fontId="11" fillId="37" borderId="1" xfId="33" applyFont="1" applyFill="1" applyBorder="1" applyAlignment="1">
      <alignment horizontal="center" vertical="center"/>
    </xf>
    <xf numFmtId="0" fontId="11" fillId="37" borderId="30" xfId="33" applyFont="1" applyFill="1" applyBorder="1" applyAlignment="1">
      <alignment vertical="center"/>
    </xf>
    <xf numFmtId="0" fontId="11" fillId="37" borderId="18" xfId="33" applyFont="1" applyFill="1" applyBorder="1" applyAlignment="1">
      <alignment horizontal="center" vertical="center"/>
    </xf>
    <xf numFmtId="38" fontId="11" fillId="27" borderId="139" xfId="29" applyNumberFormat="1" applyFont="1" applyFill="1" applyBorder="1" applyAlignment="1">
      <alignment vertical="center"/>
    </xf>
    <xf numFmtId="0" fontId="11" fillId="27" borderId="1" xfId="0" quotePrefix="1" applyFont="1" applyFill="1" applyBorder="1">
      <alignment vertical="center"/>
    </xf>
    <xf numFmtId="0" fontId="12" fillId="42" borderId="10" xfId="33" applyFont="1" applyFill="1" applyBorder="1" applyAlignment="1">
      <alignment vertical="center"/>
    </xf>
    <xf numFmtId="38" fontId="12" fillId="49" borderId="16" xfId="29" applyNumberFormat="1" applyFont="1" applyFill="1" applyBorder="1" applyAlignment="1">
      <alignment vertical="center"/>
    </xf>
    <xf numFmtId="0" fontId="12" fillId="46" borderId="93" xfId="33" applyFont="1" applyFill="1" applyBorder="1" applyAlignment="1">
      <alignment vertical="center"/>
    </xf>
    <xf numFmtId="184" fontId="11" fillId="22" borderId="1" xfId="26" applyNumberFormat="1" applyFont="1" applyFill="1" applyBorder="1" applyAlignment="1">
      <alignment vertical="center"/>
    </xf>
    <xf numFmtId="0" fontId="11" fillId="40" borderId="18" xfId="33" applyFont="1" applyFill="1" applyBorder="1" applyAlignment="1">
      <alignment vertical="center" wrapText="1"/>
    </xf>
    <xf numFmtId="196" fontId="11" fillId="0" borderId="0" xfId="0" applyNumberFormat="1" applyFont="1" applyFill="1">
      <alignment vertical="center"/>
    </xf>
    <xf numFmtId="196" fontId="11" fillId="0" borderId="0" xfId="33" applyNumberFormat="1" applyFont="1" applyFill="1" applyAlignment="1">
      <alignment vertical="center"/>
    </xf>
    <xf numFmtId="196" fontId="17" fillId="0" borderId="0" xfId="33" applyNumberFormat="1" applyFont="1" applyFill="1" applyBorder="1" applyAlignment="1">
      <alignment horizontal="left" vertical="center" wrapText="1"/>
    </xf>
    <xf numFmtId="196" fontId="30" fillId="0" borderId="0" xfId="29" applyNumberFormat="1" applyFont="1" applyFill="1" applyAlignment="1">
      <alignment vertical="center"/>
    </xf>
    <xf numFmtId="0" fontId="17" fillId="27" borderId="0" xfId="33" applyFont="1" applyFill="1" applyAlignment="1">
      <alignment vertical="center"/>
    </xf>
    <xf numFmtId="49" fontId="83" fillId="27" borderId="0" xfId="34" applyNumberFormat="1" applyFont="1" applyFill="1" applyBorder="1" applyAlignment="1">
      <alignment vertical="top"/>
    </xf>
    <xf numFmtId="0" fontId="39" fillId="27" borderId="0" xfId="34" applyFont="1" applyFill="1" applyAlignment="1">
      <alignment vertical="center"/>
    </xf>
    <xf numFmtId="0" fontId="49" fillId="27" borderId="0" xfId="34" applyFont="1" applyFill="1" applyAlignment="1">
      <alignment vertical="center"/>
    </xf>
    <xf numFmtId="49" fontId="51" fillId="27" borderId="0" xfId="34" applyNumberFormat="1" applyFont="1" applyFill="1" applyAlignment="1">
      <alignment vertical="center"/>
    </xf>
    <xf numFmtId="0" fontId="84" fillId="27" borderId="0" xfId="34" applyFont="1" applyFill="1" applyAlignment="1">
      <alignment vertical="center"/>
    </xf>
    <xf numFmtId="0" fontId="27" fillId="27" borderId="0" xfId="0" applyFont="1" applyFill="1" applyAlignment="1">
      <alignment vertical="center"/>
    </xf>
    <xf numFmtId="0" fontId="84" fillId="27" borderId="0" xfId="34" applyFont="1" applyFill="1">
      <alignment vertical="center"/>
    </xf>
    <xf numFmtId="178" fontId="11" fillId="27" borderId="17" xfId="33" applyNumberFormat="1" applyFont="1" applyFill="1" applyBorder="1" applyAlignment="1">
      <alignment vertical="center"/>
    </xf>
    <xf numFmtId="178" fontId="11" fillId="27" borderId="0" xfId="33" applyNumberFormat="1" applyFont="1" applyFill="1" applyBorder="1" applyAlignment="1">
      <alignment vertical="center"/>
    </xf>
    <xf numFmtId="180" fontId="11" fillId="27" borderId="17" xfId="33" applyNumberFormat="1" applyFont="1" applyFill="1" applyBorder="1" applyAlignment="1">
      <alignment vertical="center"/>
    </xf>
    <xf numFmtId="180" fontId="11" fillId="27" borderId="0" xfId="33" applyNumberFormat="1" applyFont="1" applyFill="1" applyBorder="1" applyAlignment="1">
      <alignment vertical="center"/>
    </xf>
    <xf numFmtId="0" fontId="11" fillId="27" borderId="1" xfId="33" applyFont="1" applyFill="1" applyBorder="1" applyAlignment="1">
      <alignment vertical="center"/>
    </xf>
    <xf numFmtId="0" fontId="11" fillId="8" borderId="18" xfId="33" applyFont="1" applyFill="1" applyBorder="1" applyAlignment="1">
      <alignment vertical="center"/>
    </xf>
    <xf numFmtId="187" fontId="11" fillId="27" borderId="1" xfId="33" applyNumberFormat="1" applyFont="1" applyFill="1" applyBorder="1" applyAlignment="1">
      <alignment vertical="center"/>
    </xf>
    <xf numFmtId="0" fontId="11" fillId="27" borderId="29" xfId="33" applyFont="1" applyFill="1" applyBorder="1" applyAlignment="1">
      <alignment vertical="center"/>
    </xf>
    <xf numFmtId="186" fontId="11" fillId="27" borderId="1" xfId="33" applyNumberFormat="1" applyFont="1" applyFill="1" applyBorder="1" applyAlignment="1">
      <alignment vertical="center"/>
    </xf>
    <xf numFmtId="0" fontId="11" fillId="27" borderId="41" xfId="33" applyFont="1" applyFill="1" applyBorder="1" applyAlignment="1">
      <alignment vertical="center"/>
    </xf>
    <xf numFmtId="0" fontId="11" fillId="27" borderId="45" xfId="33" applyFont="1" applyFill="1" applyBorder="1" applyAlignment="1">
      <alignment vertical="center"/>
    </xf>
    <xf numFmtId="0" fontId="11" fillId="27" borderId="18" xfId="33" applyFont="1" applyFill="1" applyBorder="1" applyAlignment="1">
      <alignment vertical="center"/>
    </xf>
    <xf numFmtId="0" fontId="11" fillId="8" borderId="41" xfId="33" applyFont="1" applyFill="1" applyBorder="1" applyAlignment="1">
      <alignment vertical="center"/>
    </xf>
    <xf numFmtId="0" fontId="11" fillId="27" borderId="87" xfId="33" applyFont="1" applyFill="1" applyBorder="1" applyAlignment="1">
      <alignment vertical="center"/>
    </xf>
    <xf numFmtId="0" fontId="11" fillId="27" borderId="46" xfId="33" applyFont="1" applyFill="1" applyBorder="1" applyAlignment="1">
      <alignment vertical="center"/>
    </xf>
    <xf numFmtId="0" fontId="11" fillId="8" borderId="46" xfId="33" applyFont="1" applyFill="1" applyBorder="1" applyAlignment="1">
      <alignment vertical="center"/>
    </xf>
    <xf numFmtId="0" fontId="11" fillId="27" borderId="30" xfId="33" applyFont="1" applyFill="1" applyBorder="1" applyAlignment="1">
      <alignment vertical="center"/>
    </xf>
    <xf numFmtId="184" fontId="11" fillId="27" borderId="0" xfId="33" applyNumberFormat="1" applyFont="1" applyFill="1" applyAlignment="1">
      <alignment vertical="center"/>
    </xf>
    <xf numFmtId="0" fontId="11" fillId="8" borderId="87" xfId="33" applyFont="1" applyFill="1" applyBorder="1" applyAlignment="1">
      <alignment vertical="center"/>
    </xf>
    <xf numFmtId="0" fontId="11" fillId="27" borderId="90" xfId="33" applyFont="1" applyFill="1" applyBorder="1" applyAlignment="1">
      <alignment vertical="center"/>
    </xf>
    <xf numFmtId="0" fontId="11" fillId="8" borderId="45" xfId="33" applyFont="1" applyFill="1" applyBorder="1" applyAlignment="1">
      <alignment vertical="center"/>
    </xf>
    <xf numFmtId="179" fontId="11" fillId="27" borderId="45" xfId="33" applyNumberFormat="1" applyFont="1" applyFill="1" applyBorder="1" applyAlignment="1">
      <alignment vertical="center"/>
    </xf>
    <xf numFmtId="0" fontId="17" fillId="27" borderId="0" xfId="33" applyFont="1" applyFill="1"/>
    <xf numFmtId="0" fontId="12" fillId="8" borderId="42" xfId="33" applyFont="1" applyFill="1" applyBorder="1" applyAlignment="1">
      <alignment vertical="center"/>
    </xf>
    <xf numFmtId="0" fontId="12" fillId="8" borderId="1" xfId="32" applyFont="1" applyFill="1" applyBorder="1" applyAlignment="1">
      <alignment vertical="center"/>
    </xf>
    <xf numFmtId="0" fontId="86" fillId="8" borderId="1" xfId="32" applyFont="1" applyFill="1" applyBorder="1" applyAlignment="1">
      <alignment vertical="center"/>
    </xf>
    <xf numFmtId="0" fontId="39" fillId="27" borderId="0" xfId="34" applyFont="1" applyFill="1" applyAlignment="1">
      <alignment vertical="top"/>
    </xf>
    <xf numFmtId="38" fontId="12" fillId="0" borderId="21" xfId="29" applyNumberFormat="1" applyFont="1" applyFill="1" applyBorder="1" applyAlignment="1">
      <alignment horizontal="left" vertical="center"/>
    </xf>
    <xf numFmtId="0" fontId="12" fillId="42" borderId="19" xfId="33" applyFont="1" applyFill="1" applyBorder="1" applyAlignment="1">
      <alignment vertical="center"/>
    </xf>
    <xf numFmtId="0" fontId="12" fillId="42" borderId="93" xfId="33" applyFont="1" applyFill="1" applyBorder="1" applyAlignment="1">
      <alignment vertical="center"/>
    </xf>
    <xf numFmtId="0" fontId="11" fillId="27" borderId="0" xfId="31" applyFont="1" applyFill="1" applyAlignment="1">
      <alignment wrapText="1"/>
    </xf>
    <xf numFmtId="0" fontId="12" fillId="8" borderId="0" xfId="31" applyFont="1" applyFill="1" applyBorder="1" applyAlignment="1">
      <alignment vertical="top" wrapText="1"/>
    </xf>
    <xf numFmtId="0" fontId="12" fillId="42" borderId="16" xfId="33" applyFont="1" applyFill="1" applyBorder="1" applyAlignment="1">
      <alignment vertical="center"/>
    </xf>
    <xf numFmtId="0" fontId="11" fillId="42" borderId="18" xfId="33" applyFont="1" applyFill="1" applyBorder="1" applyAlignment="1">
      <alignment vertical="center"/>
    </xf>
    <xf numFmtId="0" fontId="11" fillId="42" borderId="18" xfId="33" applyFont="1" applyFill="1" applyBorder="1" applyAlignment="1">
      <alignment vertical="center" wrapText="1"/>
    </xf>
    <xf numFmtId="0" fontId="11" fillId="42" borderId="1" xfId="33" applyFont="1" applyFill="1" applyBorder="1" applyAlignment="1">
      <alignment vertical="center" wrapText="1"/>
    </xf>
    <xf numFmtId="0" fontId="12" fillId="42" borderId="49" xfId="33" applyFont="1" applyFill="1" applyBorder="1" applyAlignment="1">
      <alignment vertical="center"/>
    </xf>
    <xf numFmtId="38" fontId="12" fillId="15" borderId="42" xfId="29" applyNumberFormat="1" applyFont="1" applyFill="1" applyBorder="1" applyAlignment="1">
      <alignment vertical="center"/>
    </xf>
    <xf numFmtId="0" fontId="11" fillId="42" borderId="17" xfId="33" applyFont="1" applyFill="1" applyBorder="1" applyAlignment="1">
      <alignment vertical="center"/>
    </xf>
    <xf numFmtId="38" fontId="11" fillId="43" borderId="21" xfId="29" applyNumberFormat="1" applyFont="1" applyFill="1" applyBorder="1" applyAlignment="1">
      <alignment vertical="center"/>
    </xf>
    <xf numFmtId="38" fontId="11" fillId="43" borderId="144" xfId="29" applyNumberFormat="1" applyFont="1" applyFill="1" applyBorder="1" applyAlignment="1">
      <alignment vertical="center"/>
    </xf>
    <xf numFmtId="38" fontId="11" fillId="43" borderId="164" xfId="29" applyNumberFormat="1" applyFont="1" applyFill="1" applyBorder="1" applyAlignment="1">
      <alignment vertical="center"/>
    </xf>
    <xf numFmtId="0" fontId="84" fillId="27" borderId="0" xfId="0" applyFont="1" applyFill="1" applyAlignment="1">
      <alignment horizontal="justify" vertical="center"/>
    </xf>
    <xf numFmtId="38" fontId="11" fillId="40" borderId="30" xfId="29" applyNumberFormat="1" applyFont="1" applyFill="1" applyBorder="1" applyAlignment="1">
      <alignment vertical="center"/>
    </xf>
    <xf numFmtId="38" fontId="11" fillId="40" borderId="45" xfId="29" applyNumberFormat="1" applyFont="1" applyFill="1" applyBorder="1" applyAlignment="1">
      <alignment vertical="center"/>
    </xf>
    <xf numFmtId="38" fontId="11" fillId="48" borderId="30" xfId="29" applyNumberFormat="1" applyFont="1" applyFill="1" applyBorder="1" applyAlignment="1">
      <alignment vertical="center"/>
    </xf>
    <xf numFmtId="38" fontId="11" fillId="48" borderId="45" xfId="29" applyNumberFormat="1" applyFont="1" applyFill="1" applyBorder="1" applyAlignment="1">
      <alignment vertical="center"/>
    </xf>
    <xf numFmtId="38" fontId="11" fillId="15" borderId="110" xfId="29" applyNumberFormat="1" applyFont="1" applyFill="1" applyBorder="1" applyAlignment="1">
      <alignment vertical="center"/>
    </xf>
    <xf numFmtId="38" fontId="18" fillId="57" borderId="35" xfId="29" applyNumberFormat="1" applyFont="1" applyFill="1" applyBorder="1" applyAlignment="1">
      <alignment vertical="center"/>
    </xf>
    <xf numFmtId="38" fontId="18" fillId="5" borderId="44" xfId="29" applyNumberFormat="1" applyFont="1" applyFill="1" applyBorder="1" applyAlignment="1">
      <alignment vertical="center"/>
    </xf>
    <xf numFmtId="38" fontId="11" fillId="28" borderId="146" xfId="29" applyNumberFormat="1" applyFont="1" applyFill="1" applyBorder="1" applyAlignment="1">
      <alignment vertical="center"/>
    </xf>
    <xf numFmtId="38" fontId="11" fillId="28" borderId="110" xfId="29" applyNumberFormat="1" applyFont="1" applyFill="1" applyBorder="1" applyAlignment="1">
      <alignment vertical="center"/>
    </xf>
    <xf numFmtId="38" fontId="11" fillId="28" borderId="137" xfId="29" applyNumberFormat="1" applyFont="1" applyFill="1" applyBorder="1" applyAlignment="1">
      <alignment vertical="center"/>
    </xf>
    <xf numFmtId="38" fontId="11" fillId="28" borderId="158" xfId="29" applyNumberFormat="1" applyFont="1" applyFill="1" applyBorder="1" applyAlignment="1">
      <alignment vertical="center"/>
    </xf>
    <xf numFmtId="0" fontId="71" fillId="27" borderId="0" xfId="33" applyFont="1" applyFill="1" applyAlignment="1"/>
    <xf numFmtId="0" fontId="11" fillId="8" borderId="24" xfId="33" applyFont="1" applyFill="1" applyBorder="1" applyAlignment="1">
      <alignment vertical="center"/>
    </xf>
    <xf numFmtId="0" fontId="11" fillId="37" borderId="36" xfId="33" applyFont="1" applyFill="1" applyBorder="1" applyAlignment="1">
      <alignment horizontal="center" vertical="center"/>
    </xf>
    <xf numFmtId="0" fontId="11" fillId="42" borderId="32" xfId="33" applyFont="1" applyFill="1" applyBorder="1" applyAlignment="1">
      <alignment vertical="center"/>
    </xf>
    <xf numFmtId="176" fontId="11" fillId="42" borderId="1" xfId="33" applyNumberFormat="1" applyFont="1" applyFill="1" applyBorder="1" applyAlignment="1">
      <alignment vertical="center"/>
    </xf>
    <xf numFmtId="176" fontId="11" fillId="42" borderId="4" xfId="33" applyNumberFormat="1" applyFont="1" applyFill="1" applyBorder="1" applyAlignment="1">
      <alignment vertical="center"/>
    </xf>
    <xf numFmtId="177" fontId="11" fillId="8" borderId="60" xfId="33" applyNumberFormat="1" applyFont="1" applyFill="1" applyBorder="1" applyAlignment="1">
      <alignment vertical="center"/>
    </xf>
    <xf numFmtId="177" fontId="11" fillId="8" borderId="117" xfId="33" applyNumberFormat="1" applyFont="1" applyFill="1" applyBorder="1" applyAlignment="1">
      <alignment vertical="center"/>
    </xf>
    <xf numFmtId="177" fontId="11" fillId="8" borderId="122" xfId="33" applyNumberFormat="1" applyFont="1" applyFill="1" applyBorder="1" applyAlignment="1">
      <alignment vertical="center"/>
    </xf>
    <xf numFmtId="0" fontId="11" fillId="42" borderId="33" xfId="33" applyFont="1" applyFill="1" applyBorder="1" applyAlignment="1">
      <alignment vertical="center"/>
    </xf>
    <xf numFmtId="0" fontId="11" fillId="42" borderId="44" xfId="33" applyFont="1" applyFill="1" applyBorder="1" applyAlignment="1">
      <alignment vertical="center" wrapText="1"/>
    </xf>
    <xf numFmtId="0" fontId="11" fillId="42" borderId="51" xfId="33" applyFont="1" applyFill="1" applyBorder="1" applyAlignment="1">
      <alignment vertical="center"/>
    </xf>
    <xf numFmtId="0" fontId="11" fillId="42" borderId="56" xfId="33" applyFont="1" applyFill="1" applyBorder="1" applyAlignment="1">
      <alignment vertical="center"/>
    </xf>
    <xf numFmtId="0" fontId="11" fillId="42" borderId="168" xfId="33" applyFont="1" applyFill="1" applyBorder="1" applyAlignment="1">
      <alignment vertical="center"/>
    </xf>
    <xf numFmtId="0" fontId="11" fillId="42" borderId="69" xfId="33" applyFont="1" applyFill="1" applyBorder="1"/>
    <xf numFmtId="0" fontId="11" fillId="42" borderId="50" xfId="33" applyFont="1" applyFill="1" applyBorder="1" applyAlignment="1"/>
    <xf numFmtId="176" fontId="11" fillId="42" borderId="50" xfId="33" applyNumberFormat="1" applyFont="1" applyFill="1" applyBorder="1" applyAlignment="1">
      <alignment vertical="center"/>
    </xf>
    <xf numFmtId="0" fontId="11" fillId="27" borderId="0" xfId="33" applyFont="1" applyFill="1" applyBorder="1"/>
    <xf numFmtId="176" fontId="11" fillId="27" borderId="0" xfId="0" applyNumberFormat="1" applyFont="1" applyFill="1" applyBorder="1" applyAlignment="1">
      <alignment vertical="center" wrapText="1"/>
    </xf>
    <xf numFmtId="176" fontId="11" fillId="27" borderId="0" xfId="0" applyNumberFormat="1" applyFont="1" applyFill="1" applyBorder="1" applyAlignment="1">
      <alignment vertical="center" shrinkToFit="1"/>
    </xf>
    <xf numFmtId="0" fontId="0" fillId="8" borderId="1" xfId="33" applyFont="1" applyFill="1" applyBorder="1" applyAlignment="1">
      <alignment vertical="center"/>
    </xf>
    <xf numFmtId="0" fontId="71" fillId="8" borderId="1" xfId="33" applyFont="1" applyFill="1" applyBorder="1" applyAlignment="1">
      <alignment vertical="center"/>
    </xf>
    <xf numFmtId="0" fontId="71" fillId="8" borderId="1" xfId="33" applyFont="1" applyFill="1" applyBorder="1"/>
    <xf numFmtId="0" fontId="0" fillId="8" borderId="4" xfId="33" applyFont="1" applyFill="1" applyBorder="1" applyAlignment="1">
      <alignment vertical="center"/>
    </xf>
    <xf numFmtId="179" fontId="11" fillId="8" borderId="4" xfId="33" applyNumberFormat="1" applyFont="1" applyFill="1" applyBorder="1" applyAlignment="1">
      <alignment vertical="center"/>
    </xf>
    <xf numFmtId="0" fontId="61" fillId="8" borderId="24" xfId="33" applyFont="1" applyFill="1" applyBorder="1" applyAlignment="1">
      <alignment vertical="center" wrapText="1"/>
    </xf>
    <xf numFmtId="0" fontId="61" fillId="8" borderId="26" xfId="33" applyFont="1" applyFill="1" applyBorder="1" applyAlignment="1">
      <alignment vertical="center" wrapText="1"/>
    </xf>
    <xf numFmtId="0" fontId="11" fillId="8" borderId="58" xfId="33" applyFont="1" applyFill="1" applyBorder="1" applyAlignment="1">
      <alignment vertical="center"/>
    </xf>
    <xf numFmtId="0" fontId="11" fillId="42" borderId="1" xfId="33" applyFont="1" applyFill="1" applyBorder="1"/>
    <xf numFmtId="0" fontId="11" fillId="42" borderId="90" xfId="33" applyFont="1" applyFill="1" applyBorder="1"/>
    <xf numFmtId="0" fontId="11" fillId="37" borderId="140" xfId="33" applyFont="1" applyFill="1" applyBorder="1" applyAlignment="1">
      <alignment horizontal="center" vertical="center"/>
    </xf>
    <xf numFmtId="0" fontId="11" fillId="37" borderId="35" xfId="33" applyFont="1" applyFill="1" applyBorder="1" applyAlignment="1">
      <alignment horizontal="center" vertical="center"/>
    </xf>
    <xf numFmtId="0" fontId="11" fillId="42" borderId="169" xfId="33" applyFont="1" applyFill="1" applyBorder="1" applyAlignment="1">
      <alignment vertical="center"/>
    </xf>
    <xf numFmtId="176" fontId="11" fillId="27" borderId="33" xfId="33" applyNumberFormat="1" applyFont="1" applyFill="1" applyBorder="1" applyAlignment="1">
      <alignment vertical="center"/>
    </xf>
    <xf numFmtId="176" fontId="11" fillId="8" borderId="33" xfId="33" applyNumberFormat="1" applyFont="1" applyFill="1" applyBorder="1" applyAlignment="1">
      <alignment vertical="center"/>
    </xf>
    <xf numFmtId="176" fontId="11" fillId="8" borderId="61" xfId="33" applyNumberFormat="1" applyFont="1" applyFill="1" applyBorder="1" applyAlignment="1">
      <alignment vertical="center"/>
    </xf>
    <xf numFmtId="176" fontId="11" fillId="42" borderId="40" xfId="33" applyNumberFormat="1" applyFont="1" applyFill="1" applyBorder="1" applyAlignment="1">
      <alignment vertical="center"/>
    </xf>
    <xf numFmtId="176" fontId="11" fillId="8" borderId="26" xfId="33" applyNumberFormat="1" applyFont="1" applyFill="1" applyBorder="1" applyAlignment="1">
      <alignment horizontal="right" vertical="center"/>
    </xf>
    <xf numFmtId="0" fontId="61" fillId="8" borderId="24" xfId="33" applyFont="1" applyFill="1" applyBorder="1" applyAlignment="1">
      <alignment vertical="center"/>
    </xf>
    <xf numFmtId="0" fontId="61" fillId="8" borderId="26" xfId="33" applyFont="1" applyFill="1" applyBorder="1" applyAlignment="1">
      <alignment vertical="center"/>
    </xf>
    <xf numFmtId="176" fontId="11" fillId="27" borderId="33" xfId="0" applyNumberFormat="1" applyFont="1" applyFill="1" applyBorder="1" applyAlignment="1">
      <alignment vertical="center" wrapText="1"/>
    </xf>
    <xf numFmtId="0" fontId="71" fillId="42" borderId="1" xfId="33" applyFont="1" applyFill="1" applyBorder="1" applyAlignment="1">
      <alignment vertical="center"/>
    </xf>
    <xf numFmtId="0" fontId="71" fillId="42" borderId="4" xfId="33" applyFont="1" applyFill="1" applyBorder="1"/>
    <xf numFmtId="0" fontId="0" fillId="42" borderId="1" xfId="33" applyFont="1" applyFill="1" applyBorder="1" applyAlignment="1">
      <alignment vertical="center"/>
    </xf>
    <xf numFmtId="0" fontId="0" fillId="42" borderId="4" xfId="33" applyFont="1" applyFill="1" applyBorder="1" applyAlignment="1">
      <alignment vertical="center"/>
    </xf>
    <xf numFmtId="0" fontId="0" fillId="42" borderId="10" xfId="33" applyFont="1" applyFill="1" applyBorder="1" applyAlignment="1">
      <alignment vertical="center"/>
    </xf>
    <xf numFmtId="0" fontId="11" fillId="8" borderId="61" xfId="33" applyFont="1" applyFill="1" applyBorder="1" applyAlignment="1">
      <alignment vertical="center"/>
    </xf>
    <xf numFmtId="184" fontId="11" fillId="42" borderId="1" xfId="33" applyNumberFormat="1" applyFont="1" applyFill="1" applyBorder="1" applyAlignment="1">
      <alignment vertical="center"/>
    </xf>
    <xf numFmtId="184" fontId="11" fillId="42" borderId="4" xfId="33" applyNumberFormat="1" applyFont="1" applyFill="1" applyBorder="1" applyAlignment="1">
      <alignment vertical="center"/>
    </xf>
    <xf numFmtId="184" fontId="11" fillId="27" borderId="17" xfId="33" applyNumberFormat="1" applyFont="1" applyFill="1" applyBorder="1" applyAlignment="1">
      <alignment vertical="center"/>
    </xf>
    <xf numFmtId="0" fontId="11" fillId="27" borderId="18" xfId="33" applyFont="1" applyFill="1" applyBorder="1"/>
    <xf numFmtId="0" fontId="11" fillId="27" borderId="68" xfId="33" applyFont="1" applyFill="1" applyBorder="1"/>
    <xf numFmtId="0" fontId="11" fillId="27" borderId="44" xfId="33" applyFont="1" applyFill="1" applyBorder="1"/>
    <xf numFmtId="0" fontId="11" fillId="42" borderId="68" xfId="33" applyFont="1" applyFill="1" applyBorder="1"/>
    <xf numFmtId="0" fontId="61" fillId="8" borderId="61" xfId="33" applyFont="1" applyFill="1" applyBorder="1" applyAlignment="1">
      <alignment vertical="center" wrapText="1"/>
    </xf>
    <xf numFmtId="176" fontId="11" fillId="8" borderId="61" xfId="33" applyNumberFormat="1" applyFont="1" applyFill="1" applyBorder="1" applyAlignment="1">
      <alignment horizontal="right" vertical="center"/>
    </xf>
    <xf numFmtId="183" fontId="11" fillId="42" borderId="1" xfId="33" applyNumberFormat="1" applyFont="1" applyFill="1" applyBorder="1" applyAlignment="1">
      <alignment vertical="center"/>
    </xf>
    <xf numFmtId="184" fontId="11" fillId="42" borderId="68" xfId="33" applyNumberFormat="1" applyFont="1" applyFill="1" applyBorder="1" applyAlignment="1">
      <alignment vertical="center"/>
    </xf>
    <xf numFmtId="184" fontId="11" fillId="42" borderId="10" xfId="33" applyNumberFormat="1" applyFont="1" applyFill="1" applyBorder="1" applyAlignment="1">
      <alignment vertical="center"/>
    </xf>
    <xf numFmtId="0" fontId="12" fillId="42" borderId="51" xfId="33" applyFont="1" applyFill="1" applyBorder="1" applyAlignment="1">
      <alignment vertical="center"/>
    </xf>
    <xf numFmtId="0" fontId="11" fillId="42" borderId="149" xfId="33" applyFont="1" applyFill="1" applyBorder="1" applyAlignment="1">
      <alignment vertical="center"/>
    </xf>
    <xf numFmtId="177" fontId="11" fillId="8" borderId="61" xfId="33" applyNumberFormat="1" applyFont="1" applyFill="1" applyBorder="1" applyAlignment="1">
      <alignment vertical="center"/>
    </xf>
    <xf numFmtId="177" fontId="11" fillId="42" borderId="4" xfId="33" applyNumberFormat="1" applyFont="1" applyFill="1" applyBorder="1" applyAlignment="1">
      <alignment vertical="center"/>
    </xf>
    <xf numFmtId="176" fontId="11" fillId="8" borderId="170" xfId="33" applyNumberFormat="1" applyFont="1" applyFill="1" applyBorder="1" applyAlignment="1">
      <alignment vertical="center"/>
    </xf>
    <xf numFmtId="176" fontId="11" fillId="8" borderId="159" xfId="33" applyNumberFormat="1" applyFont="1" applyFill="1" applyBorder="1" applyAlignment="1">
      <alignment vertical="center"/>
    </xf>
    <xf numFmtId="177" fontId="11" fillId="8" borderId="170" xfId="33" applyNumberFormat="1" applyFont="1" applyFill="1" applyBorder="1" applyAlignment="1">
      <alignment vertical="center"/>
    </xf>
    <xf numFmtId="177" fontId="11" fillId="8" borderId="159" xfId="33" applyNumberFormat="1" applyFont="1" applyFill="1" applyBorder="1" applyAlignment="1">
      <alignment vertical="center"/>
    </xf>
    <xf numFmtId="0" fontId="42" fillId="27" borderId="0" xfId="33" applyFont="1" applyFill="1" applyAlignment="1">
      <alignment horizontal="left" vertical="center" wrapText="1"/>
    </xf>
    <xf numFmtId="0" fontId="62" fillId="27" borderId="0" xfId="33" applyFont="1" applyFill="1" applyAlignment="1">
      <alignment horizontal="left" vertical="center" wrapText="1"/>
    </xf>
    <xf numFmtId="0" fontId="66" fillId="46" borderId="0" xfId="33" applyFont="1" applyFill="1" applyAlignment="1">
      <alignment vertical="center"/>
    </xf>
    <xf numFmtId="204" fontId="30" fillId="0" borderId="0" xfId="33" applyNumberFormat="1" applyFont="1" applyFill="1" applyBorder="1" applyAlignment="1">
      <alignment vertical="center"/>
    </xf>
    <xf numFmtId="205" fontId="30" fillId="0" borderId="0" xfId="33" applyNumberFormat="1" applyFont="1" applyFill="1" applyBorder="1" applyAlignment="1">
      <alignment vertical="center"/>
    </xf>
    <xf numFmtId="38" fontId="30" fillId="0" borderId="0" xfId="33" applyNumberFormat="1" applyFont="1" applyFill="1" applyBorder="1" applyAlignment="1">
      <alignment vertical="center"/>
    </xf>
    <xf numFmtId="0" fontId="8" fillId="0" borderId="0" xfId="28" applyFill="1" applyBorder="1" applyAlignment="1" applyProtection="1">
      <alignment vertical="center"/>
    </xf>
    <xf numFmtId="0" fontId="63" fillId="0" borderId="0" xfId="0" applyFont="1" applyFill="1" applyBorder="1">
      <alignment vertical="center"/>
    </xf>
    <xf numFmtId="202" fontId="30" fillId="0" borderId="0" xfId="33" applyNumberFormat="1" applyFont="1" applyFill="1" applyBorder="1" applyAlignment="1">
      <alignment vertical="center"/>
    </xf>
    <xf numFmtId="196" fontId="30" fillId="0" borderId="0" xfId="33" applyNumberFormat="1" applyFont="1" applyFill="1" applyBorder="1" applyAlignment="1">
      <alignment vertical="center"/>
    </xf>
    <xf numFmtId="0" fontId="42" fillId="0" borderId="0" xfId="32" applyFont="1" applyFill="1" applyBorder="1" applyAlignment="1">
      <alignment vertical="center"/>
    </xf>
    <xf numFmtId="0" fontId="11" fillId="0" borderId="0" xfId="0" applyFont="1" applyFill="1" applyBorder="1" applyAlignment="1">
      <alignment horizontal="right" vertical="center"/>
    </xf>
    <xf numFmtId="3" fontId="11" fillId="0" borderId="0" xfId="33" applyNumberFormat="1" applyFont="1" applyFill="1" applyBorder="1"/>
    <xf numFmtId="3" fontId="45" fillId="0" borderId="0" xfId="33" applyNumberFormat="1" applyFont="1" applyFill="1" applyBorder="1"/>
    <xf numFmtId="183" fontId="45" fillId="0" borderId="0" xfId="33" applyNumberFormat="1" applyFont="1" applyFill="1" applyBorder="1"/>
    <xf numFmtId="0" fontId="11" fillId="0" borderId="0" xfId="33" applyFont="1" applyFill="1" applyBorder="1"/>
    <xf numFmtId="207" fontId="45" fillId="0" borderId="0" xfId="33" applyNumberFormat="1" applyFont="1" applyFill="1" applyBorder="1"/>
    <xf numFmtId="0" fontId="57" fillId="0" borderId="0" xfId="28" applyFont="1" applyFill="1" applyBorder="1" applyAlignment="1" applyProtection="1">
      <alignment vertical="center"/>
    </xf>
    <xf numFmtId="0" fontId="42" fillId="0" borderId="0" xfId="0" applyFont="1" applyFill="1" applyBorder="1">
      <alignment vertical="center"/>
    </xf>
    <xf numFmtId="189" fontId="11" fillId="0" borderId="0" xfId="33" applyNumberFormat="1" applyFont="1" applyFill="1" applyBorder="1"/>
    <xf numFmtId="3" fontId="30" fillId="0" borderId="0" xfId="33" applyNumberFormat="1" applyFont="1" applyFill="1" applyBorder="1"/>
    <xf numFmtId="188" fontId="11" fillId="0" borderId="0" xfId="33" applyNumberFormat="1" applyFont="1" applyFill="1" applyBorder="1"/>
    <xf numFmtId="0" fontId="30" fillId="0" borderId="0" xfId="33" applyFont="1" applyFill="1" applyBorder="1"/>
    <xf numFmtId="183" fontId="61" fillId="0" borderId="0" xfId="33" applyNumberFormat="1" applyFont="1" applyFill="1" applyBorder="1" applyAlignment="1">
      <alignment vertical="center"/>
    </xf>
    <xf numFmtId="183" fontId="17" fillId="0" borderId="0" xfId="33" applyNumberFormat="1" applyFont="1" applyFill="1" applyBorder="1" applyAlignment="1">
      <alignment vertical="center"/>
    </xf>
    <xf numFmtId="38" fontId="11" fillId="52" borderId="0" xfId="29" applyNumberFormat="1" applyFont="1" applyFill="1" applyBorder="1" applyAlignment="1">
      <alignment horizontal="center" vertical="center" wrapText="1"/>
    </xf>
    <xf numFmtId="196" fontId="45" fillId="54" borderId="0" xfId="33" applyNumberFormat="1" applyFont="1" applyFill="1" applyBorder="1"/>
    <xf numFmtId="176" fontId="11" fillId="42" borderId="153" xfId="33" applyNumberFormat="1" applyFont="1" applyFill="1" applyBorder="1" applyAlignment="1">
      <alignment vertical="center"/>
    </xf>
    <xf numFmtId="38" fontId="11" fillId="42" borderId="34" xfId="29" applyNumberFormat="1" applyFont="1" applyFill="1" applyBorder="1" applyAlignment="1">
      <alignment vertical="center"/>
    </xf>
    <xf numFmtId="0" fontId="45" fillId="42" borderId="0" xfId="33" applyFont="1" applyFill="1" applyBorder="1"/>
    <xf numFmtId="196" fontId="45" fillId="42" borderId="0" xfId="33" applyNumberFormat="1" applyFont="1" applyFill="1" applyBorder="1"/>
    <xf numFmtId="38" fontId="18" fillId="42" borderId="0" xfId="29" applyNumberFormat="1" applyFont="1" applyFill="1" applyBorder="1" applyAlignment="1">
      <alignment vertical="center"/>
    </xf>
    <xf numFmtId="0" fontId="11" fillId="42" borderId="86" xfId="0" applyFont="1" applyFill="1" applyBorder="1">
      <alignment vertical="center"/>
    </xf>
    <xf numFmtId="176" fontId="11" fillId="42" borderId="101" xfId="33" applyNumberFormat="1" applyFont="1" applyFill="1" applyBorder="1" applyAlignment="1">
      <alignment vertical="center"/>
    </xf>
    <xf numFmtId="38" fontId="12" fillId="15" borderId="49" xfId="29" applyNumberFormat="1" applyFont="1" applyFill="1" applyBorder="1" applyAlignment="1">
      <alignment vertical="center"/>
    </xf>
    <xf numFmtId="0" fontId="12" fillId="27" borderId="17" xfId="33" applyFont="1" applyFill="1" applyBorder="1" applyAlignment="1">
      <alignment horizontal="center" vertical="center"/>
    </xf>
    <xf numFmtId="0" fontId="17" fillId="17" borderId="17" xfId="31" applyFont="1" applyFill="1" applyBorder="1" applyAlignment="1">
      <alignment vertical="center"/>
    </xf>
    <xf numFmtId="0" fontId="57" fillId="27" borderId="1" xfId="28" applyFont="1" applyFill="1" applyBorder="1" applyAlignment="1" applyProtection="1">
      <alignment vertical="center"/>
    </xf>
    <xf numFmtId="0" fontId="89" fillId="27" borderId="1" xfId="28" applyFont="1" applyFill="1" applyBorder="1" applyAlignment="1" applyProtection="1">
      <alignment vertical="center" wrapText="1"/>
    </xf>
    <xf numFmtId="0" fontId="89" fillId="27" borderId="1" xfId="28" applyFont="1" applyFill="1" applyBorder="1" applyAlignment="1" applyProtection="1">
      <alignment vertical="center"/>
    </xf>
    <xf numFmtId="0" fontId="61" fillId="8" borderId="61" xfId="33" applyFont="1" applyFill="1" applyBorder="1" applyAlignment="1">
      <alignment vertical="center"/>
    </xf>
    <xf numFmtId="176" fontId="11" fillId="8" borderId="170" xfId="33" applyNumberFormat="1" applyFont="1" applyFill="1" applyBorder="1" applyAlignment="1">
      <alignment horizontal="right" vertical="center"/>
    </xf>
    <xf numFmtId="176" fontId="11" fillId="8" borderId="159" xfId="33" applyNumberFormat="1" applyFont="1" applyFill="1" applyBorder="1" applyAlignment="1">
      <alignment horizontal="right" vertical="center"/>
    </xf>
    <xf numFmtId="0" fontId="12" fillId="0" borderId="1" xfId="33" applyFont="1" applyFill="1" applyBorder="1" applyAlignment="1">
      <alignment vertical="center" wrapText="1"/>
    </xf>
    <xf numFmtId="3" fontId="11" fillId="8" borderId="0" xfId="33" applyNumberFormat="1" applyFont="1" applyFill="1"/>
    <xf numFmtId="196" fontId="11" fillId="8" borderId="0" xfId="33" applyNumberFormat="1" applyFont="1" applyFill="1"/>
    <xf numFmtId="195" fontId="11" fillId="8" borderId="0" xfId="33" applyNumberFormat="1" applyFont="1" applyFill="1"/>
    <xf numFmtId="211" fontId="11" fillId="8" borderId="0" xfId="33" applyNumberFormat="1" applyFont="1" applyFill="1"/>
    <xf numFmtId="11" fontId="11" fillId="8" borderId="0" xfId="33" applyNumberFormat="1" applyFont="1" applyFill="1"/>
    <xf numFmtId="0" fontId="68" fillId="27" borderId="0" xfId="0" applyFont="1" applyFill="1">
      <alignment vertical="center"/>
    </xf>
    <xf numFmtId="0" fontId="90" fillId="27" borderId="0" xfId="28" applyFont="1" applyFill="1" applyAlignment="1" applyProtection="1">
      <alignment vertical="center"/>
    </xf>
    <xf numFmtId="0" fontId="62" fillId="27" borderId="0" xfId="0" applyFont="1" applyFill="1">
      <alignment vertical="center"/>
    </xf>
    <xf numFmtId="0" fontId="26" fillId="37" borderId="37" xfId="33" applyFont="1" applyFill="1" applyBorder="1" applyAlignment="1">
      <alignment horizontal="center" vertical="center"/>
    </xf>
    <xf numFmtId="176" fontId="26" fillId="28" borderId="125" xfId="33" applyNumberFormat="1" applyFont="1" applyFill="1" applyBorder="1" applyAlignment="1">
      <alignment vertical="center"/>
    </xf>
    <xf numFmtId="177" fontId="26" fillId="28" borderId="125" xfId="33" applyNumberFormat="1" applyFont="1" applyFill="1" applyBorder="1" applyAlignment="1">
      <alignment vertical="center"/>
    </xf>
    <xf numFmtId="183" fontId="26" fillId="28" borderId="139" xfId="33" applyNumberFormat="1" applyFont="1" applyFill="1" applyBorder="1" applyAlignment="1">
      <alignment vertical="center"/>
    </xf>
    <xf numFmtId="183" fontId="26" fillId="28" borderId="59" xfId="33" applyNumberFormat="1" applyFont="1" applyFill="1" applyBorder="1" applyAlignment="1">
      <alignment vertical="center"/>
    </xf>
    <xf numFmtId="0" fontId="91" fillId="8" borderId="0" xfId="33" applyFont="1" applyFill="1"/>
    <xf numFmtId="176" fontId="11" fillId="42" borderId="172" xfId="33" applyNumberFormat="1" applyFont="1" applyFill="1" applyBorder="1" applyAlignment="1">
      <alignment vertical="center"/>
    </xf>
    <xf numFmtId="176" fontId="11" fillId="8" borderId="173" xfId="33" applyNumberFormat="1" applyFont="1" applyFill="1" applyBorder="1" applyAlignment="1">
      <alignment vertical="center"/>
    </xf>
    <xf numFmtId="176" fontId="11" fillId="8" borderId="174" xfId="33" applyNumberFormat="1" applyFont="1" applyFill="1" applyBorder="1" applyAlignment="1">
      <alignment vertical="center"/>
    </xf>
    <xf numFmtId="176" fontId="11" fillId="8" borderId="175" xfId="33" applyNumberFormat="1" applyFont="1" applyFill="1" applyBorder="1" applyAlignment="1">
      <alignment vertical="center"/>
    </xf>
    <xf numFmtId="176" fontId="11" fillId="8" borderId="176" xfId="33" applyNumberFormat="1" applyFont="1" applyFill="1" applyBorder="1" applyAlignment="1">
      <alignment horizontal="right" vertical="center"/>
    </xf>
    <xf numFmtId="176" fontId="11" fillId="8" borderId="176" xfId="33" applyNumberFormat="1" applyFont="1" applyFill="1" applyBorder="1" applyAlignment="1">
      <alignment vertical="center"/>
    </xf>
    <xf numFmtId="177" fontId="11" fillId="42" borderId="172" xfId="33" applyNumberFormat="1" applyFont="1" applyFill="1" applyBorder="1" applyAlignment="1">
      <alignment vertical="center"/>
    </xf>
    <xf numFmtId="177" fontId="11" fillId="8" borderId="177" xfId="33" applyNumberFormat="1" applyFont="1" applyFill="1" applyBorder="1" applyAlignment="1">
      <alignment vertical="center"/>
    </xf>
    <xf numFmtId="177" fontId="11" fillId="8" borderId="176" xfId="33" applyNumberFormat="1" applyFont="1" applyFill="1" applyBorder="1" applyAlignment="1">
      <alignment vertical="center"/>
    </xf>
    <xf numFmtId="177" fontId="11" fillId="8" borderId="174" xfId="33" applyNumberFormat="1" applyFont="1" applyFill="1" applyBorder="1" applyAlignment="1">
      <alignment vertical="center"/>
    </xf>
    <xf numFmtId="176" fontId="11" fillId="8" borderId="178" xfId="33" applyNumberFormat="1" applyFont="1" applyFill="1" applyBorder="1" applyAlignment="1">
      <alignment vertical="center"/>
    </xf>
    <xf numFmtId="176" fontId="11" fillId="42" borderId="171" xfId="33" applyNumberFormat="1" applyFont="1" applyFill="1" applyBorder="1" applyAlignment="1">
      <alignment vertical="center"/>
    </xf>
    <xf numFmtId="0" fontId="11" fillId="37" borderId="14" xfId="33" applyFont="1" applyFill="1" applyBorder="1" applyAlignment="1">
      <alignment horizontal="center" vertical="center"/>
    </xf>
    <xf numFmtId="176" fontId="11" fillId="8" borderId="83" xfId="33" applyNumberFormat="1" applyFont="1" applyFill="1" applyBorder="1" applyAlignment="1">
      <alignment horizontal="right" vertical="center"/>
    </xf>
    <xf numFmtId="183" fontId="11" fillId="42" borderId="125" xfId="33" applyNumberFormat="1" applyFont="1" applyFill="1" applyBorder="1" applyAlignment="1">
      <alignment vertical="center"/>
    </xf>
    <xf numFmtId="176" fontId="11" fillId="42" borderId="44" xfId="33" applyNumberFormat="1" applyFont="1" applyFill="1" applyBorder="1" applyAlignment="1">
      <alignment vertical="center"/>
    </xf>
    <xf numFmtId="176" fontId="11" fillId="8" borderId="67" xfId="33" applyNumberFormat="1" applyFont="1" applyFill="1" applyBorder="1" applyAlignment="1">
      <alignment vertical="center"/>
    </xf>
    <xf numFmtId="176" fontId="11" fillId="8" borderId="83" xfId="33" applyNumberFormat="1" applyFont="1" applyFill="1" applyBorder="1" applyAlignment="1">
      <alignment vertical="center"/>
    </xf>
    <xf numFmtId="176" fontId="11" fillId="8" borderId="66" xfId="33" applyNumberFormat="1" applyFont="1" applyFill="1" applyBorder="1" applyAlignment="1">
      <alignment vertical="center"/>
    </xf>
    <xf numFmtId="176" fontId="26" fillId="28" borderId="3" xfId="33" applyNumberFormat="1" applyFont="1" applyFill="1" applyBorder="1" applyAlignment="1">
      <alignment vertical="center"/>
    </xf>
    <xf numFmtId="0" fontId="93" fillId="27" borderId="17" xfId="34" applyFont="1" applyFill="1" applyBorder="1" applyAlignment="1">
      <alignment vertical="center"/>
    </xf>
    <xf numFmtId="176" fontId="31" fillId="27" borderId="0" xfId="33" applyNumberFormat="1" applyFont="1" applyFill="1" applyBorder="1" applyAlignment="1">
      <alignment vertical="center"/>
    </xf>
    <xf numFmtId="0" fontId="31" fillId="27" borderId="0" xfId="0" applyFont="1" applyFill="1">
      <alignment vertical="center"/>
    </xf>
    <xf numFmtId="0" fontId="92" fillId="8" borderId="0" xfId="33" applyFont="1" applyFill="1"/>
    <xf numFmtId="176" fontId="93" fillId="27" borderId="0" xfId="0" applyNumberFormat="1" applyFont="1" applyFill="1" applyBorder="1" applyAlignment="1">
      <alignment vertical="center"/>
    </xf>
    <xf numFmtId="176" fontId="31" fillId="27" borderId="0" xfId="0" applyNumberFormat="1" applyFont="1" applyFill="1" applyBorder="1" applyAlignment="1">
      <alignment vertical="center"/>
    </xf>
    <xf numFmtId="177" fontId="31" fillId="27" borderId="0" xfId="33" applyNumberFormat="1" applyFont="1" applyFill="1" applyBorder="1" applyAlignment="1">
      <alignment vertical="center"/>
    </xf>
    <xf numFmtId="0" fontId="93" fillId="27" borderId="0" xfId="0" applyFont="1" applyFill="1">
      <alignment vertical="center"/>
    </xf>
    <xf numFmtId="0" fontId="12" fillId="27" borderId="0" xfId="34" applyFont="1" applyFill="1" applyBorder="1" applyAlignment="1">
      <alignment vertical="top"/>
    </xf>
    <xf numFmtId="176" fontId="31" fillId="27" borderId="0" xfId="0" applyNumberFormat="1" applyFont="1" applyFill="1" applyBorder="1" applyAlignment="1">
      <alignment horizontal="left" vertical="top"/>
    </xf>
    <xf numFmtId="0" fontId="31" fillId="8" borderId="0" xfId="32" applyFont="1" applyFill="1"/>
    <xf numFmtId="38" fontId="11" fillId="31" borderId="1" xfId="29" applyFont="1" applyFill="1" applyBorder="1" applyAlignment="1">
      <alignment vertical="center"/>
    </xf>
    <xf numFmtId="38" fontId="11" fillId="31" borderId="30" xfId="29" applyFont="1" applyFill="1" applyBorder="1" applyAlignment="1">
      <alignment vertical="center"/>
    </xf>
    <xf numFmtId="38" fontId="11" fillId="31" borderId="45" xfId="29" applyFont="1" applyFill="1" applyBorder="1" applyAlignment="1">
      <alignment vertical="center"/>
    </xf>
    <xf numFmtId="183" fontId="27" fillId="8" borderId="1" xfId="33" applyNumberFormat="1" applyFont="1" applyFill="1" applyBorder="1" applyAlignment="1">
      <alignment vertical="center"/>
    </xf>
    <xf numFmtId="177" fontId="27" fillId="8" borderId="1" xfId="33" applyNumberFormat="1" applyFont="1" applyFill="1" applyBorder="1" applyAlignment="1">
      <alignment vertical="center"/>
    </xf>
    <xf numFmtId="0" fontId="31" fillId="8" borderId="0" xfId="33" applyFont="1" applyFill="1"/>
    <xf numFmtId="0" fontId="31" fillId="8" borderId="0" xfId="33" applyFont="1" applyFill="1" applyAlignment="1">
      <alignment vertical="center"/>
    </xf>
    <xf numFmtId="38" fontId="11" fillId="8" borderId="1" xfId="29" applyFont="1" applyFill="1" applyBorder="1" applyAlignment="1">
      <alignment vertical="center"/>
    </xf>
    <xf numFmtId="38" fontId="11" fillId="27" borderId="9" xfId="29" applyFont="1" applyFill="1" applyBorder="1" applyAlignment="1">
      <alignment vertical="center"/>
    </xf>
    <xf numFmtId="198" fontId="11" fillId="8" borderId="1" xfId="29" applyNumberFormat="1" applyFont="1" applyFill="1" applyBorder="1" applyAlignment="1">
      <alignment vertical="center"/>
    </xf>
    <xf numFmtId="198" fontId="11" fillId="27" borderId="9" xfId="29" applyNumberFormat="1" applyFont="1" applyFill="1" applyBorder="1" applyAlignment="1">
      <alignment vertical="center"/>
    </xf>
    <xf numFmtId="38" fontId="11" fillId="8" borderId="9" xfId="29" applyFont="1" applyFill="1" applyBorder="1" applyAlignment="1">
      <alignment vertical="center"/>
    </xf>
    <xf numFmtId="0" fontId="11" fillId="42" borderId="18" xfId="33" applyFont="1" applyFill="1" applyBorder="1"/>
    <xf numFmtId="0" fontId="94" fillId="42" borderId="35" xfId="33" applyFont="1" applyFill="1" applyBorder="1" applyAlignment="1">
      <alignment vertical="top"/>
    </xf>
    <xf numFmtId="0" fontId="11" fillId="42" borderId="18" xfId="33" applyFont="1" applyFill="1" applyBorder="1" applyAlignment="1"/>
    <xf numFmtId="0" fontId="95" fillId="0" borderId="0" xfId="0" applyFont="1">
      <alignment vertical="center"/>
    </xf>
    <xf numFmtId="0" fontId="96" fillId="8" borderId="0" xfId="33" applyFont="1" applyFill="1" applyAlignment="1">
      <alignment vertical="center"/>
    </xf>
    <xf numFmtId="0" fontId="11" fillId="42" borderId="120" xfId="33" applyFont="1" applyFill="1" applyBorder="1" applyAlignment="1">
      <alignment vertical="center"/>
    </xf>
    <xf numFmtId="0" fontId="11" fillId="42" borderId="179" xfId="33" applyFont="1" applyFill="1" applyBorder="1" applyAlignment="1">
      <alignment vertical="center"/>
    </xf>
    <xf numFmtId="0" fontId="11" fillId="42" borderId="68" xfId="33" applyFont="1" applyFill="1" applyBorder="1" applyAlignment="1">
      <alignment vertical="center"/>
    </xf>
    <xf numFmtId="0" fontId="11" fillId="42" borderId="180" xfId="33" applyFont="1" applyFill="1" applyBorder="1" applyAlignment="1">
      <alignment vertical="center"/>
    </xf>
    <xf numFmtId="176" fontId="11" fillId="42" borderId="142" xfId="33" applyNumberFormat="1" applyFont="1" applyFill="1" applyBorder="1" applyAlignment="1">
      <alignment vertical="center"/>
    </xf>
    <xf numFmtId="184" fontId="11" fillId="42" borderId="9" xfId="33" applyNumberFormat="1" applyFont="1" applyFill="1" applyBorder="1" applyAlignment="1">
      <alignment vertical="center"/>
    </xf>
    <xf numFmtId="176" fontId="26" fillId="8" borderId="181" xfId="33" applyNumberFormat="1" applyFont="1" applyFill="1" applyBorder="1" applyAlignment="1">
      <alignment horizontal="center" vertical="center"/>
    </xf>
    <xf numFmtId="183" fontId="26" fillId="28" borderId="9" xfId="33" applyNumberFormat="1" applyFont="1" applyFill="1" applyBorder="1" applyAlignment="1">
      <alignment vertical="center"/>
    </xf>
    <xf numFmtId="177" fontId="26" fillId="28" borderId="9" xfId="33" applyNumberFormat="1" applyFont="1" applyFill="1" applyBorder="1" applyAlignment="1">
      <alignment vertical="center"/>
    </xf>
    <xf numFmtId="0" fontId="11" fillId="60" borderId="0" xfId="33" applyFont="1" applyFill="1" applyAlignment="1">
      <alignment vertical="center"/>
    </xf>
    <xf numFmtId="176" fontId="11" fillId="27" borderId="1" xfId="0" applyNumberFormat="1" applyFont="1" applyFill="1" applyBorder="1">
      <alignment vertical="center"/>
    </xf>
    <xf numFmtId="212" fontId="11" fillId="22" borderId="1" xfId="33" applyNumberFormat="1" applyFont="1" applyFill="1" applyBorder="1" applyAlignment="1">
      <alignment vertical="center"/>
    </xf>
    <xf numFmtId="38" fontId="99" fillId="18" borderId="132" xfId="29" applyNumberFormat="1" applyFont="1" applyFill="1" applyBorder="1" applyAlignment="1">
      <alignment vertical="center"/>
    </xf>
    <xf numFmtId="38" fontId="99" fillId="18" borderId="19" xfId="29" applyNumberFormat="1" applyFont="1" applyFill="1" applyBorder="1" applyAlignment="1">
      <alignment vertical="center"/>
    </xf>
    <xf numFmtId="38" fontId="99" fillId="18" borderId="138" xfId="29" applyNumberFormat="1" applyFont="1" applyFill="1" applyBorder="1" applyAlignment="1">
      <alignment vertical="center"/>
    </xf>
    <xf numFmtId="176" fontId="101" fillId="18" borderId="50" xfId="33" applyNumberFormat="1" applyFont="1" applyFill="1" applyBorder="1" applyAlignment="1">
      <alignment vertical="center"/>
    </xf>
    <xf numFmtId="176" fontId="101" fillId="18" borderId="141" xfId="33" applyNumberFormat="1" applyFont="1" applyFill="1" applyBorder="1" applyAlignment="1">
      <alignment vertical="center"/>
    </xf>
    <xf numFmtId="176" fontId="101" fillId="18" borderId="171" xfId="33" applyNumberFormat="1" applyFont="1" applyFill="1" applyBorder="1" applyAlignment="1">
      <alignment vertical="center"/>
    </xf>
    <xf numFmtId="176" fontId="11" fillId="8" borderId="0" xfId="33" applyNumberFormat="1" applyFont="1" applyFill="1" applyAlignment="1">
      <alignment horizontal="center" vertical="center"/>
    </xf>
    <xf numFmtId="177" fontId="12" fillId="0" borderId="95" xfId="33" applyNumberFormat="1" applyFont="1" applyBorder="1" applyAlignment="1">
      <alignment vertical="center"/>
    </xf>
    <xf numFmtId="0" fontId="11" fillId="27" borderId="0" xfId="33" applyFont="1" applyFill="1" applyAlignment="1">
      <alignment horizontal="center" vertical="center"/>
    </xf>
    <xf numFmtId="196" fontId="11" fillId="8" borderId="0" xfId="33" applyNumberFormat="1" applyFont="1" applyFill="1" applyAlignment="1">
      <alignment vertical="center"/>
    </xf>
    <xf numFmtId="176" fontId="22" fillId="8" borderId="0" xfId="33" applyNumberFormat="1" applyFont="1" applyFill="1" applyAlignment="1">
      <alignment horizontal="center" vertical="center"/>
    </xf>
    <xf numFmtId="0" fontId="26" fillId="8" borderId="0" xfId="33" applyFont="1" applyFill="1" applyAlignment="1">
      <alignment horizontal="center" vertical="center"/>
    </xf>
    <xf numFmtId="178" fontId="11" fillId="8" borderId="0" xfId="33" applyNumberFormat="1" applyFont="1" applyFill="1" applyAlignment="1">
      <alignment vertical="center"/>
    </xf>
    <xf numFmtId="0" fontId="80" fillId="8" borderId="0" xfId="33" applyFont="1" applyFill="1" applyAlignment="1">
      <alignment horizontal="left" vertical="center"/>
    </xf>
    <xf numFmtId="177" fontId="26" fillId="27" borderId="0" xfId="33" applyNumberFormat="1" applyFont="1" applyFill="1" applyAlignment="1">
      <alignment vertical="center"/>
    </xf>
    <xf numFmtId="177" fontId="26" fillId="28" borderId="0" xfId="33" applyNumberFormat="1" applyFont="1" applyFill="1" applyAlignment="1">
      <alignment vertical="center"/>
    </xf>
    <xf numFmtId="38" fontId="100" fillId="29" borderId="16" xfId="29" applyNumberFormat="1" applyFont="1" applyFill="1" applyBorder="1" applyAlignment="1">
      <alignment vertical="center"/>
    </xf>
    <xf numFmtId="38" fontId="100" fillId="29" borderId="49" xfId="29" applyNumberFormat="1" applyFont="1" applyFill="1" applyBorder="1" applyAlignment="1">
      <alignment vertical="center"/>
    </xf>
    <xf numFmtId="38" fontId="18" fillId="18" borderId="30" xfId="29" applyNumberFormat="1" applyFont="1" applyFill="1" applyBorder="1" applyAlignment="1">
      <alignment vertical="center"/>
    </xf>
    <xf numFmtId="38" fontId="11" fillId="0" borderId="88" xfId="29" applyNumberFormat="1" applyFont="1" applyFill="1" applyBorder="1" applyAlignment="1">
      <alignment vertical="center"/>
    </xf>
    <xf numFmtId="38" fontId="11" fillId="0" borderId="111" xfId="29" applyNumberFormat="1" applyFont="1" applyFill="1" applyBorder="1" applyAlignment="1">
      <alignment vertical="center"/>
    </xf>
    <xf numFmtId="38" fontId="11" fillId="0" borderId="144" xfId="29" applyNumberFormat="1" applyFont="1" applyFill="1" applyBorder="1" applyAlignment="1">
      <alignment vertical="center"/>
    </xf>
    <xf numFmtId="38" fontId="18" fillId="23" borderId="30" xfId="29" applyNumberFormat="1" applyFont="1" applyFill="1" applyBorder="1" applyAlignment="1">
      <alignment vertical="center"/>
    </xf>
    <xf numFmtId="38" fontId="18" fillId="23" borderId="1" xfId="29" applyNumberFormat="1" applyFont="1" applyFill="1" applyBorder="1" applyAlignment="1">
      <alignment vertical="center"/>
    </xf>
    <xf numFmtId="38" fontId="18" fillId="38" borderId="1" xfId="29" applyNumberFormat="1" applyFont="1" applyFill="1" applyBorder="1" applyAlignment="1">
      <alignment vertical="center"/>
    </xf>
    <xf numFmtId="198" fontId="18" fillId="39" borderId="49" xfId="29" applyNumberFormat="1" applyFont="1" applyFill="1" applyBorder="1" applyAlignment="1">
      <alignment vertical="center"/>
    </xf>
    <xf numFmtId="38" fontId="11" fillId="28" borderId="88" xfId="29" applyNumberFormat="1" applyFont="1" applyFill="1" applyBorder="1" applyAlignment="1">
      <alignment vertical="center"/>
    </xf>
    <xf numFmtId="38" fontId="11" fillId="28" borderId="111" xfId="29" applyNumberFormat="1" applyFont="1" applyFill="1" applyBorder="1" applyAlignment="1">
      <alignment vertical="center"/>
    </xf>
    <xf numFmtId="38" fontId="18" fillId="40" borderId="30" xfId="29" applyNumberFormat="1" applyFont="1" applyFill="1" applyBorder="1" applyAlignment="1">
      <alignment vertical="center"/>
    </xf>
    <xf numFmtId="38" fontId="11" fillId="27" borderId="88" xfId="29" applyNumberFormat="1" applyFont="1" applyFill="1" applyBorder="1" applyAlignment="1">
      <alignment vertical="center"/>
    </xf>
    <xf numFmtId="38" fontId="11" fillId="27" borderId="144" xfId="29" applyNumberFormat="1" applyFont="1" applyFill="1" applyBorder="1" applyAlignment="1">
      <alignment vertical="center"/>
    </xf>
    <xf numFmtId="38" fontId="11" fillId="28" borderId="156" xfId="29" applyNumberFormat="1" applyFont="1" applyFill="1" applyBorder="1" applyAlignment="1">
      <alignment vertical="center"/>
    </xf>
    <xf numFmtId="38" fontId="11" fillId="8" borderId="88" xfId="29" applyNumberFormat="1" applyFont="1" applyFill="1" applyBorder="1" applyAlignment="1">
      <alignment vertical="center"/>
    </xf>
    <xf numFmtId="38" fontId="11" fillId="8" borderId="155" xfId="29" applyNumberFormat="1" applyFont="1" applyFill="1" applyBorder="1" applyAlignment="1">
      <alignment vertical="center"/>
    </xf>
    <xf numFmtId="38" fontId="11" fillId="8" borderId="111" xfId="29" applyNumberFormat="1" applyFont="1" applyFill="1" applyBorder="1" applyAlignment="1">
      <alignment vertical="center"/>
    </xf>
    <xf numFmtId="38" fontId="11" fillId="8" borderId="134" xfId="29" applyNumberFormat="1" applyFont="1" applyFill="1" applyBorder="1" applyAlignment="1">
      <alignment vertical="center"/>
    </xf>
    <xf numFmtId="38" fontId="11" fillId="8" borderId="144" xfId="29" applyNumberFormat="1" applyFont="1" applyFill="1" applyBorder="1" applyAlignment="1">
      <alignment vertical="center"/>
    </xf>
    <xf numFmtId="38" fontId="11" fillId="8" borderId="164" xfId="29" applyNumberFormat="1" applyFont="1" applyFill="1" applyBorder="1" applyAlignment="1">
      <alignment vertical="center"/>
    </xf>
    <xf numFmtId="38" fontId="18" fillId="21" borderId="113" xfId="29" applyNumberFormat="1" applyFont="1" applyFill="1" applyBorder="1" applyAlignment="1">
      <alignment vertical="center"/>
    </xf>
    <xf numFmtId="38" fontId="18" fillId="23" borderId="45" xfId="29" applyNumberFormat="1" applyFont="1" applyFill="1" applyBorder="1" applyAlignment="1">
      <alignment vertical="center"/>
    </xf>
    <xf numFmtId="38" fontId="18" fillId="38" borderId="4" xfId="29" applyNumberFormat="1" applyFont="1" applyFill="1" applyBorder="1" applyAlignment="1">
      <alignment vertical="center"/>
    </xf>
    <xf numFmtId="38" fontId="18" fillId="38" borderId="29" xfId="29" applyNumberFormat="1" applyFont="1" applyFill="1" applyBorder="1" applyAlignment="1">
      <alignment vertical="center"/>
    </xf>
    <xf numFmtId="38" fontId="18" fillId="38" borderId="113" xfId="29" applyNumberFormat="1" applyFont="1" applyFill="1" applyBorder="1" applyAlignment="1">
      <alignment vertical="center"/>
    </xf>
    <xf numFmtId="198" fontId="18" fillId="39" borderId="17" xfId="29" applyNumberFormat="1" applyFont="1" applyFill="1" applyBorder="1" applyAlignment="1">
      <alignment vertical="center"/>
    </xf>
    <xf numFmtId="198" fontId="18" fillId="39" borderId="0" xfId="29" applyNumberFormat="1" applyFont="1" applyFill="1" applyBorder="1" applyAlignment="1">
      <alignment vertical="center"/>
    </xf>
    <xf numFmtId="198" fontId="18" fillId="39" borderId="40" xfId="29" applyNumberFormat="1" applyFont="1" applyFill="1" applyBorder="1" applyAlignment="1">
      <alignment vertical="center"/>
    </xf>
    <xf numFmtId="38" fontId="11" fillId="28" borderId="155" xfId="29" applyNumberFormat="1" applyFont="1" applyFill="1" applyBorder="1" applyAlignment="1">
      <alignment vertical="center"/>
    </xf>
    <xf numFmtId="38" fontId="11" fillId="28" borderId="134" xfId="29" applyNumberFormat="1" applyFont="1" applyFill="1" applyBorder="1" applyAlignment="1">
      <alignment vertical="center"/>
    </xf>
    <xf numFmtId="38" fontId="18" fillId="40" borderId="45" xfId="29" applyNumberFormat="1" applyFont="1" applyFill="1" applyBorder="1" applyAlignment="1">
      <alignment vertical="center"/>
    </xf>
    <xf numFmtId="38" fontId="11" fillId="27" borderId="155" xfId="29" applyNumberFormat="1" applyFont="1" applyFill="1" applyBorder="1" applyAlignment="1">
      <alignment vertical="center"/>
    </xf>
    <xf numFmtId="198" fontId="11" fillId="27" borderId="4" xfId="29" applyNumberFormat="1" applyFont="1" applyFill="1" applyBorder="1" applyAlignment="1">
      <alignment vertical="center"/>
    </xf>
    <xf numFmtId="38" fontId="11" fillId="27" borderId="4" xfId="29" applyNumberFormat="1" applyFont="1" applyFill="1" applyBorder="1" applyAlignment="1">
      <alignment vertical="center"/>
    </xf>
    <xf numFmtId="38" fontId="11" fillId="27" borderId="29" xfId="29" applyNumberFormat="1" applyFont="1" applyFill="1" applyBorder="1" applyAlignment="1">
      <alignment vertical="center"/>
    </xf>
    <xf numFmtId="38" fontId="11" fillId="27" borderId="113" xfId="29" applyNumberFormat="1" applyFont="1" applyFill="1" applyBorder="1" applyAlignment="1">
      <alignment vertical="center"/>
    </xf>
    <xf numFmtId="38" fontId="11" fillId="28" borderId="157" xfId="29" applyNumberFormat="1" applyFont="1" applyFill="1" applyBorder="1" applyAlignment="1">
      <alignment vertical="center"/>
    </xf>
    <xf numFmtId="0" fontId="8" fillId="27" borderId="1" xfId="28" applyFill="1" applyBorder="1" applyAlignment="1" applyProtection="1">
      <alignment vertical="center"/>
    </xf>
    <xf numFmtId="38" fontId="102" fillId="26" borderId="1" xfId="29" applyNumberFormat="1" applyFont="1" applyFill="1" applyBorder="1" applyAlignment="1">
      <alignment vertical="center"/>
    </xf>
    <xf numFmtId="38" fontId="102" fillId="18" borderId="1" xfId="29" applyNumberFormat="1" applyFont="1" applyFill="1" applyBorder="1" applyAlignment="1">
      <alignment vertical="center"/>
    </xf>
    <xf numFmtId="0" fontId="55" fillId="27" borderId="41" xfId="33" applyFont="1" applyFill="1" applyBorder="1" applyAlignment="1">
      <alignment vertical="center"/>
    </xf>
    <xf numFmtId="0" fontId="101" fillId="18" borderId="148" xfId="33" applyFont="1" applyFill="1" applyBorder="1" applyAlignment="1">
      <alignment vertical="center"/>
    </xf>
    <xf numFmtId="0" fontId="103" fillId="18" borderId="129" xfId="33" applyFont="1" applyFill="1" applyBorder="1" applyAlignment="1">
      <alignment vertical="center"/>
    </xf>
    <xf numFmtId="0" fontId="102" fillId="18" borderId="130" xfId="33" applyFont="1" applyFill="1" applyBorder="1" applyAlignment="1">
      <alignment vertical="center"/>
    </xf>
    <xf numFmtId="0" fontId="102" fillId="18" borderId="131" xfId="33" applyFont="1" applyFill="1" applyBorder="1" applyAlignment="1">
      <alignment vertical="center" wrapText="1"/>
    </xf>
    <xf numFmtId="0" fontId="99" fillId="18" borderId="133" xfId="33" applyFont="1" applyFill="1" applyBorder="1" applyAlignment="1">
      <alignment vertical="center"/>
    </xf>
    <xf numFmtId="0" fontId="102" fillId="18" borderId="134" xfId="33" applyFont="1" applyFill="1" applyBorder="1" applyAlignment="1">
      <alignment vertical="center"/>
    </xf>
    <xf numFmtId="0" fontId="102" fillId="18" borderId="110" xfId="33" applyFont="1" applyFill="1" applyBorder="1" applyAlignment="1">
      <alignment vertical="center" wrapText="1"/>
    </xf>
    <xf numFmtId="0" fontId="103" fillId="18" borderId="133" xfId="33" applyFont="1" applyFill="1" applyBorder="1" applyAlignment="1">
      <alignment vertical="center"/>
    </xf>
    <xf numFmtId="0" fontId="99" fillId="18" borderId="135" xfId="33" applyFont="1" applyFill="1" applyBorder="1" applyAlignment="1">
      <alignment vertical="center"/>
    </xf>
    <xf numFmtId="0" fontId="102" fillId="18" borderId="136" xfId="33" applyFont="1" applyFill="1" applyBorder="1" applyAlignment="1">
      <alignment vertical="center"/>
    </xf>
    <xf numFmtId="0" fontId="102" fillId="18" borderId="137" xfId="33" applyFont="1" applyFill="1" applyBorder="1" applyAlignment="1">
      <alignment vertical="center" wrapText="1"/>
    </xf>
    <xf numFmtId="0" fontId="8" fillId="27" borderId="1" xfId="28" applyFill="1" applyBorder="1" applyAlignment="1" applyProtection="1">
      <alignment vertical="center" wrapText="1"/>
    </xf>
    <xf numFmtId="0" fontId="80" fillId="8" borderId="94" xfId="33" applyFont="1" applyFill="1" applyBorder="1" applyAlignment="1">
      <alignment vertical="center"/>
    </xf>
    <xf numFmtId="0" fontId="11" fillId="8" borderId="30" xfId="33" applyFont="1" applyFill="1" applyBorder="1" applyAlignment="1">
      <alignment vertical="center"/>
    </xf>
    <xf numFmtId="0" fontId="11" fillId="8" borderId="45" xfId="33" applyFont="1" applyFill="1" applyBorder="1" applyAlignment="1">
      <alignment vertical="center"/>
    </xf>
    <xf numFmtId="0" fontId="11" fillId="8" borderId="18" xfId="33" applyFont="1" applyFill="1" applyBorder="1" applyAlignment="1">
      <alignment vertical="center"/>
    </xf>
    <xf numFmtId="0" fontId="42" fillId="27" borderId="0" xfId="33" applyFont="1" applyFill="1" applyAlignment="1">
      <alignment horizontal="left" vertical="top" wrapText="1"/>
    </xf>
    <xf numFmtId="0" fontId="82" fillId="27" borderId="0" xfId="33" applyFont="1" applyFill="1" applyAlignment="1">
      <alignment horizontal="left" vertical="top" wrapText="1"/>
    </xf>
    <xf numFmtId="0" fontId="42" fillId="27" borderId="0" xfId="33" applyFont="1" applyFill="1" applyAlignment="1">
      <alignment horizontal="left" vertical="top"/>
    </xf>
    <xf numFmtId="0" fontId="18" fillId="9" borderId="46" xfId="33" applyFont="1" applyFill="1" applyBorder="1" applyAlignment="1">
      <alignment horizontal="left" vertical="center"/>
    </xf>
    <xf numFmtId="0" fontId="18" fillId="22" borderId="18" xfId="33" applyFont="1" applyFill="1" applyBorder="1" applyAlignment="1">
      <alignment horizontal="left" vertical="center"/>
    </xf>
    <xf numFmtId="0" fontId="35" fillId="38" borderId="18" xfId="33" applyFont="1" applyFill="1" applyBorder="1" applyAlignment="1">
      <alignment horizontal="left" vertical="center" wrapText="1"/>
    </xf>
    <xf numFmtId="0" fontId="12" fillId="27" borderId="146" xfId="33" applyFont="1" applyFill="1" applyBorder="1" applyAlignment="1">
      <alignment horizontal="left" vertical="center" wrapText="1"/>
    </xf>
    <xf numFmtId="0" fontId="18" fillId="18" borderId="18" xfId="33" applyFont="1" applyFill="1" applyBorder="1" applyAlignment="1">
      <alignment horizontal="left" vertical="center"/>
    </xf>
    <xf numFmtId="0" fontId="11" fillId="42" borderId="18" xfId="33" applyFont="1" applyFill="1" applyBorder="1" applyAlignment="1">
      <alignment horizontal="left" vertical="center" wrapText="1"/>
    </xf>
    <xf numFmtId="0" fontId="11" fillId="42" borderId="46" xfId="33" applyFont="1" applyFill="1" applyBorder="1" applyAlignment="1">
      <alignment horizontal="left" vertical="center" wrapText="1"/>
    </xf>
    <xf numFmtId="0" fontId="18" fillId="50" borderId="18" xfId="33" applyFont="1" applyFill="1" applyBorder="1" applyAlignment="1">
      <alignment horizontal="left" vertical="center"/>
    </xf>
    <xf numFmtId="0" fontId="42" fillId="27" borderId="0" xfId="32" applyFont="1" applyFill="1" applyAlignment="1">
      <alignment vertical="top" wrapText="1"/>
    </xf>
    <xf numFmtId="0" fontId="42" fillId="27" borderId="0" xfId="33" applyFont="1" applyFill="1" applyAlignment="1">
      <alignment horizontal="left" vertical="center" wrapText="1"/>
    </xf>
    <xf numFmtId="0" fontId="62" fillId="27" borderId="0" xfId="31" applyFont="1" applyFill="1" applyAlignment="1">
      <alignment horizontal="left" vertical="top" wrapText="1"/>
    </xf>
    <xf numFmtId="0" fontId="42" fillId="27" borderId="0" xfId="31" applyFont="1" applyFill="1" applyAlignment="1">
      <alignment horizontal="left" vertical="top" wrapText="1"/>
    </xf>
    <xf numFmtId="0" fontId="11" fillId="8" borderId="0" xfId="31" applyFont="1" applyFill="1" applyAlignment="1">
      <alignment horizontal="left" wrapText="1"/>
    </xf>
    <xf numFmtId="0" fontId="11" fillId="8" borderId="0" xfId="33" applyFont="1" applyFill="1" applyAlignment="1">
      <alignment horizontal="left" vertical="top" wrapText="1"/>
    </xf>
    <xf numFmtId="0" fontId="11" fillId="27" borderId="0" xfId="33" applyFont="1" applyFill="1" applyAlignment="1">
      <alignment horizontal="left" vertical="top" wrapText="1"/>
    </xf>
    <xf numFmtId="0" fontId="11" fillId="8" borderId="0" xfId="33" applyFont="1" applyFill="1" applyBorder="1" applyAlignment="1">
      <alignment horizontal="left" vertical="top" wrapText="1"/>
    </xf>
    <xf numFmtId="0" fontId="104" fillId="27" borderId="0" xfId="33" applyFont="1" applyFill="1" applyAlignment="1">
      <alignment horizontal="left" vertical="center"/>
    </xf>
    <xf numFmtId="0" fontId="17" fillId="27" borderId="0" xfId="0" applyFont="1" applyFill="1">
      <alignment vertical="center"/>
    </xf>
    <xf numFmtId="0" fontId="11" fillId="27" borderId="0" xfId="34" applyFont="1" applyFill="1" applyAlignment="1">
      <alignment vertical="center"/>
    </xf>
    <xf numFmtId="49" fontId="11" fillId="27" borderId="0" xfId="34" applyNumberFormat="1" applyFont="1" applyFill="1" applyAlignment="1">
      <alignment vertical="top"/>
    </xf>
    <xf numFmtId="0" fontId="61" fillId="27" borderId="0" xfId="34" applyFont="1" applyFill="1" applyBorder="1" applyAlignment="1">
      <alignment vertical="center"/>
    </xf>
    <xf numFmtId="49" fontId="11" fillId="27" borderId="0" xfId="34" applyNumberFormat="1" applyFont="1" applyFill="1" applyBorder="1" applyAlignment="1">
      <alignment vertical="top"/>
    </xf>
    <xf numFmtId="0" fontId="12" fillId="27" borderId="0" xfId="34" applyFont="1" applyFill="1" applyAlignment="1">
      <alignment vertical="center"/>
    </xf>
    <xf numFmtId="49" fontId="11" fillId="27" borderId="0" xfId="34" applyNumberFormat="1" applyFont="1" applyFill="1" applyAlignment="1">
      <alignment vertical="center"/>
    </xf>
    <xf numFmtId="0" fontId="61" fillId="27" borderId="0" xfId="34" applyFont="1" applyFill="1" applyAlignment="1">
      <alignment horizontal="left" vertical="top" indent="1"/>
    </xf>
    <xf numFmtId="0" fontId="104" fillId="8" borderId="0" xfId="33" applyFont="1" applyFill="1" applyAlignment="1">
      <alignment vertical="center"/>
    </xf>
    <xf numFmtId="0" fontId="105" fillId="8" borderId="0" xfId="33" applyFont="1" applyFill="1" applyAlignment="1"/>
    <xf numFmtId="0" fontId="105" fillId="8" borderId="0" xfId="33" applyFont="1" applyFill="1" applyAlignment="1">
      <alignment horizontal="left"/>
    </xf>
    <xf numFmtId="0" fontId="106" fillId="8" borderId="0" xfId="33" applyFont="1" applyFill="1" applyAlignment="1">
      <alignment vertical="center"/>
    </xf>
    <xf numFmtId="0" fontId="105" fillId="8" borderId="0" xfId="33" applyFont="1" applyFill="1" applyAlignment="1">
      <alignment horizontal="left" vertical="center"/>
    </xf>
    <xf numFmtId="38" fontId="18" fillId="18" borderId="45" xfId="29" applyNumberFormat="1" applyFont="1" applyFill="1" applyBorder="1" applyAlignment="1">
      <alignment vertical="center"/>
    </xf>
    <xf numFmtId="195" fontId="11" fillId="27" borderId="0" xfId="33" applyNumberFormat="1" applyFont="1" applyFill="1" applyAlignment="1">
      <alignment vertical="center"/>
    </xf>
    <xf numFmtId="38" fontId="11" fillId="15" borderId="0" xfId="29" applyNumberFormat="1" applyFont="1" applyFill="1" applyBorder="1" applyAlignment="1">
      <alignment vertical="center"/>
    </xf>
    <xf numFmtId="38" fontId="11" fillId="15" borderId="165" xfId="29" applyNumberFormat="1" applyFont="1" applyFill="1" applyBorder="1" applyAlignment="1">
      <alignment vertical="center"/>
    </xf>
    <xf numFmtId="38" fontId="11" fillId="15" borderId="144" xfId="29" applyNumberFormat="1" applyFont="1" applyFill="1" applyBorder="1" applyAlignment="1">
      <alignment vertical="center"/>
    </xf>
    <xf numFmtId="38" fontId="11" fillId="15" borderId="164" xfId="29" applyNumberFormat="1" applyFont="1" applyFill="1" applyBorder="1" applyAlignment="1">
      <alignment vertical="center"/>
    </xf>
    <xf numFmtId="38" fontId="11" fillId="0" borderId="134" xfId="29" applyNumberFormat="1" applyFont="1" applyFill="1" applyBorder="1" applyAlignment="1">
      <alignment vertical="center"/>
    </xf>
    <xf numFmtId="198" fontId="11" fillId="15" borderId="19" xfId="29" applyNumberFormat="1" applyFont="1" applyFill="1" applyBorder="1" applyAlignment="1">
      <alignment vertical="center"/>
    </xf>
    <xf numFmtId="198" fontId="11" fillId="15" borderId="111" xfId="29" applyNumberFormat="1" applyFont="1" applyFill="1" applyBorder="1" applyAlignment="1">
      <alignment vertical="center"/>
    </xf>
    <xf numFmtId="198" fontId="11" fillId="15" borderId="134" xfId="29" applyNumberFormat="1" applyFont="1" applyFill="1" applyBorder="1" applyAlignment="1">
      <alignment vertical="center"/>
    </xf>
    <xf numFmtId="38" fontId="11" fillId="0" borderId="164" xfId="29" applyNumberFormat="1" applyFont="1" applyFill="1" applyBorder="1" applyAlignment="1">
      <alignment vertical="center"/>
    </xf>
    <xf numFmtId="38" fontId="11" fillId="43" borderId="49" xfId="29" applyNumberFormat="1" applyFont="1" applyFill="1" applyBorder="1" applyAlignment="1">
      <alignment vertical="center"/>
    </xf>
    <xf numFmtId="38" fontId="11" fillId="43" borderId="17" xfId="29" applyNumberFormat="1" applyFont="1" applyFill="1" applyBorder="1" applyAlignment="1">
      <alignment vertical="center"/>
    </xf>
    <xf numFmtId="38" fontId="11" fillId="43" borderId="0" xfId="29" applyNumberFormat="1" applyFont="1" applyFill="1" applyBorder="1" applyAlignment="1">
      <alignment vertical="center"/>
    </xf>
    <xf numFmtId="38" fontId="11" fillId="43" borderId="42" xfId="29" applyNumberFormat="1" applyFont="1" applyFill="1" applyBorder="1" applyAlignment="1">
      <alignment vertical="center"/>
    </xf>
    <xf numFmtId="38" fontId="11" fillId="43" borderId="112" xfId="29" applyNumberFormat="1" applyFont="1" applyFill="1" applyBorder="1" applyAlignment="1">
      <alignment vertical="center"/>
    </xf>
    <xf numFmtId="38" fontId="11" fillId="43" borderId="165" xfId="29" applyNumberFormat="1" applyFont="1" applyFill="1" applyBorder="1" applyAlignment="1">
      <alignment vertical="center"/>
    </xf>
    <xf numFmtId="38" fontId="11" fillId="43" borderId="111" xfId="29" applyNumberFormat="1" applyFont="1" applyFill="1" applyBorder="1" applyAlignment="1">
      <alignment vertical="center"/>
    </xf>
    <xf numFmtId="38" fontId="11" fillId="43" borderId="134" xfId="29" applyNumberFormat="1" applyFont="1" applyFill="1" applyBorder="1" applyAlignment="1">
      <alignment vertical="center"/>
    </xf>
    <xf numFmtId="38" fontId="11" fillId="8" borderId="42" xfId="29" applyFont="1" applyFill="1" applyBorder="1" applyAlignment="1">
      <alignment vertical="center"/>
    </xf>
    <xf numFmtId="38" fontId="11" fillId="8" borderId="138" xfId="29" applyFont="1" applyFill="1" applyBorder="1" applyAlignment="1">
      <alignment vertical="center"/>
    </xf>
    <xf numFmtId="212" fontId="11" fillId="27" borderId="1" xfId="33" applyNumberFormat="1" applyFont="1" applyFill="1" applyBorder="1" applyAlignment="1">
      <alignment vertical="center"/>
    </xf>
    <xf numFmtId="179" fontId="11" fillId="27" borderId="87" xfId="33" applyNumberFormat="1" applyFont="1" applyFill="1" applyBorder="1" applyAlignment="1">
      <alignment vertical="center"/>
    </xf>
    <xf numFmtId="212" fontId="11" fillId="8" borderId="1" xfId="33" applyNumberFormat="1" applyFont="1" applyFill="1" applyBorder="1" applyAlignment="1">
      <alignment vertical="center"/>
    </xf>
    <xf numFmtId="212" fontId="11" fillId="8" borderId="1" xfId="26" applyNumberFormat="1" applyFont="1" applyFill="1" applyBorder="1" applyAlignment="1">
      <alignment vertical="center"/>
    </xf>
    <xf numFmtId="0" fontId="11" fillId="8" borderId="1" xfId="32" applyFont="1" applyFill="1" applyBorder="1"/>
    <xf numFmtId="176" fontId="11" fillId="8" borderId="1" xfId="32" applyNumberFormat="1" applyFont="1" applyFill="1" applyBorder="1"/>
    <xf numFmtId="179" fontId="11" fillId="8" borderId="1" xfId="26" applyNumberFormat="1" applyFont="1" applyFill="1" applyBorder="1" applyAlignment="1"/>
    <xf numFmtId="176" fontId="11" fillId="42" borderId="125" xfId="33" applyNumberFormat="1" applyFont="1" applyFill="1" applyBorder="1" applyAlignment="1">
      <alignment vertical="center"/>
    </xf>
    <xf numFmtId="195" fontId="11" fillId="8" borderId="0" xfId="31" applyNumberFormat="1" applyFont="1" applyFill="1"/>
    <xf numFmtId="0" fontId="11" fillId="5" borderId="95" xfId="33" applyFont="1" applyFill="1" applyBorder="1" applyAlignment="1">
      <alignment vertical="center"/>
    </xf>
    <xf numFmtId="177" fontId="11" fillId="37" borderId="45" xfId="33" applyNumberFormat="1" applyFont="1" applyFill="1" applyBorder="1" applyAlignment="1">
      <alignment vertical="center"/>
    </xf>
    <xf numFmtId="0" fontId="11" fillId="5" borderId="78" xfId="33" applyFont="1" applyFill="1" applyBorder="1" applyAlignment="1">
      <alignment horizontal="center" vertical="center"/>
    </xf>
    <xf numFmtId="177" fontId="29" fillId="8" borderId="0" xfId="33" applyNumberFormat="1" applyFont="1" applyFill="1" applyAlignment="1">
      <alignment vertical="center"/>
    </xf>
    <xf numFmtId="0" fontId="26" fillId="8" borderId="182" xfId="33" applyFont="1" applyFill="1" applyBorder="1" applyAlignment="1">
      <alignment vertical="center"/>
    </xf>
    <xf numFmtId="176" fontId="11" fillId="8" borderId="78" xfId="33" applyNumberFormat="1" applyFont="1" applyFill="1" applyBorder="1" applyAlignment="1">
      <alignment horizontal="center" vertical="center"/>
    </xf>
    <xf numFmtId="0" fontId="26" fillId="8" borderId="49" xfId="33" applyFont="1" applyFill="1" applyBorder="1" applyAlignment="1">
      <alignment vertical="center"/>
    </xf>
    <xf numFmtId="0" fontId="29" fillId="8" borderId="0" xfId="33" applyFont="1" applyFill="1" applyAlignment="1">
      <alignment horizontal="left" vertical="center"/>
    </xf>
    <xf numFmtId="179" fontId="29" fillId="8" borderId="0" xfId="33" applyNumberFormat="1" applyFont="1" applyFill="1" applyAlignment="1">
      <alignment vertical="center"/>
    </xf>
    <xf numFmtId="0" fontId="26" fillId="8" borderId="29" xfId="33" applyFont="1" applyFill="1" applyBorder="1" applyAlignment="1">
      <alignment vertical="center"/>
    </xf>
    <xf numFmtId="49" fontId="29" fillId="8" borderId="0" xfId="33" applyNumberFormat="1" applyFont="1" applyFill="1" applyAlignment="1">
      <alignment horizontal="left" vertical="center"/>
    </xf>
    <xf numFmtId="179" fontId="29" fillId="8" borderId="0" xfId="26" applyNumberFormat="1" applyFont="1" applyFill="1" applyBorder="1" applyAlignment="1">
      <alignment vertical="center"/>
    </xf>
    <xf numFmtId="0" fontId="26" fillId="8" borderId="95" xfId="33" applyFont="1" applyFill="1" applyBorder="1" applyAlignment="1">
      <alignment vertical="center"/>
    </xf>
    <xf numFmtId="0" fontId="11" fillId="8" borderId="0" xfId="33" applyFont="1" applyFill="1" applyAlignment="1">
      <alignment horizontal="center" vertical="center" wrapText="1"/>
    </xf>
    <xf numFmtId="176" fontId="26" fillId="8" borderId="0" xfId="33" applyNumberFormat="1" applyFont="1" applyFill="1" applyAlignment="1">
      <alignment horizontal="center" vertical="center"/>
    </xf>
    <xf numFmtId="177" fontId="26" fillId="8" borderId="0" xfId="33" applyNumberFormat="1" applyFont="1" applyFill="1" applyAlignment="1">
      <alignment horizontal="right" vertical="center"/>
    </xf>
    <xf numFmtId="177" fontId="26" fillId="8" borderId="0" xfId="33" applyNumberFormat="1" applyFont="1" applyFill="1" applyAlignment="1">
      <alignment vertical="center"/>
    </xf>
    <xf numFmtId="0" fontId="26" fillId="8" borderId="41" xfId="33" applyFont="1" applyFill="1" applyBorder="1" applyAlignment="1">
      <alignment vertical="center"/>
    </xf>
    <xf numFmtId="177" fontId="11" fillId="8" borderId="49" xfId="33" applyNumberFormat="1" applyFont="1" applyFill="1" applyBorder="1" applyAlignment="1">
      <alignment vertical="center"/>
    </xf>
    <xf numFmtId="0" fontId="11" fillId="8" borderId="119" xfId="33" applyFont="1" applyFill="1" applyBorder="1" applyAlignment="1">
      <alignment vertical="center" wrapText="1"/>
    </xf>
    <xf numFmtId="10" fontId="29" fillId="8" borderId="0" xfId="26" applyNumberFormat="1" applyFont="1" applyFill="1" applyBorder="1" applyAlignment="1">
      <alignment vertical="center"/>
    </xf>
    <xf numFmtId="176" fontId="11" fillId="8" borderId="0" xfId="33" applyNumberFormat="1" applyFont="1" applyFill="1" applyAlignment="1">
      <alignment horizontal="center" vertical="center" wrapText="1"/>
    </xf>
    <xf numFmtId="177" fontId="26" fillId="8" borderId="0" xfId="33" applyNumberFormat="1" applyFont="1" applyFill="1" applyAlignment="1">
      <alignment horizontal="center" vertical="center"/>
    </xf>
    <xf numFmtId="177" fontId="11" fillId="8" borderId="59" xfId="33" applyNumberFormat="1" applyFont="1" applyFill="1" applyBorder="1" applyAlignment="1">
      <alignment vertical="center"/>
    </xf>
    <xf numFmtId="213" fontId="11" fillId="8" borderId="9" xfId="26" applyNumberFormat="1" applyFont="1" applyFill="1" applyBorder="1" applyAlignment="1">
      <alignment horizontal="right" vertical="center"/>
    </xf>
    <xf numFmtId="214" fontId="11" fillId="8" borderId="9" xfId="26" applyNumberFormat="1" applyFont="1" applyFill="1" applyBorder="1" applyAlignment="1">
      <alignment horizontal="right" vertical="center"/>
    </xf>
    <xf numFmtId="190" fontId="11" fillId="8" borderId="9" xfId="26" applyNumberFormat="1" applyFont="1" applyFill="1" applyBorder="1" applyAlignment="1">
      <alignment horizontal="right" vertical="center"/>
    </xf>
    <xf numFmtId="214" fontId="11" fillId="27" borderId="0" xfId="26" applyNumberFormat="1" applyFont="1" applyFill="1" applyBorder="1" applyAlignment="1">
      <alignment horizontal="right" vertical="center"/>
    </xf>
    <xf numFmtId="0" fontId="11" fillId="8" borderId="80" xfId="33" applyFont="1" applyFill="1" applyBorder="1" applyAlignment="1">
      <alignment horizontal="left" vertical="center"/>
    </xf>
    <xf numFmtId="177" fontId="11" fillId="8" borderId="113" xfId="33" applyNumberFormat="1" applyFont="1" applyFill="1" applyBorder="1" applyAlignment="1">
      <alignment vertical="center"/>
    </xf>
    <xf numFmtId="176" fontId="11" fillId="8" borderId="183" xfId="33" applyNumberFormat="1" applyFont="1" applyFill="1" applyBorder="1" applyAlignment="1">
      <alignment horizontal="centerContinuous" vertical="center"/>
    </xf>
    <xf numFmtId="203" fontId="11" fillId="8" borderId="68" xfId="26" applyNumberFormat="1" applyFont="1" applyFill="1" applyBorder="1" applyAlignment="1">
      <alignment horizontal="right" vertical="center"/>
    </xf>
    <xf numFmtId="201" fontId="30" fillId="8" borderId="0" xfId="33" applyNumberFormat="1" applyFont="1" applyFill="1" applyAlignment="1">
      <alignment vertical="center"/>
    </xf>
    <xf numFmtId="200" fontId="30" fillId="8" borderId="0" xfId="33" applyNumberFormat="1" applyFont="1" applyFill="1" applyAlignment="1">
      <alignment vertical="center"/>
    </xf>
    <xf numFmtId="215" fontId="30" fillId="8" borderId="0" xfId="33" applyNumberFormat="1" applyFont="1" applyFill="1" applyAlignment="1">
      <alignment vertical="center"/>
    </xf>
    <xf numFmtId="0" fontId="30" fillId="8" borderId="0" xfId="33" applyFont="1" applyFill="1" applyAlignment="1">
      <alignment vertical="center"/>
    </xf>
    <xf numFmtId="190" fontId="11" fillId="22" borderId="1" xfId="26" applyNumberFormat="1" applyFont="1" applyFill="1" applyBorder="1" applyAlignment="1">
      <alignment horizontal="right" vertical="center"/>
    </xf>
    <xf numFmtId="190" fontId="11" fillId="8" borderId="1" xfId="33" applyNumberFormat="1" applyFont="1" applyFill="1" applyBorder="1" applyAlignment="1">
      <alignment vertical="center"/>
    </xf>
    <xf numFmtId="190" fontId="11" fillId="27" borderId="0" xfId="33" applyNumberFormat="1" applyFont="1" applyFill="1" applyAlignment="1">
      <alignment vertical="center"/>
    </xf>
    <xf numFmtId="190" fontId="11" fillId="22" borderId="9" xfId="26" applyNumberFormat="1" applyFont="1" applyFill="1" applyBorder="1" applyAlignment="1">
      <alignment horizontal="right" vertical="center"/>
    </xf>
    <xf numFmtId="190" fontId="11" fillId="8" borderId="59" xfId="26" applyNumberFormat="1" applyFont="1" applyFill="1" applyBorder="1" applyAlignment="1">
      <alignment horizontal="right" vertical="center"/>
    </xf>
    <xf numFmtId="190" fontId="11" fillId="22" borderId="68" xfId="26" applyNumberFormat="1" applyFont="1" applyFill="1" applyBorder="1" applyAlignment="1">
      <alignment horizontal="right" vertical="center"/>
    </xf>
    <xf numFmtId="179" fontId="55" fillId="8" borderId="4" xfId="33" applyNumberFormat="1" applyFont="1" applyFill="1" applyBorder="1" applyAlignment="1">
      <alignment vertical="center"/>
    </xf>
    <xf numFmtId="190" fontId="11" fillId="22" borderId="1" xfId="33" applyNumberFormat="1" applyFont="1" applyFill="1" applyBorder="1" applyAlignment="1">
      <alignment vertical="center"/>
    </xf>
    <xf numFmtId="190" fontId="11" fillId="22" borderId="59" xfId="26" applyNumberFormat="1" applyFont="1" applyFill="1" applyBorder="1" applyAlignment="1">
      <alignment horizontal="right" vertical="center"/>
    </xf>
    <xf numFmtId="190" fontId="11" fillId="22" borderId="4" xfId="33" applyNumberFormat="1" applyFont="1" applyFill="1" applyBorder="1" applyAlignment="1">
      <alignment vertical="center"/>
    </xf>
    <xf numFmtId="179" fontId="11" fillId="8" borderId="68" xfId="26" applyNumberFormat="1" applyFont="1" applyFill="1" applyBorder="1" applyAlignment="1">
      <alignment horizontal="right" vertical="center"/>
    </xf>
    <xf numFmtId="0" fontId="11" fillId="30" borderId="1" xfId="33" applyFont="1" applyFill="1" applyBorder="1" applyAlignment="1">
      <alignment vertical="center"/>
    </xf>
    <xf numFmtId="0" fontId="11" fillId="30" borderId="9" xfId="33" applyFont="1" applyFill="1" applyBorder="1" applyAlignment="1">
      <alignment vertical="center"/>
    </xf>
    <xf numFmtId="176" fontId="11" fillId="30" borderId="1" xfId="33" applyNumberFormat="1" applyFont="1" applyFill="1" applyBorder="1" applyAlignment="1">
      <alignment vertical="center"/>
    </xf>
    <xf numFmtId="183" fontId="11" fillId="30" borderId="1" xfId="33" applyNumberFormat="1" applyFont="1" applyFill="1" applyBorder="1" applyAlignment="1">
      <alignment vertical="center"/>
    </xf>
    <xf numFmtId="183" fontId="11" fillId="30" borderId="4" xfId="33" applyNumberFormat="1" applyFont="1" applyFill="1" applyBorder="1" applyAlignment="1">
      <alignment vertical="center"/>
    </xf>
    <xf numFmtId="177" fontId="11" fillId="30" borderId="1" xfId="33" applyNumberFormat="1" applyFont="1" applyFill="1" applyBorder="1" applyAlignment="1">
      <alignment vertical="center"/>
    </xf>
    <xf numFmtId="183" fontId="11" fillId="30" borderId="10" xfId="33" applyNumberFormat="1" applyFont="1" applyFill="1" applyBorder="1" applyAlignment="1">
      <alignment vertical="center"/>
    </xf>
    <xf numFmtId="177" fontId="11" fillId="30" borderId="9" xfId="33" applyNumberFormat="1" applyFont="1" applyFill="1" applyBorder="1" applyAlignment="1">
      <alignment vertical="center"/>
    </xf>
    <xf numFmtId="176" fontId="11" fillId="30" borderId="9" xfId="33" applyNumberFormat="1" applyFont="1" applyFill="1" applyBorder="1" applyAlignment="1">
      <alignment vertical="center"/>
    </xf>
    <xf numFmtId="183" fontId="11" fillId="30" borderId="9" xfId="33" applyNumberFormat="1" applyFont="1" applyFill="1" applyBorder="1" applyAlignment="1">
      <alignment vertical="center"/>
    </xf>
    <xf numFmtId="176" fontId="100" fillId="30" borderId="4" xfId="33" applyNumberFormat="1" applyFont="1" applyFill="1" applyBorder="1" applyAlignment="1">
      <alignment vertical="center"/>
    </xf>
    <xf numFmtId="190" fontId="11" fillId="30" borderId="1" xfId="33" applyNumberFormat="1" applyFont="1" applyFill="1" applyBorder="1" applyAlignment="1">
      <alignment vertical="center"/>
    </xf>
    <xf numFmtId="184" fontId="11" fillId="30" borderId="1" xfId="33" applyNumberFormat="1" applyFont="1" applyFill="1" applyBorder="1" applyAlignment="1">
      <alignment vertical="center"/>
    </xf>
    <xf numFmtId="10" fontId="11" fillId="22" borderId="10" xfId="33" applyNumberFormat="1" applyFont="1" applyFill="1" applyBorder="1" applyAlignment="1">
      <alignment vertical="center"/>
    </xf>
    <xf numFmtId="190" fontId="11" fillId="30" borderId="9" xfId="33" applyNumberFormat="1" applyFont="1" applyFill="1" applyBorder="1" applyAlignment="1">
      <alignment vertical="center"/>
    </xf>
    <xf numFmtId="184" fontId="11" fillId="30" borderId="9" xfId="33" applyNumberFormat="1" applyFont="1" applyFill="1" applyBorder="1" applyAlignment="1">
      <alignment vertical="center"/>
    </xf>
    <xf numFmtId="211" fontId="100" fillId="30" borderId="68" xfId="33" applyNumberFormat="1" applyFont="1" applyFill="1" applyBorder="1" applyAlignment="1">
      <alignment vertical="center"/>
    </xf>
    <xf numFmtId="183" fontId="11" fillId="30" borderId="68" xfId="33" applyNumberFormat="1" applyFont="1" applyFill="1" applyBorder="1" applyAlignment="1">
      <alignment vertical="center"/>
    </xf>
    <xf numFmtId="211" fontId="100" fillId="30" borderId="4" xfId="33" applyNumberFormat="1" applyFont="1" applyFill="1" applyBorder="1" applyAlignment="1">
      <alignment vertical="center"/>
    </xf>
    <xf numFmtId="0" fontId="26" fillId="37" borderId="35" xfId="33" applyFont="1" applyFill="1" applyBorder="1" applyAlignment="1">
      <alignment horizontal="center" vertical="center"/>
    </xf>
    <xf numFmtId="176" fontId="26" fillId="8" borderId="18" xfId="33" applyNumberFormat="1" applyFont="1" applyFill="1" applyBorder="1" applyAlignment="1">
      <alignment horizontal="center" vertical="center"/>
    </xf>
    <xf numFmtId="176" fontId="11" fillId="8" borderId="18" xfId="33" applyNumberFormat="1" applyFont="1" applyFill="1" applyBorder="1" applyAlignment="1">
      <alignment horizontal="center" vertical="center" wrapText="1"/>
    </xf>
    <xf numFmtId="176" fontId="26" fillId="8" borderId="43" xfId="33" applyNumberFormat="1" applyFont="1" applyFill="1" applyBorder="1" applyAlignment="1">
      <alignment horizontal="center" vertical="center"/>
    </xf>
    <xf numFmtId="176" fontId="11" fillId="8" borderId="18" xfId="33" applyNumberFormat="1" applyFont="1" applyFill="1" applyBorder="1" applyAlignment="1">
      <alignment horizontal="center" vertical="center"/>
    </xf>
    <xf numFmtId="176" fontId="26" fillId="8" borderId="46" xfId="33" applyNumberFormat="1" applyFont="1" applyFill="1" applyBorder="1" applyAlignment="1">
      <alignment horizontal="center" vertical="center"/>
    </xf>
    <xf numFmtId="38" fontId="12" fillId="0" borderId="16" xfId="29" applyNumberFormat="1" applyFont="1" applyFill="1" applyBorder="1" applyAlignment="1">
      <alignment horizontal="left" vertical="center"/>
    </xf>
    <xf numFmtId="0" fontId="12" fillId="8" borderId="49" xfId="33" applyFont="1" applyFill="1" applyBorder="1" applyAlignment="1">
      <alignment vertical="center"/>
    </xf>
    <xf numFmtId="0" fontId="11" fillId="8" borderId="90" xfId="33" applyFont="1" applyFill="1" applyBorder="1" applyAlignment="1">
      <alignment horizontal="left" vertical="center" wrapText="1"/>
    </xf>
    <xf numFmtId="0" fontId="11" fillId="8" borderId="109" xfId="33" applyFont="1" applyFill="1" applyBorder="1" applyAlignment="1">
      <alignment horizontal="left" vertical="center"/>
    </xf>
    <xf numFmtId="0" fontId="11" fillId="8" borderId="109" xfId="33" applyFont="1" applyFill="1" applyBorder="1" applyAlignment="1">
      <alignment horizontal="left" vertical="center" wrapText="1"/>
    </xf>
    <xf numFmtId="0" fontId="12" fillId="46" borderId="49" xfId="33" applyFont="1" applyFill="1" applyBorder="1" applyAlignment="1">
      <alignment vertical="center"/>
    </xf>
    <xf numFmtId="0" fontId="12" fillId="8" borderId="144" xfId="33" applyFont="1" applyFill="1" applyBorder="1" applyAlignment="1">
      <alignment vertical="center"/>
    </xf>
    <xf numFmtId="0" fontId="11" fillId="21" borderId="0" xfId="33" applyFont="1" applyFill="1" applyBorder="1" applyAlignment="1">
      <alignment vertical="center"/>
    </xf>
    <xf numFmtId="0" fontId="12" fillId="27" borderId="88" xfId="33" applyFont="1" applyFill="1" applyBorder="1" applyAlignment="1">
      <alignment vertical="center"/>
    </xf>
    <xf numFmtId="0" fontId="11" fillId="23" borderId="45" xfId="33" applyFont="1" applyFill="1" applyBorder="1" applyAlignment="1">
      <alignment vertical="center"/>
    </xf>
    <xf numFmtId="0" fontId="12" fillId="27" borderId="155" xfId="33" applyFont="1" applyFill="1" applyBorder="1" applyAlignment="1">
      <alignment horizontal="left" vertical="center" wrapText="1"/>
    </xf>
    <xf numFmtId="0" fontId="11" fillId="27" borderId="134" xfId="33" applyFont="1" applyFill="1" applyBorder="1" applyAlignment="1">
      <alignment vertical="center"/>
    </xf>
    <xf numFmtId="0" fontId="11" fillId="27" borderId="136" xfId="33" applyFont="1" applyFill="1" applyBorder="1" applyAlignment="1">
      <alignment vertical="center"/>
    </xf>
    <xf numFmtId="0" fontId="11" fillId="40" borderId="87" xfId="33" applyFont="1" applyFill="1" applyBorder="1" applyAlignment="1">
      <alignment vertical="center"/>
    </xf>
    <xf numFmtId="0" fontId="11" fillId="27" borderId="144" xfId="33" applyFont="1" applyFill="1" applyBorder="1" applyAlignment="1">
      <alignment vertical="center"/>
    </xf>
    <xf numFmtId="0" fontId="11" fillId="27" borderId="155" xfId="33" applyFont="1" applyFill="1" applyBorder="1" applyAlignment="1">
      <alignment vertical="center"/>
    </xf>
    <xf numFmtId="0" fontId="11" fillId="27" borderId="157" xfId="33" applyFont="1" applyFill="1" applyBorder="1" applyAlignment="1">
      <alignment vertical="center" wrapText="1"/>
    </xf>
    <xf numFmtId="0" fontId="11" fillId="42" borderId="46" xfId="33" applyFont="1" applyFill="1" applyBorder="1" applyAlignment="1">
      <alignment horizontal="left" vertical="top" wrapText="1"/>
    </xf>
    <xf numFmtId="0" fontId="11" fillId="42" borderId="16" xfId="33" applyFont="1" applyFill="1" applyBorder="1" applyAlignment="1">
      <alignment vertical="center"/>
    </xf>
    <xf numFmtId="0" fontId="24" fillId="38" borderId="44" xfId="33" applyFont="1" applyFill="1" applyBorder="1" applyAlignment="1">
      <alignment horizontal="left" vertical="center" wrapText="1"/>
    </xf>
    <xf numFmtId="0" fontId="11" fillId="27" borderId="15" xfId="33" applyFont="1" applyFill="1" applyBorder="1" applyAlignment="1">
      <alignment vertical="center"/>
    </xf>
    <xf numFmtId="0" fontId="94" fillId="42" borderId="44" xfId="33" applyFont="1" applyFill="1" applyBorder="1" applyAlignment="1">
      <alignment vertical="top"/>
    </xf>
    <xf numFmtId="0" fontId="61" fillId="8" borderId="58" xfId="33" applyFont="1" applyFill="1" applyBorder="1" applyAlignment="1">
      <alignment vertical="center"/>
    </xf>
    <xf numFmtId="0" fontId="11" fillId="42" borderId="44" xfId="33" applyFont="1" applyFill="1" applyBorder="1" applyAlignment="1"/>
    <xf numFmtId="0" fontId="11" fillId="8" borderId="60" xfId="33" applyFont="1" applyFill="1" applyBorder="1" applyAlignment="1">
      <alignment vertical="center"/>
    </xf>
    <xf numFmtId="0" fontId="11" fillId="27" borderId="86" xfId="33" applyFont="1" applyFill="1" applyBorder="1" applyAlignment="1">
      <alignment vertical="center"/>
    </xf>
    <xf numFmtId="0" fontId="61" fillId="8" borderId="58" xfId="33" applyFont="1" applyFill="1" applyBorder="1" applyAlignment="1">
      <alignment vertical="center" wrapText="1"/>
    </xf>
    <xf numFmtId="0" fontId="11" fillId="8" borderId="60" xfId="33" applyFont="1" applyFill="1" applyBorder="1" applyAlignment="1">
      <alignment vertical="center" wrapText="1"/>
    </xf>
    <xf numFmtId="0" fontId="11" fillId="42" borderId="4" xfId="33" applyFont="1" applyFill="1" applyBorder="1"/>
    <xf numFmtId="0" fontId="11" fillId="42" borderId="15" xfId="33" applyFont="1" applyFill="1" applyBorder="1"/>
    <xf numFmtId="0" fontId="11" fillId="42" borderId="10" xfId="33" applyFont="1" applyFill="1" applyBorder="1"/>
    <xf numFmtId="0" fontId="11" fillId="8" borderId="59" xfId="33" applyFont="1" applyFill="1" applyBorder="1" applyAlignment="1">
      <alignment vertical="center"/>
    </xf>
    <xf numFmtId="0" fontId="11" fillId="27" borderId="0" xfId="33" applyFont="1" applyFill="1" applyBorder="1" applyAlignment="1">
      <alignment vertical="top" wrapText="1"/>
    </xf>
    <xf numFmtId="0" fontId="11" fillId="27" borderId="0" xfId="33" applyFont="1" applyFill="1" applyBorder="1" applyAlignment="1">
      <alignment vertical="top"/>
    </xf>
    <xf numFmtId="0" fontId="11" fillId="8" borderId="0" xfId="31" applyFont="1" applyFill="1" applyBorder="1" applyAlignment="1">
      <alignment horizontal="left" wrapText="1"/>
    </xf>
    <xf numFmtId="0" fontId="12" fillId="30" borderId="16" xfId="33" applyFont="1" applyFill="1" applyBorder="1" applyAlignment="1">
      <alignment vertical="center" wrapText="1"/>
    </xf>
    <xf numFmtId="0" fontId="12" fillId="30" borderId="49" xfId="33" applyFont="1" applyFill="1" applyBorder="1" applyAlignment="1">
      <alignment vertical="center" wrapText="1"/>
    </xf>
    <xf numFmtId="0" fontId="11" fillId="30" borderId="49" xfId="33" applyFont="1" applyFill="1" applyBorder="1" applyAlignment="1">
      <alignment vertical="center" wrapText="1"/>
    </xf>
    <xf numFmtId="0" fontId="11" fillId="30" borderId="67" xfId="33" applyFont="1" applyFill="1" applyBorder="1" applyAlignment="1">
      <alignment vertical="center" wrapText="1"/>
    </xf>
    <xf numFmtId="0" fontId="11" fillId="30" borderId="10" xfId="33" applyFont="1" applyFill="1" applyBorder="1" applyAlignment="1">
      <alignment vertical="center"/>
    </xf>
    <xf numFmtId="0" fontId="25" fillId="27" borderId="0" xfId="33" applyFont="1" applyFill="1" applyAlignment="1">
      <alignment vertical="top"/>
    </xf>
    <xf numFmtId="0" fontId="82" fillId="27" borderId="0" xfId="33" applyFont="1" applyFill="1" applyAlignment="1">
      <alignment vertical="top"/>
    </xf>
    <xf numFmtId="0" fontId="62" fillId="8" borderId="0" xfId="33" applyFont="1" applyFill="1" applyAlignment="1">
      <alignment vertical="center"/>
    </xf>
    <xf numFmtId="0" fontId="62" fillId="27" borderId="0" xfId="31" applyFont="1" applyFill="1" applyAlignment="1">
      <alignment vertical="top"/>
    </xf>
    <xf numFmtId="0" fontId="62" fillId="27" borderId="0" xfId="32" applyFont="1" applyFill="1" applyAlignment="1">
      <alignment vertical="top"/>
    </xf>
    <xf numFmtId="0" fontId="62" fillId="27" borderId="0" xfId="33" applyFont="1" applyFill="1" applyAlignment="1">
      <alignment vertical="center"/>
    </xf>
    <xf numFmtId="0" fontId="42" fillId="27" borderId="0" xfId="33" applyFont="1" applyFill="1" applyAlignment="1">
      <alignment horizontal="left" vertical="top"/>
    </xf>
    <xf numFmtId="40" fontId="11" fillId="30" borderId="47" xfId="29" applyNumberFormat="1" applyFont="1" applyFill="1" applyBorder="1" applyAlignment="1">
      <alignment vertical="center"/>
    </xf>
    <xf numFmtId="40" fontId="17" fillId="30" borderId="23" xfId="29" applyNumberFormat="1" applyFont="1" applyFill="1" applyBorder="1" applyAlignment="1">
      <alignment vertical="center" wrapText="1"/>
    </xf>
    <xf numFmtId="40" fontId="11" fillId="30" borderId="184" xfId="29" applyNumberFormat="1" applyFont="1" applyFill="1" applyBorder="1" applyAlignment="1">
      <alignment vertical="center" wrapText="1"/>
    </xf>
    <xf numFmtId="40" fontId="11" fillId="18" borderId="185" xfId="29" applyNumberFormat="1" applyFont="1" applyFill="1" applyBorder="1" applyAlignment="1">
      <alignment vertical="center" wrapText="1"/>
    </xf>
    <xf numFmtId="0" fontId="17" fillId="61" borderId="0" xfId="33" applyFont="1" applyFill="1" applyBorder="1" applyAlignment="1">
      <alignment horizontal="left" vertical="center" wrapText="1"/>
    </xf>
    <xf numFmtId="0" fontId="64" fillId="61" borderId="0" xfId="0" applyFont="1" applyFill="1">
      <alignment vertical="center"/>
    </xf>
    <xf numFmtId="196" fontId="65" fillId="61" borderId="0" xfId="33" applyNumberFormat="1" applyFont="1" applyFill="1"/>
    <xf numFmtId="0" fontId="26" fillId="61" borderId="148" xfId="33" applyFont="1" applyFill="1" applyBorder="1" applyAlignment="1">
      <alignment vertical="center"/>
    </xf>
    <xf numFmtId="176" fontId="11" fillId="61" borderId="69" xfId="33" applyNumberFormat="1" applyFont="1" applyFill="1" applyBorder="1" applyAlignment="1">
      <alignment horizontal="center" vertical="center"/>
    </xf>
    <xf numFmtId="177" fontId="26" fillId="61" borderId="69" xfId="33" applyNumberFormat="1" applyFont="1" applyFill="1" applyBorder="1" applyAlignment="1" applyProtection="1">
      <alignment horizontal="right" vertical="center"/>
    </xf>
    <xf numFmtId="177" fontId="26" fillId="61" borderId="50" xfId="33" applyNumberFormat="1" applyFont="1" applyFill="1" applyBorder="1" applyAlignment="1">
      <alignment vertical="center"/>
    </xf>
    <xf numFmtId="177" fontId="26" fillId="61" borderId="142" xfId="33" applyNumberFormat="1" applyFont="1" applyFill="1" applyBorder="1" applyAlignment="1">
      <alignment vertical="center"/>
    </xf>
    <xf numFmtId="0" fontId="46" fillId="61" borderId="0" xfId="33" applyFont="1" applyFill="1" applyAlignment="1">
      <alignment vertical="center"/>
    </xf>
    <xf numFmtId="195" fontId="46" fillId="61" borderId="0" xfId="33" applyNumberFormat="1" applyFont="1" applyFill="1" applyAlignment="1">
      <alignment vertical="center"/>
    </xf>
    <xf numFmtId="196" fontId="45" fillId="61" borderId="0" xfId="33" applyNumberFormat="1" applyFont="1" applyFill="1"/>
    <xf numFmtId="38" fontId="11" fillId="61" borderId="68" xfId="29" applyFont="1" applyFill="1" applyBorder="1">
      <alignment vertical="center"/>
    </xf>
    <xf numFmtId="0" fontId="11" fillId="61" borderId="68" xfId="0" applyFont="1" applyFill="1" applyBorder="1">
      <alignment vertical="center"/>
    </xf>
    <xf numFmtId="0" fontId="11" fillId="61" borderId="133" xfId="33" applyFont="1" applyFill="1" applyBorder="1" applyAlignment="1">
      <alignment vertical="center"/>
    </xf>
    <xf numFmtId="0" fontId="34" fillId="61" borderId="134" xfId="33" applyFont="1" applyFill="1" applyBorder="1" applyAlignment="1">
      <alignment vertical="center"/>
    </xf>
    <xf numFmtId="0" fontId="11" fillId="61" borderId="110" xfId="33" applyFont="1" applyFill="1" applyBorder="1" applyAlignment="1">
      <alignment vertical="center" wrapText="1"/>
    </xf>
    <xf numFmtId="38" fontId="11" fillId="61" borderId="19" xfId="29" applyNumberFormat="1" applyFont="1" applyFill="1" applyBorder="1" applyAlignment="1">
      <alignment vertical="center"/>
    </xf>
    <xf numFmtId="40" fontId="11" fillId="61" borderId="19" xfId="29" applyNumberFormat="1" applyFont="1" applyFill="1" applyBorder="1" applyAlignment="1">
      <alignment vertical="center" wrapText="1"/>
    </xf>
    <xf numFmtId="40" fontId="11" fillId="61" borderId="20" xfId="29" applyNumberFormat="1" applyFont="1" applyFill="1" applyBorder="1" applyAlignment="1">
      <alignment vertical="center" wrapText="1"/>
    </xf>
    <xf numFmtId="0" fontId="11" fillId="61" borderId="0" xfId="0" applyFont="1" applyFill="1">
      <alignment vertical="center"/>
    </xf>
    <xf numFmtId="38" fontId="11" fillId="41" borderId="12" xfId="29" applyNumberFormat="1" applyFont="1" applyFill="1" applyBorder="1" applyAlignment="1">
      <alignment horizontal="center" vertical="center"/>
    </xf>
    <xf numFmtId="38" fontId="18" fillId="55" borderId="3" xfId="29" applyNumberFormat="1" applyFont="1" applyFill="1" applyBorder="1" applyAlignment="1">
      <alignment vertical="center"/>
    </xf>
    <xf numFmtId="38" fontId="18" fillId="56" borderId="3" xfId="29" applyNumberFormat="1" applyFont="1" applyFill="1" applyBorder="1" applyAlignment="1">
      <alignment vertical="center"/>
    </xf>
    <xf numFmtId="38" fontId="18" fillId="18" borderId="3" xfId="29" applyNumberFormat="1" applyFont="1" applyFill="1" applyBorder="1" applyAlignment="1">
      <alignment vertical="center"/>
    </xf>
    <xf numFmtId="38" fontId="18" fillId="21" borderId="55" xfId="29" applyNumberFormat="1" applyFont="1" applyFill="1" applyBorder="1" applyAlignment="1">
      <alignment vertical="center"/>
    </xf>
    <xf numFmtId="38" fontId="18" fillId="23" borderId="3" xfId="29" applyNumberFormat="1" applyFont="1" applyFill="1" applyBorder="1" applyAlignment="1">
      <alignment vertical="center"/>
    </xf>
    <xf numFmtId="38" fontId="18" fillId="38" borderId="3" xfId="29" applyNumberFormat="1" applyFont="1" applyFill="1" applyBorder="1" applyAlignment="1">
      <alignment vertical="center"/>
    </xf>
    <xf numFmtId="198" fontId="18" fillId="39" borderId="48" xfId="29" applyNumberFormat="1" applyFont="1" applyFill="1" applyBorder="1" applyAlignment="1">
      <alignment vertical="center"/>
    </xf>
    <xf numFmtId="38" fontId="18" fillId="25" borderId="31" xfId="29" applyNumberFormat="1" applyFont="1" applyFill="1" applyBorder="1" applyAlignment="1">
      <alignment vertical="center"/>
    </xf>
    <xf numFmtId="38" fontId="18" fillId="40" borderId="3" xfId="29" applyNumberFormat="1" applyFont="1" applyFill="1" applyBorder="1" applyAlignment="1">
      <alignment vertical="center"/>
    </xf>
    <xf numFmtId="38" fontId="18" fillId="35" borderId="0" xfId="29" applyNumberFormat="1" applyFont="1" applyFill="1" applyBorder="1" applyAlignment="1">
      <alignment vertical="center"/>
    </xf>
    <xf numFmtId="38" fontId="11" fillId="28" borderId="0" xfId="29" applyNumberFormat="1" applyFont="1" applyFill="1" applyBorder="1" applyAlignment="1">
      <alignment vertical="center"/>
    </xf>
    <xf numFmtId="38" fontId="11" fillId="27" borderId="0" xfId="29" applyNumberFormat="1" applyFont="1" applyFill="1" applyBorder="1" applyAlignment="1">
      <alignment vertical="center"/>
    </xf>
    <xf numFmtId="38" fontId="18" fillId="28" borderId="0" xfId="29" applyNumberFormat="1" applyFont="1" applyFill="1" applyBorder="1" applyAlignment="1">
      <alignment vertical="center"/>
    </xf>
    <xf numFmtId="38" fontId="11" fillId="41" borderId="186" xfId="29" applyNumberFormat="1" applyFont="1" applyFill="1" applyBorder="1" applyAlignment="1">
      <alignment horizontal="center" vertical="center"/>
    </xf>
    <xf numFmtId="38" fontId="18" fillId="13" borderId="97" xfId="29" applyNumberFormat="1" applyFont="1" applyFill="1" applyBorder="1" applyAlignment="1">
      <alignment vertical="center"/>
    </xf>
    <xf numFmtId="38" fontId="18" fillId="3" borderId="98" xfId="29" applyNumberFormat="1" applyFont="1" applyFill="1" applyBorder="1" applyAlignment="1">
      <alignment vertical="center"/>
    </xf>
    <xf numFmtId="38" fontId="11" fillId="15" borderId="187" xfId="29" applyNumberFormat="1" applyFont="1" applyFill="1" applyBorder="1" applyAlignment="1">
      <alignment vertical="center"/>
    </xf>
    <xf numFmtId="38" fontId="11" fillId="15" borderId="188" xfId="29" applyNumberFormat="1" applyFont="1" applyFill="1" applyBorder="1" applyAlignment="1">
      <alignment vertical="center"/>
    </xf>
    <xf numFmtId="198" fontId="11" fillId="15" borderId="22" xfId="29" applyNumberFormat="1" applyFont="1" applyFill="1" applyBorder="1" applyAlignment="1">
      <alignment vertical="center"/>
    </xf>
    <xf numFmtId="38" fontId="11" fillId="15" borderId="189" xfId="29" applyNumberFormat="1" applyFont="1" applyFill="1" applyBorder="1" applyAlignment="1">
      <alignment vertical="center"/>
    </xf>
    <xf numFmtId="38" fontId="11" fillId="31" borderId="3" xfId="29" applyFont="1" applyFill="1" applyBorder="1" applyAlignment="1">
      <alignment vertical="center"/>
    </xf>
    <xf numFmtId="38" fontId="11" fillId="31" borderId="98" xfId="29" applyNumberFormat="1" applyFont="1" applyFill="1" applyBorder="1" applyAlignment="1">
      <alignment vertical="center"/>
    </xf>
    <xf numFmtId="38" fontId="18" fillId="9" borderId="98" xfId="29" applyNumberFormat="1" applyFont="1" applyFill="1" applyBorder="1" applyAlignment="1">
      <alignment vertical="center"/>
    </xf>
    <xf numFmtId="38" fontId="11" fillId="43" borderId="3" xfId="29" applyNumberFormat="1" applyFont="1" applyFill="1" applyBorder="1" applyAlignment="1">
      <alignment vertical="center"/>
    </xf>
    <xf numFmtId="38" fontId="11" fillId="15" borderId="190" xfId="29" applyNumberFormat="1" applyFont="1" applyFill="1" applyBorder="1" applyAlignment="1">
      <alignment vertical="center"/>
    </xf>
    <xf numFmtId="38" fontId="11" fillId="43" borderId="22" xfId="29" applyNumberFormat="1" applyFont="1" applyFill="1" applyBorder="1" applyAlignment="1">
      <alignment vertical="center"/>
    </xf>
    <xf numFmtId="38" fontId="11" fillId="0" borderId="188" xfId="29" applyNumberFormat="1" applyFont="1" applyFill="1" applyBorder="1" applyAlignment="1">
      <alignment vertical="center"/>
    </xf>
    <xf numFmtId="198" fontId="11" fillId="15" borderId="20" xfId="29" applyNumberFormat="1" applyFont="1" applyFill="1" applyBorder="1" applyAlignment="1">
      <alignment vertical="center"/>
    </xf>
    <xf numFmtId="38" fontId="11" fillId="0" borderId="189" xfId="29" applyNumberFormat="1" applyFont="1" applyFill="1" applyBorder="1" applyAlignment="1">
      <alignment vertical="center"/>
    </xf>
    <xf numFmtId="38" fontId="18" fillId="44" borderId="98" xfId="29" applyNumberFormat="1" applyFont="1" applyFill="1" applyBorder="1" applyAlignment="1">
      <alignment vertical="center"/>
    </xf>
    <xf numFmtId="38" fontId="11" fillId="15" borderId="191" xfId="29" applyNumberFormat="1" applyFont="1" applyFill="1" applyBorder="1" applyAlignment="1">
      <alignment vertical="center"/>
    </xf>
    <xf numFmtId="38" fontId="11" fillId="15" borderId="192" xfId="29" applyNumberFormat="1" applyFont="1" applyFill="1" applyBorder="1" applyAlignment="1">
      <alignment vertical="center"/>
    </xf>
    <xf numFmtId="38" fontId="18" fillId="10" borderId="98" xfId="29" applyNumberFormat="1" applyFont="1" applyFill="1" applyBorder="1" applyAlignment="1">
      <alignment vertical="center"/>
    </xf>
    <xf numFmtId="38" fontId="11" fillId="27" borderId="98" xfId="29" applyNumberFormat="1" applyFont="1" applyFill="1" applyBorder="1" applyAlignment="1">
      <alignment vertical="center"/>
    </xf>
    <xf numFmtId="38" fontId="11" fillId="43" borderId="48" xfId="29" applyNumberFormat="1" applyFont="1" applyFill="1" applyBorder="1" applyAlignment="1">
      <alignment vertical="center"/>
    </xf>
    <xf numFmtId="38" fontId="11" fillId="43" borderId="23" xfId="29" applyNumberFormat="1" applyFont="1" applyFill="1" applyBorder="1" applyAlignment="1">
      <alignment vertical="center"/>
    </xf>
    <xf numFmtId="38" fontId="18" fillId="43" borderId="192" xfId="29" applyNumberFormat="1" applyFont="1" applyFill="1" applyBorder="1" applyAlignment="1">
      <alignment vertical="center"/>
    </xf>
    <xf numFmtId="38" fontId="11" fillId="48" borderId="3" xfId="29" applyNumberFormat="1" applyFont="1" applyFill="1" applyBorder="1" applyAlignment="1">
      <alignment vertical="center"/>
    </xf>
    <xf numFmtId="38" fontId="11" fillId="28" borderId="98" xfId="29" applyNumberFormat="1" applyFont="1" applyFill="1" applyBorder="1" applyAlignment="1">
      <alignment vertical="center"/>
    </xf>
    <xf numFmtId="38" fontId="11" fillId="43" borderId="47" xfId="29" applyNumberFormat="1" applyFont="1" applyFill="1" applyBorder="1" applyAlignment="1">
      <alignment vertical="center"/>
    </xf>
    <xf numFmtId="38" fontId="11" fillId="43" borderId="20" xfId="29" applyNumberFormat="1" applyFont="1" applyFill="1" applyBorder="1" applyAlignment="1">
      <alignment vertical="center"/>
    </xf>
    <xf numFmtId="38" fontId="18" fillId="43" borderId="188" xfId="29" applyNumberFormat="1" applyFont="1" applyFill="1" applyBorder="1" applyAlignment="1">
      <alignment vertical="center"/>
    </xf>
    <xf numFmtId="38" fontId="18" fillId="4" borderId="98" xfId="29" applyNumberFormat="1" applyFont="1" applyFill="1" applyBorder="1" applyAlignment="1">
      <alignment vertical="center"/>
    </xf>
    <xf numFmtId="38" fontId="11" fillId="8" borderId="47" xfId="29" applyFont="1" applyFill="1" applyBorder="1" applyAlignment="1">
      <alignment vertical="center"/>
    </xf>
    <xf numFmtId="38" fontId="11" fillId="8" borderId="188" xfId="29" applyFont="1" applyFill="1" applyBorder="1" applyAlignment="1">
      <alignment vertical="center"/>
    </xf>
    <xf numFmtId="3" fontId="11" fillId="8" borderId="161" xfId="29" applyNumberFormat="1" applyFont="1" applyFill="1" applyBorder="1" applyAlignment="1">
      <alignment vertical="center"/>
    </xf>
    <xf numFmtId="38" fontId="11" fillId="8" borderId="191" xfId="29" applyFont="1" applyFill="1" applyBorder="1" applyAlignment="1">
      <alignment vertical="center"/>
    </xf>
    <xf numFmtId="38" fontId="18" fillId="57" borderId="97" xfId="29" applyNumberFormat="1" applyFont="1" applyFill="1" applyBorder="1" applyAlignment="1">
      <alignment vertical="center"/>
    </xf>
    <xf numFmtId="38" fontId="18" fillId="5" borderId="193" xfId="29" applyNumberFormat="1" applyFont="1" applyFill="1" applyBorder="1" applyAlignment="1">
      <alignment vertical="center"/>
    </xf>
    <xf numFmtId="38" fontId="11" fillId="18" borderId="98" xfId="29" applyNumberFormat="1" applyFont="1" applyFill="1" applyBorder="1" applyAlignment="1">
      <alignment vertical="center"/>
    </xf>
    <xf numFmtId="38" fontId="11" fillId="8" borderId="187" xfId="29" applyNumberFormat="1" applyFont="1" applyFill="1" applyBorder="1" applyAlignment="1">
      <alignment vertical="center"/>
    </xf>
    <xf numFmtId="38" fontId="11" fillId="8" borderId="188" xfId="29" applyNumberFormat="1" applyFont="1" applyFill="1" applyBorder="1" applyAlignment="1">
      <alignment vertical="center"/>
    </xf>
    <xf numFmtId="38" fontId="11" fillId="8" borderId="189" xfId="29" applyNumberFormat="1" applyFont="1" applyFill="1" applyBorder="1" applyAlignment="1">
      <alignment vertical="center"/>
    </xf>
    <xf numFmtId="38" fontId="11" fillId="21" borderId="193" xfId="29" applyNumberFormat="1" applyFont="1" applyFill="1" applyBorder="1" applyAlignment="1">
      <alignment vertical="center"/>
    </xf>
    <xf numFmtId="38" fontId="11" fillId="23" borderId="98" xfId="29" applyNumberFormat="1" applyFont="1" applyFill="1" applyBorder="1" applyAlignment="1">
      <alignment vertical="center"/>
    </xf>
    <xf numFmtId="38" fontId="18" fillId="38" borderId="55" xfId="29" applyNumberFormat="1" applyFont="1" applyFill="1" applyBorder="1" applyAlignment="1">
      <alignment vertical="center"/>
    </xf>
    <xf numFmtId="38" fontId="11" fillId="38" borderId="193" xfId="29" applyNumberFormat="1" applyFont="1" applyFill="1" applyBorder="1" applyAlignment="1">
      <alignment vertical="center"/>
    </xf>
    <xf numFmtId="38" fontId="11" fillId="39" borderId="191" xfId="29" applyNumberFormat="1" applyFont="1" applyFill="1" applyBorder="1" applyAlignment="1">
      <alignment vertical="center"/>
    </xf>
    <xf numFmtId="38" fontId="18" fillId="16" borderId="97" xfId="29" applyNumberFormat="1" applyFont="1" applyFill="1" applyBorder="1" applyAlignment="1">
      <alignment vertical="center"/>
    </xf>
    <xf numFmtId="38" fontId="11" fillId="28" borderId="187" xfId="29" applyNumberFormat="1" applyFont="1" applyFill="1" applyBorder="1" applyAlignment="1">
      <alignment vertical="center"/>
    </xf>
    <xf numFmtId="38" fontId="11" fillId="28" borderId="188" xfId="29" applyNumberFormat="1" applyFont="1" applyFill="1" applyBorder="1" applyAlignment="1">
      <alignment vertical="center"/>
    </xf>
    <xf numFmtId="38" fontId="11" fillId="28" borderId="194" xfId="29" applyNumberFormat="1" applyFont="1" applyFill="1" applyBorder="1" applyAlignment="1">
      <alignment vertical="center"/>
    </xf>
    <xf numFmtId="38" fontId="18" fillId="25" borderId="55" xfId="29" applyNumberFormat="1" applyFont="1" applyFill="1" applyBorder="1" applyAlignment="1">
      <alignment vertical="center"/>
    </xf>
    <xf numFmtId="38" fontId="18" fillId="25" borderId="191" xfId="29" applyNumberFormat="1" applyFont="1" applyFill="1" applyBorder="1" applyAlignment="1">
      <alignment vertical="center"/>
    </xf>
    <xf numFmtId="38" fontId="11" fillId="40" borderId="98" xfId="29" applyNumberFormat="1" applyFont="1" applyFill="1" applyBorder="1" applyAlignment="1">
      <alignment vertical="center"/>
    </xf>
    <xf numFmtId="38" fontId="11" fillId="27" borderId="187" xfId="29" applyNumberFormat="1" applyFont="1" applyFill="1" applyBorder="1" applyAlignment="1">
      <alignment vertical="center"/>
    </xf>
    <xf numFmtId="38" fontId="11" fillId="27" borderId="55" xfId="29" applyNumberFormat="1" applyFont="1" applyFill="1" applyBorder="1" applyAlignment="1">
      <alignment vertical="center"/>
    </xf>
    <xf numFmtId="38" fontId="11" fillId="27" borderId="189" xfId="29" applyNumberFormat="1" applyFont="1" applyFill="1" applyBorder="1" applyAlignment="1">
      <alignment vertical="center"/>
    </xf>
    <xf numFmtId="38" fontId="11" fillId="28" borderId="195" xfId="29" applyNumberFormat="1" applyFont="1" applyFill="1" applyBorder="1" applyAlignment="1">
      <alignment vertical="center"/>
    </xf>
    <xf numFmtId="38" fontId="18" fillId="27" borderId="150" xfId="29" applyNumberFormat="1" applyFont="1" applyFill="1" applyBorder="1" applyAlignment="1">
      <alignment vertical="center"/>
    </xf>
    <xf numFmtId="197" fontId="11" fillId="0" borderId="0" xfId="0" quotePrefix="1" applyNumberFormat="1" applyFont="1" applyFill="1" applyAlignment="1">
      <alignment horizontal="right" vertical="center"/>
    </xf>
    <xf numFmtId="0" fontId="53" fillId="27" borderId="0" xfId="33" applyFont="1" applyFill="1" applyAlignment="1">
      <alignment vertical="center"/>
    </xf>
    <xf numFmtId="0" fontId="16" fillId="27" borderId="0" xfId="33" applyFont="1" applyFill="1" applyAlignment="1">
      <alignment vertical="center"/>
    </xf>
    <xf numFmtId="0" fontId="42" fillId="27" borderId="0" xfId="32" applyFont="1" applyFill="1"/>
    <xf numFmtId="0" fontId="11" fillId="27" borderId="0" xfId="33" applyFont="1" applyFill="1" applyAlignment="1">
      <alignment vertical="top" wrapText="1"/>
    </xf>
    <xf numFmtId="0" fontId="42" fillId="27" borderId="0" xfId="31" applyFont="1" applyFill="1"/>
    <xf numFmtId="0" fontId="11" fillId="27" borderId="0" xfId="32" applyFont="1" applyFill="1" applyAlignment="1">
      <alignment vertical="center"/>
    </xf>
    <xf numFmtId="0" fontId="11" fillId="27" borderId="0" xfId="32" applyFont="1" applyFill="1"/>
    <xf numFmtId="0" fontId="36" fillId="27" borderId="0" xfId="33" applyFont="1" applyFill="1" applyAlignment="1">
      <alignment vertical="center"/>
    </xf>
    <xf numFmtId="177" fontId="11" fillId="27" borderId="0" xfId="33" applyNumberFormat="1" applyFont="1" applyFill="1" applyAlignment="1">
      <alignment horizontal="center" vertical="center"/>
    </xf>
    <xf numFmtId="0" fontId="34" fillId="27" borderId="0" xfId="33" applyFont="1" applyFill="1" applyAlignment="1">
      <alignment vertical="center"/>
    </xf>
    <xf numFmtId="0" fontId="68" fillId="8" borderId="0" xfId="31" applyFont="1" applyFill="1" applyAlignment="1">
      <alignment horizontal="left" wrapText="1"/>
    </xf>
    <xf numFmtId="0" fontId="35" fillId="38" borderId="30" xfId="33" applyFont="1" applyFill="1" applyBorder="1" applyAlignment="1">
      <alignment horizontal="left" vertical="center" wrapText="1"/>
    </xf>
    <xf numFmtId="0" fontId="35" fillId="38" borderId="18" xfId="33" applyFont="1" applyFill="1" applyBorder="1" applyAlignment="1">
      <alignment horizontal="left" vertical="center" wrapText="1"/>
    </xf>
    <xf numFmtId="0" fontId="12" fillId="27" borderId="88" xfId="33" applyFont="1" applyFill="1" applyBorder="1" applyAlignment="1">
      <alignment horizontal="left" vertical="center" wrapText="1"/>
    </xf>
    <xf numFmtId="0" fontId="12" fillId="27" borderId="146" xfId="33" applyFont="1" applyFill="1" applyBorder="1" applyAlignment="1">
      <alignment horizontal="left" vertical="center" wrapText="1"/>
    </xf>
    <xf numFmtId="0" fontId="18" fillId="9" borderId="41" xfId="33" applyFont="1" applyFill="1" applyBorder="1" applyAlignment="1">
      <alignment horizontal="left" vertical="center"/>
    </xf>
    <xf numFmtId="0" fontId="18" fillId="9" borderId="46" xfId="33" applyFont="1" applyFill="1" applyBorder="1" applyAlignment="1">
      <alignment horizontal="left" vertical="center"/>
    </xf>
    <xf numFmtId="0" fontId="18" fillId="22" borderId="30" xfId="33" applyFont="1" applyFill="1" applyBorder="1" applyAlignment="1">
      <alignment horizontal="left" vertical="center"/>
    </xf>
    <xf numFmtId="0" fontId="18" fillId="22" borderId="18" xfId="33" applyFont="1" applyFill="1" applyBorder="1" applyAlignment="1">
      <alignment horizontal="left" vertical="center"/>
    </xf>
    <xf numFmtId="0" fontId="12" fillId="8" borderId="88" xfId="33" applyFont="1" applyFill="1" applyBorder="1" applyAlignment="1">
      <alignment horizontal="left" vertical="center" wrapText="1"/>
    </xf>
    <xf numFmtId="0" fontId="11" fillId="8" borderId="146" xfId="33" applyFont="1" applyFill="1" applyBorder="1" applyAlignment="1">
      <alignment horizontal="left" vertical="center" wrapText="1"/>
    </xf>
    <xf numFmtId="0" fontId="11" fillId="8" borderId="144" xfId="33" applyFont="1" applyFill="1" applyBorder="1" applyAlignment="1">
      <alignment horizontal="left" vertical="center"/>
    </xf>
    <xf numFmtId="0" fontId="11" fillId="8" borderId="145" xfId="33" applyFont="1" applyFill="1" applyBorder="1" applyAlignment="1">
      <alignment horizontal="left" vertical="center"/>
    </xf>
    <xf numFmtId="0" fontId="12" fillId="8" borderId="111" xfId="33" applyFont="1" applyFill="1" applyBorder="1" applyAlignment="1">
      <alignment horizontal="left" vertical="center" wrapText="1"/>
    </xf>
    <xf numFmtId="0" fontId="11" fillId="8" borderId="110" xfId="33" applyFont="1" applyFill="1" applyBorder="1" applyAlignment="1">
      <alignment horizontal="left" vertical="center" wrapText="1"/>
    </xf>
    <xf numFmtId="0" fontId="11" fillId="8" borderId="111" xfId="33" applyFont="1" applyFill="1" applyBorder="1" applyAlignment="1">
      <alignment horizontal="left" vertical="center"/>
    </xf>
    <xf numFmtId="0" fontId="11" fillId="8" borderId="110" xfId="33" applyFont="1" applyFill="1" applyBorder="1" applyAlignment="1">
      <alignment horizontal="left" vertical="center"/>
    </xf>
    <xf numFmtId="0" fontId="24" fillId="38" borderId="30" xfId="33" applyFont="1" applyFill="1" applyBorder="1" applyAlignment="1">
      <alignment horizontal="left" vertical="center" wrapText="1"/>
    </xf>
    <xf numFmtId="0" fontId="24" fillId="38" borderId="18" xfId="33" applyFont="1" applyFill="1" applyBorder="1" applyAlignment="1">
      <alignment horizontal="left" vertical="center" wrapText="1"/>
    </xf>
    <xf numFmtId="0" fontId="11" fillId="42" borderId="41" xfId="33" applyFont="1" applyFill="1" applyBorder="1" applyAlignment="1">
      <alignment horizontal="left" vertical="center" wrapText="1"/>
    </xf>
    <xf numFmtId="0" fontId="11" fillId="42" borderId="46" xfId="33" applyFont="1" applyFill="1" applyBorder="1" applyAlignment="1">
      <alignment horizontal="left" vertical="center" wrapText="1"/>
    </xf>
    <xf numFmtId="0" fontId="24" fillId="18" borderId="30" xfId="33" applyFont="1" applyFill="1" applyBorder="1" applyAlignment="1">
      <alignment horizontal="left" vertical="center"/>
    </xf>
    <xf numFmtId="0" fontId="18" fillId="18" borderId="18" xfId="33" applyFont="1" applyFill="1" applyBorder="1" applyAlignment="1">
      <alignment horizontal="left" vertical="center"/>
    </xf>
    <xf numFmtId="0" fontId="11" fillId="42" borderId="41" xfId="33" applyFont="1" applyFill="1" applyBorder="1" applyAlignment="1">
      <alignment horizontal="left" vertical="top" wrapText="1"/>
    </xf>
    <xf numFmtId="0" fontId="11" fillId="42" borderId="146" xfId="33" applyFont="1" applyFill="1" applyBorder="1" applyAlignment="1">
      <alignment horizontal="left" vertical="top" wrapText="1"/>
    </xf>
    <xf numFmtId="0" fontId="11" fillId="42" borderId="18" xfId="33" applyFont="1" applyFill="1" applyBorder="1" applyAlignment="1">
      <alignment horizontal="left" vertical="center" wrapText="1"/>
    </xf>
    <xf numFmtId="0" fontId="18" fillId="50" borderId="30" xfId="33" applyFont="1" applyFill="1" applyBorder="1" applyAlignment="1">
      <alignment horizontal="left" vertical="center"/>
    </xf>
    <xf numFmtId="0" fontId="18" fillId="50" borderId="18" xfId="33" applyFont="1" applyFill="1" applyBorder="1" applyAlignment="1">
      <alignment horizontal="left" vertical="center"/>
    </xf>
    <xf numFmtId="0" fontId="12" fillId="42" borderId="41" xfId="33" applyFont="1" applyFill="1" applyBorder="1" applyAlignment="1">
      <alignment horizontal="left" vertical="center" wrapText="1"/>
    </xf>
    <xf numFmtId="0" fontId="47" fillId="37" borderId="54" xfId="33" applyFont="1" applyFill="1" applyBorder="1" applyAlignment="1">
      <alignment horizontal="center" vertical="center"/>
    </xf>
    <xf numFmtId="0" fontId="47" fillId="37" borderId="123" xfId="33" applyFont="1" applyFill="1" applyBorder="1" applyAlignment="1">
      <alignment horizontal="center" vertical="center"/>
    </xf>
    <xf numFmtId="0" fontId="47" fillId="37" borderId="54" xfId="33" applyFont="1" applyFill="1" applyBorder="1" applyAlignment="1">
      <alignment horizontal="center" vertical="center" wrapText="1"/>
    </xf>
    <xf numFmtId="0" fontId="42" fillId="27" borderId="0" xfId="33" applyFont="1" applyFill="1" applyAlignment="1">
      <alignment horizontal="left" vertical="top"/>
    </xf>
    <xf numFmtId="0" fontId="105" fillId="8" borderId="0" xfId="33" applyFont="1" applyFill="1" applyAlignment="1">
      <alignment horizontal="left"/>
    </xf>
    <xf numFmtId="0" fontId="42" fillId="27" borderId="0" xfId="32" applyFont="1" applyFill="1" applyAlignment="1">
      <alignment vertical="top" wrapText="1"/>
    </xf>
    <xf numFmtId="0" fontId="11" fillId="5" borderId="30" xfId="33" applyFont="1" applyFill="1" applyBorder="1" applyAlignment="1">
      <alignment vertical="center"/>
    </xf>
    <xf numFmtId="0" fontId="11" fillId="5" borderId="45" xfId="33" applyFont="1" applyFill="1" applyBorder="1" applyAlignment="1">
      <alignment vertical="center"/>
    </xf>
    <xf numFmtId="0" fontId="11" fillId="5" borderId="18" xfId="33" applyFont="1" applyFill="1" applyBorder="1" applyAlignment="1">
      <alignment vertical="center"/>
    </xf>
    <xf numFmtId="0" fontId="61" fillId="27" borderId="87" xfId="33" applyFont="1" applyFill="1" applyBorder="1" applyAlignment="1">
      <alignment vertical="top" wrapText="1"/>
    </xf>
    <xf numFmtId="0" fontId="11" fillId="27" borderId="87" xfId="33" applyFont="1" applyFill="1" applyBorder="1" applyAlignment="1">
      <alignment vertical="top" wrapText="1"/>
    </xf>
    <xf numFmtId="0" fontId="11" fillId="8" borderId="30" xfId="33" applyFont="1" applyFill="1" applyBorder="1" applyAlignment="1">
      <alignment vertical="center" wrapText="1"/>
    </xf>
    <xf numFmtId="0" fontId="11" fillId="8" borderId="45" xfId="33" applyFont="1" applyFill="1" applyBorder="1" applyAlignment="1">
      <alignment vertical="center" wrapText="1"/>
    </xf>
    <xf numFmtId="0" fontId="11" fillId="8" borderId="18" xfId="33" applyFont="1" applyFill="1" applyBorder="1" applyAlignment="1">
      <alignment vertical="center" wrapText="1"/>
    </xf>
    <xf numFmtId="0" fontId="12" fillId="27" borderId="87" xfId="33" applyFont="1" applyFill="1" applyBorder="1" applyAlignment="1">
      <alignment vertical="top" wrapText="1"/>
    </xf>
    <xf numFmtId="0" fontId="11" fillId="27" borderId="87" xfId="33" applyFont="1" applyFill="1" applyBorder="1" applyAlignment="1">
      <alignment vertical="top"/>
    </xf>
    <xf numFmtId="0" fontId="12" fillId="8" borderId="87" xfId="31" applyFont="1" applyFill="1" applyBorder="1" applyAlignment="1">
      <alignment vertical="top" wrapText="1"/>
    </xf>
    <xf numFmtId="0" fontId="61" fillId="8" borderId="87" xfId="31" applyFont="1" applyFill="1" applyBorder="1" applyAlignment="1">
      <alignment horizontal="left" wrapText="1"/>
    </xf>
    <xf numFmtId="0" fontId="11" fillId="8" borderId="87" xfId="31" applyFont="1" applyFill="1" applyBorder="1" applyAlignment="1">
      <alignment horizontal="left" wrapText="1"/>
    </xf>
    <xf numFmtId="0" fontId="11" fillId="8" borderId="0" xfId="31" applyFont="1" applyFill="1" applyAlignment="1">
      <alignment horizontal="left" wrapText="1"/>
    </xf>
    <xf numFmtId="0" fontId="61" fillId="27" borderId="0" xfId="33" applyFont="1" applyFill="1" applyAlignment="1">
      <alignment horizontal="left" vertical="top" wrapText="1"/>
    </xf>
    <xf numFmtId="0" fontId="11" fillId="27" borderId="0" xfId="33" applyFont="1" applyFill="1" applyAlignment="1">
      <alignment horizontal="left" vertical="top" wrapText="1"/>
    </xf>
    <xf numFmtId="0" fontId="61" fillId="8" borderId="0" xfId="33" applyFont="1" applyFill="1" applyAlignment="1">
      <alignment horizontal="left" vertical="top" wrapText="1"/>
    </xf>
    <xf numFmtId="0" fontId="11" fillId="8" borderId="0" xfId="33" applyFont="1" applyFill="1" applyAlignment="1">
      <alignment horizontal="left" vertical="top" wrapText="1"/>
    </xf>
    <xf numFmtId="0" fontId="61" fillId="8" borderId="34" xfId="33" applyFont="1" applyFill="1" applyBorder="1" applyAlignment="1">
      <alignment horizontal="left" vertical="top" wrapText="1"/>
    </xf>
    <xf numFmtId="0" fontId="11" fillId="8" borderId="34" xfId="33" applyFont="1" applyFill="1" applyBorder="1" applyAlignment="1">
      <alignment horizontal="left" vertical="top" wrapText="1"/>
    </xf>
    <xf numFmtId="0" fontId="61" fillId="8" borderId="0" xfId="33" applyFont="1" applyFill="1" applyBorder="1" applyAlignment="1">
      <alignment horizontal="left" vertical="top" wrapText="1"/>
    </xf>
    <xf numFmtId="0" fontId="11" fillId="8" borderId="0" xfId="33" applyFont="1" applyFill="1" applyBorder="1" applyAlignment="1">
      <alignment horizontal="left" vertical="top" wrapText="1"/>
    </xf>
    <xf numFmtId="38" fontId="11" fillId="18" borderId="0" xfId="29" applyNumberFormat="1" applyFont="1" applyFill="1" applyBorder="1" applyAlignment="1">
      <alignment horizontal="center" vertical="center" wrapText="1"/>
    </xf>
    <xf numFmtId="0" fontId="11" fillId="8" borderId="141" xfId="33" applyFont="1" applyFill="1" applyBorder="1" applyAlignment="1">
      <alignment horizontal="center" vertical="center"/>
    </xf>
    <xf numFmtId="0" fontId="11" fillId="8" borderId="69" xfId="33" applyFont="1" applyFill="1" applyBorder="1" applyAlignment="1">
      <alignment horizontal="center" vertical="center"/>
    </xf>
    <xf numFmtId="0" fontId="11" fillId="0" borderId="0" xfId="33" applyFont="1" applyFill="1" applyBorder="1" applyAlignment="1">
      <alignment horizontal="center" vertical="center"/>
    </xf>
  </cellXfs>
  <cellStyles count="43">
    <cellStyle name="2x indented GHG Textfiels" xfId="1" xr:uid="{00000000-0005-0000-0000-000000000000}"/>
    <cellStyle name="5x indented GHG Textfiels" xfId="2" xr:uid="{00000000-0005-0000-0000-000001000000}"/>
    <cellStyle name="AggblueCels_1x" xfId="3" xr:uid="{00000000-0005-0000-0000-000002000000}"/>
    <cellStyle name="AggBoldCells" xfId="4" xr:uid="{00000000-0005-0000-0000-000003000000}"/>
    <cellStyle name="AggCels" xfId="5" xr:uid="{00000000-0005-0000-0000-000004000000}"/>
    <cellStyle name="AggOrange" xfId="6" xr:uid="{00000000-0005-0000-0000-000005000000}"/>
    <cellStyle name="AggOrange9" xfId="7" xr:uid="{00000000-0005-0000-0000-000006000000}"/>
    <cellStyle name="AggOrangeRBorder" xfId="8" xr:uid="{00000000-0005-0000-0000-000007000000}"/>
    <cellStyle name="Bold GHG Numbers (0.00)" xfId="9" xr:uid="{00000000-0005-0000-0000-000008000000}"/>
    <cellStyle name="Constants" xfId="10" xr:uid="{00000000-0005-0000-0000-000009000000}"/>
    <cellStyle name="CustomizationCells" xfId="11" xr:uid="{00000000-0005-0000-0000-00000A000000}"/>
    <cellStyle name="CustomizationGreenCells" xfId="12" xr:uid="{00000000-0005-0000-0000-00000B000000}"/>
    <cellStyle name="DocBox_EmptyRow" xfId="13" xr:uid="{00000000-0005-0000-0000-00000C000000}"/>
    <cellStyle name="Empty_B_border" xfId="14" xr:uid="{00000000-0005-0000-0000-00000D000000}"/>
    <cellStyle name="Headline" xfId="15" xr:uid="{00000000-0005-0000-0000-00000E000000}"/>
    <cellStyle name="InputCells" xfId="16" xr:uid="{00000000-0005-0000-0000-00000F000000}"/>
    <cellStyle name="InputCells12_RBBorder" xfId="17" xr:uid="{00000000-0005-0000-0000-000010000000}"/>
    <cellStyle name="Normal GHG Numbers (0.00)" xfId="18" xr:uid="{00000000-0005-0000-0000-000011000000}"/>
    <cellStyle name="Normal GHG Textfiels Bold" xfId="19" xr:uid="{00000000-0005-0000-0000-000012000000}"/>
    <cellStyle name="Normal GHG whole table" xfId="20" xr:uid="{00000000-0005-0000-0000-000013000000}"/>
    <cellStyle name="Normal GHG-Shade" xfId="21" xr:uid="{00000000-0005-0000-0000-000014000000}"/>
    <cellStyle name="Normal_HELP" xfId="22" xr:uid="{00000000-0005-0000-0000-000015000000}"/>
    <cellStyle name="Pattern" xfId="23" xr:uid="{00000000-0005-0000-0000-000016000000}"/>
    <cellStyle name="Shade_R_border" xfId="24" xr:uid="{00000000-0005-0000-0000-000017000000}"/>
    <cellStyle name="Обычный_2++_CRFReport-template" xfId="25" xr:uid="{00000000-0005-0000-0000-000018000000}"/>
    <cellStyle name="パーセント" xfId="26" builtinId="5"/>
    <cellStyle name="パーセント 2" xfId="27" xr:uid="{00000000-0005-0000-0000-00001A000000}"/>
    <cellStyle name="パーセント 4" xfId="36" xr:uid="{00000000-0005-0000-0000-00001B000000}"/>
    <cellStyle name="パーセント 5" xfId="37" xr:uid="{00000000-0005-0000-0000-00001C000000}"/>
    <cellStyle name="ハイパーリンク" xfId="28" builtinId="8"/>
    <cellStyle name="桁区切り" xfId="29" builtinId="6"/>
    <cellStyle name="桁区切り 11" xfId="42" xr:uid="{3057BC19-C4CF-4C29-B286-2D32403D5AE4}"/>
    <cellStyle name="桁区切り 2 2" xfId="40" xr:uid="{00000000-0005-0000-0000-00001F000000}"/>
    <cellStyle name="桁区切り 5" xfId="38" xr:uid="{00000000-0005-0000-0000-000020000000}"/>
    <cellStyle name="標準" xfId="0" builtinId="0"/>
    <cellStyle name="標準 2" xfId="30" xr:uid="{00000000-0005-0000-0000-000022000000}"/>
    <cellStyle name="標準 3" xfId="31" xr:uid="{00000000-0005-0000-0000-000023000000}"/>
    <cellStyle name="標準 3 2" xfId="41" xr:uid="{F793E9A7-1124-4303-8EC3-BA2159C75F1D}"/>
    <cellStyle name="標準 6" xfId="39" xr:uid="{00000000-0005-0000-0000-000024000000}"/>
    <cellStyle name="標準_6gasデータ2001p" xfId="32" xr:uid="{00000000-0005-0000-0000-000025000000}"/>
    <cellStyle name="標準_6gasデータ2001q" xfId="33" xr:uid="{00000000-0005-0000-0000-000026000000}"/>
    <cellStyle name="標準_単位" xfId="34" xr:uid="{00000000-0005-0000-0000-000028000000}"/>
    <cellStyle name="未定義" xfId="35" xr:uid="{00000000-0005-0000-0000-000029000000}"/>
  </cellStyles>
  <dxfs count="2">
    <dxf>
      <fill>
        <patternFill>
          <bgColor rgb="FFFF0000"/>
        </patternFill>
      </fill>
    </dxf>
    <dxf>
      <fill>
        <patternFill>
          <bgColor rgb="FFFF0000"/>
        </patternFill>
      </fill>
    </dxf>
  </dxfs>
  <tableStyles count="0" defaultTableStyle="TableStyleMedium9" defaultPivotStyle="PivotStyleLight16"/>
  <colors>
    <mruColors>
      <color rgb="FF0000FF"/>
      <color rgb="FFCCFFCC"/>
      <color rgb="FFDCE6F1"/>
      <color rgb="FFCCCCFF"/>
      <color rgb="FFFF99CC"/>
      <color rgb="FFFF7C80"/>
      <color rgb="FFFFCC66"/>
      <color rgb="FFFFFFCC"/>
      <color rgb="FFFFFF99"/>
      <color rgb="FFA842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ies.go.jp/gio/copyright/index.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1:G29"/>
  <sheetViews>
    <sheetView tabSelected="1" zoomScaleNormal="100" workbookViewId="0">
      <selection activeCell="I14" sqref="I14"/>
    </sheetView>
  </sheetViews>
  <sheetFormatPr defaultColWidth="9" defaultRowHeight="13.8"/>
  <cols>
    <col min="1" max="1" width="1.21875" style="86" customWidth="1"/>
    <col min="2" max="2" width="2" style="86" customWidth="1"/>
    <col min="3" max="3" width="28.77734375" style="86" customWidth="1"/>
    <col min="4" max="4" width="66.88671875" style="86" customWidth="1"/>
    <col min="5" max="16384" width="9" style="86"/>
  </cols>
  <sheetData>
    <row r="1" spans="3:7" ht="23.25" customHeight="1">
      <c r="C1" s="1132" t="s">
        <v>504</v>
      </c>
    </row>
    <row r="2" spans="3:7" ht="23.25" customHeight="1">
      <c r="C2" s="1293" t="s">
        <v>573</v>
      </c>
      <c r="E2" s="1161"/>
    </row>
    <row r="3" spans="3:7">
      <c r="D3" s="1551" t="s">
        <v>575</v>
      </c>
    </row>
    <row r="4" spans="3:7">
      <c r="D4" s="396" t="s">
        <v>42</v>
      </c>
    </row>
    <row r="5" spans="3:7">
      <c r="D5" s="441"/>
    </row>
    <row r="6" spans="3:7">
      <c r="D6" s="441"/>
    </row>
    <row r="7" spans="3:7" ht="18" customHeight="1">
      <c r="C7" s="442" t="s">
        <v>303</v>
      </c>
      <c r="D7" s="442" t="s">
        <v>41</v>
      </c>
    </row>
    <row r="8" spans="3:7" ht="18" customHeight="1">
      <c r="C8" s="752" t="s">
        <v>3</v>
      </c>
      <c r="D8" s="443" t="s">
        <v>43</v>
      </c>
    </row>
    <row r="9" spans="3:7" ht="18" customHeight="1">
      <c r="C9" s="753" t="s">
        <v>295</v>
      </c>
      <c r="D9" s="754" t="s">
        <v>488</v>
      </c>
    </row>
    <row r="10" spans="3:7" ht="18" customHeight="1">
      <c r="C10" s="512" t="s">
        <v>523</v>
      </c>
      <c r="D10" s="1269" t="s">
        <v>520</v>
      </c>
      <c r="E10" s="446"/>
    </row>
    <row r="11" spans="3:7" ht="36.6" customHeight="1">
      <c r="C11" s="753" t="s">
        <v>512</v>
      </c>
      <c r="D11" s="754" t="s">
        <v>514</v>
      </c>
      <c r="G11" s="1166"/>
    </row>
    <row r="12" spans="3:7" ht="30" customHeight="1">
      <c r="C12" s="753" t="s">
        <v>513</v>
      </c>
      <c r="D12" s="754" t="s">
        <v>515</v>
      </c>
    </row>
    <row r="13" spans="3:7" ht="18" customHeight="1">
      <c r="C13" s="752" t="s">
        <v>509</v>
      </c>
      <c r="D13" s="1118" t="s">
        <v>516</v>
      </c>
    </row>
    <row r="14" spans="3:7" ht="18" customHeight="1">
      <c r="C14" s="752" t="s">
        <v>463</v>
      </c>
      <c r="D14" s="1119" t="s">
        <v>492</v>
      </c>
    </row>
    <row r="15" spans="3:7" ht="18" customHeight="1">
      <c r="C15" s="752" t="s">
        <v>510</v>
      </c>
      <c r="D15" s="754" t="s">
        <v>524</v>
      </c>
    </row>
    <row r="16" spans="3:7" ht="18" customHeight="1">
      <c r="C16" s="752" t="s">
        <v>511</v>
      </c>
      <c r="D16" s="754" t="s">
        <v>525</v>
      </c>
    </row>
    <row r="17" spans="3:7" ht="18" customHeight="1">
      <c r="C17" s="752" t="s">
        <v>466</v>
      </c>
      <c r="D17" s="754" t="s">
        <v>493</v>
      </c>
    </row>
    <row r="18" spans="3:7" ht="18" customHeight="1">
      <c r="C18" s="752" t="s">
        <v>467</v>
      </c>
      <c r="D18" s="1118" t="s">
        <v>489</v>
      </c>
    </row>
    <row r="19" spans="3:7" ht="18" customHeight="1">
      <c r="C19" s="752" t="s">
        <v>468</v>
      </c>
      <c r="D19" s="1118" t="s">
        <v>490</v>
      </c>
    </row>
    <row r="20" spans="3:7" ht="18" customHeight="1">
      <c r="C20" s="942" t="s">
        <v>469</v>
      </c>
      <c r="D20" s="1120" t="s">
        <v>494</v>
      </c>
    </row>
    <row r="21" spans="3:7" ht="18" customHeight="1">
      <c r="C21" s="942" t="s">
        <v>470</v>
      </c>
      <c r="D21" s="1120" t="s">
        <v>495</v>
      </c>
    </row>
    <row r="22" spans="3:7" ht="18" customHeight="1">
      <c r="C22" s="752" t="s">
        <v>527</v>
      </c>
      <c r="D22" s="1254" t="s">
        <v>521</v>
      </c>
    </row>
    <row r="23" spans="3:7" ht="18" customHeight="1">
      <c r="C23" s="752" t="s">
        <v>471</v>
      </c>
      <c r="D23" s="754" t="s">
        <v>491</v>
      </c>
    </row>
    <row r="24" spans="3:7" ht="26.4">
      <c r="C24" s="443" t="s">
        <v>472</v>
      </c>
      <c r="D24" s="1269" t="s">
        <v>526</v>
      </c>
    </row>
    <row r="25" spans="3:7">
      <c r="C25" s="755"/>
      <c r="D25" s="756"/>
    </row>
    <row r="26" spans="3:7" s="1130" customFormat="1">
      <c r="C26" s="1294" t="s">
        <v>549</v>
      </c>
      <c r="F26" s="1562"/>
      <c r="G26" s="1562"/>
    </row>
    <row r="27" spans="3:7" s="1130" customFormat="1">
      <c r="C27" s="1130" t="s">
        <v>500</v>
      </c>
    </row>
    <row r="28" spans="3:7" s="1130" customFormat="1">
      <c r="C28" s="1131" t="s">
        <v>501</v>
      </c>
    </row>
    <row r="29" spans="3:7" s="1130" customFormat="1"/>
  </sheetData>
  <mergeCells count="1">
    <mergeCell ref="F26:G26"/>
  </mergeCells>
  <phoneticPr fontId="10"/>
  <hyperlinks>
    <hyperlink ref="D9" location="Notes!A1" display="単位／地球温暖化係数／その他注意事項" xr:uid="{50B1CC57-D5C6-4595-999E-07842C4CEF67}"/>
    <hyperlink ref="D13" location="'4.CO2-Share'!A1" display="CO2 の部門別排出量のシェア（電気・熱配分前後のシェア）" xr:uid="{1F56B2F9-3219-4E54-A392-3389CD878857}"/>
    <hyperlink ref="D11" location="'2.CO2-Sector'!Q1" display="CO2 の部門別排出量【電気・熱配分前排出量】（簡約表）" xr:uid="{AF457960-B5A7-4821-A29D-B25EBDA4467D}"/>
    <hyperlink ref="D12" location="'3.Allocated_CO2-Sector'!Q1" display="CO2 の部門別排出量【電気・熱配分後排出量】" xr:uid="{7FEAD615-269E-4E43-B12D-BDDAFC25160C}"/>
    <hyperlink ref="D18" location="'9.GHG-capita'!A1" display="一人あたりGHG排出量" xr:uid="{7B2DFFBB-6C72-47FE-8897-00B369F8949F}"/>
    <hyperlink ref="D19" location="'10.GHG-GDP'!A1" display="GDPあたりGHG排出量" xr:uid="{99559349-1881-4E5C-8EFF-F8F02A28EEA2}"/>
    <hyperlink ref="D14" location="'5.CO2-fuel'!A1" display="エネルギー起源CO2 排出量（燃料種別）" xr:uid="{85C21F2E-E90B-4C86-A069-30021B9C0E0B}"/>
    <hyperlink ref="D16" location="'7.N2O'!A1" display="N2O 排出量" xr:uid="{4CDAB14B-08B7-4CC3-B58E-B02B9564E7C9}"/>
    <hyperlink ref="D17" location="'8.F-gas'!A1" display="F-gas（HFCs, PFCs, SF6, NF3）排出量" xr:uid="{288D4212-B279-4D57-85D7-669630BE7D12}"/>
    <hyperlink ref="D21" location="'12.Household (per capita)'!A1" display="家庭におけるCO2 排出量（一人あたり）" xr:uid="{458762E0-6392-40DE-9770-7834C84C5BD1}"/>
    <hyperlink ref="D22" location="'13.NDC-LULUCF'!A1" display="森林等の吸収源対策による吸収量" xr:uid="{2C9AD521-FBC7-4ADE-B88A-9F32770EF2A9}"/>
    <hyperlink ref="D23" location="'14.【Annex】GHG-bunker'!A1" display="国際バンカー油起源のGHG 排出量　【参考値】" xr:uid="{98FCA2DB-7499-4A6A-884B-1DF020BC92EF}"/>
    <hyperlink ref="D24" location="'15.【Annex】CRF-CO2'!A1" display="【参考】UNFCCCに提出する共通報告様式（CRF）及び日本国温室効果ガスインベントリ報告書（NIR）に記載されている部門別CO2 排出・吸収量" xr:uid="{5D7D8D85-C0FE-415C-9CF1-3856BBF64BD3}"/>
    <hyperlink ref="D20" location="'11.Household (per household)'!A1" display="家庭におけるCO2 排出量（世帯あたり）" xr:uid="{082EB5B9-E3A4-4921-8516-6E8DD2EC2CF3}"/>
    <hyperlink ref="C28" r:id="rId1" xr:uid="{E065E018-1CF7-40A7-9EA3-2CE52A7A6583}"/>
    <hyperlink ref="D15" location="'6.CH4'!A1" display="CH4 排出量（簡約表）" xr:uid="{7BCA941D-8093-4073-875E-BA1F4FF9BB8C}"/>
    <hyperlink ref="D10" location="'1.Summary'!A1" display="温室効果ガス排出量のまとめ" xr:uid="{15C2FEAC-B042-4D73-9D0E-4E59C90BF1FD}"/>
  </hyperlinks>
  <pageMargins left="0.78740157480314965" right="0.78740157480314965" top="0.98425196850393704" bottom="0.98425196850393704" header="0.51181102362204722" footer="0.51181102362204722"/>
  <pageSetup paperSize="9" scale="68"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pageSetUpPr fitToPage="1"/>
  </sheetPr>
  <dimension ref="A1:CK136"/>
  <sheetViews>
    <sheetView zoomScaleNormal="100" zoomScaleSheetLayoutView="55" workbookViewId="0">
      <pane xSplit="22" ySplit="4" topLeftCell="AR5" activePane="bottomRight" state="frozen"/>
      <selection pane="topRight" activeCell="AA1" sqref="AA1"/>
      <selection pane="bottomLeft" activeCell="A5" sqref="A5"/>
      <selection pane="bottomRight" activeCell="AT13" sqref="AT13"/>
    </sheetView>
  </sheetViews>
  <sheetFormatPr defaultColWidth="9.6640625" defaultRowHeight="13.8"/>
  <cols>
    <col min="1" max="1" width="1.6640625" style="81" customWidth="1"/>
    <col min="2" max="19" width="1.6640625" style="1" hidden="1" customWidth="1"/>
    <col min="20" max="20" width="1.6640625" style="81" customWidth="1"/>
    <col min="21" max="21" width="1.6640625" style="1" customWidth="1"/>
    <col min="22" max="22" width="40" style="1" customWidth="1"/>
    <col min="23" max="26" width="40" style="1" hidden="1" customWidth="1"/>
    <col min="27" max="58" width="9.33203125" style="1" customWidth="1"/>
    <col min="59" max="59" width="7.88671875" style="81" customWidth="1"/>
    <col min="60" max="60" width="8.33203125" style="1" customWidth="1"/>
    <col min="61" max="75" width="9.6640625" style="1" customWidth="1"/>
    <col min="76" max="76" width="9.6640625" style="81" customWidth="1"/>
    <col min="77" max="100" width="9.6640625" style="1" customWidth="1"/>
    <col min="101" max="16384" width="9.6640625" style="1"/>
  </cols>
  <sheetData>
    <row r="1" spans="21:76" ht="61.5" customHeight="1">
      <c r="U1" s="268" t="s">
        <v>350</v>
      </c>
      <c r="V1" s="268"/>
      <c r="W1" s="1286"/>
      <c r="X1" s="1286"/>
      <c r="Y1" s="1286"/>
      <c r="Z1" s="1286"/>
    </row>
    <row r="2" spans="21:76" ht="14.25" customHeight="1">
      <c r="U2" s="1305" t="str">
        <f>'0.Contents'!$C$2</f>
        <v>＜暫定データ＞</v>
      </c>
      <c r="AH2" s="32"/>
    </row>
    <row r="3" spans="21:76" ht="16.8">
      <c r="U3" s="83" t="s">
        <v>327</v>
      </c>
      <c r="BI3" s="1175"/>
    </row>
    <row r="4" spans="21:76">
      <c r="U4" s="939"/>
      <c r="V4" s="940"/>
      <c r="W4" s="940"/>
      <c r="X4" s="940"/>
      <c r="Y4" s="940"/>
      <c r="Z4" s="940"/>
      <c r="AA4" s="938">
        <v>1990</v>
      </c>
      <c r="AB4" s="938">
        <f>AA4+1</f>
        <v>1991</v>
      </c>
      <c r="AC4" s="938">
        <f t="shared" ref="AC4:BF4" si="0">AB4+1</f>
        <v>1992</v>
      </c>
      <c r="AD4" s="938">
        <f t="shared" si="0"/>
        <v>1993</v>
      </c>
      <c r="AE4" s="938">
        <f t="shared" si="0"/>
        <v>1994</v>
      </c>
      <c r="AF4" s="938">
        <f t="shared" si="0"/>
        <v>1995</v>
      </c>
      <c r="AG4" s="938">
        <f t="shared" si="0"/>
        <v>1996</v>
      </c>
      <c r="AH4" s="938">
        <f t="shared" si="0"/>
        <v>1997</v>
      </c>
      <c r="AI4" s="938">
        <f t="shared" si="0"/>
        <v>1998</v>
      </c>
      <c r="AJ4" s="938">
        <f t="shared" si="0"/>
        <v>1999</v>
      </c>
      <c r="AK4" s="938">
        <f t="shared" si="0"/>
        <v>2000</v>
      </c>
      <c r="AL4" s="938">
        <f t="shared" si="0"/>
        <v>2001</v>
      </c>
      <c r="AM4" s="938">
        <f t="shared" si="0"/>
        <v>2002</v>
      </c>
      <c r="AN4" s="938">
        <f t="shared" si="0"/>
        <v>2003</v>
      </c>
      <c r="AO4" s="938">
        <f t="shared" si="0"/>
        <v>2004</v>
      </c>
      <c r="AP4" s="938">
        <f t="shared" si="0"/>
        <v>2005</v>
      </c>
      <c r="AQ4" s="938">
        <f t="shared" si="0"/>
        <v>2006</v>
      </c>
      <c r="AR4" s="938">
        <f t="shared" si="0"/>
        <v>2007</v>
      </c>
      <c r="AS4" s="938">
        <f t="shared" si="0"/>
        <v>2008</v>
      </c>
      <c r="AT4" s="938">
        <f t="shared" si="0"/>
        <v>2009</v>
      </c>
      <c r="AU4" s="938">
        <f t="shared" si="0"/>
        <v>2010</v>
      </c>
      <c r="AV4" s="938">
        <f t="shared" si="0"/>
        <v>2011</v>
      </c>
      <c r="AW4" s="938">
        <f t="shared" si="0"/>
        <v>2012</v>
      </c>
      <c r="AX4" s="938">
        <f t="shared" si="0"/>
        <v>2013</v>
      </c>
      <c r="AY4" s="938">
        <f t="shared" si="0"/>
        <v>2014</v>
      </c>
      <c r="AZ4" s="938">
        <f t="shared" si="0"/>
        <v>2015</v>
      </c>
      <c r="BA4" s="938">
        <f t="shared" si="0"/>
        <v>2016</v>
      </c>
      <c r="BB4" s="938">
        <f t="shared" si="0"/>
        <v>2017</v>
      </c>
      <c r="BC4" s="938">
        <f t="shared" si="0"/>
        <v>2018</v>
      </c>
      <c r="BD4" s="938">
        <f t="shared" si="0"/>
        <v>2019</v>
      </c>
      <c r="BE4" s="938">
        <f t="shared" si="0"/>
        <v>2020</v>
      </c>
      <c r="BF4" s="938">
        <f t="shared" si="0"/>
        <v>2021</v>
      </c>
      <c r="BG4" s="697"/>
    </row>
    <row r="5" spans="21:76" ht="17.100000000000001" customHeight="1">
      <c r="U5" s="338" t="s">
        <v>13</v>
      </c>
      <c r="V5" s="310"/>
      <c r="W5" s="310"/>
      <c r="X5" s="310"/>
      <c r="Y5" s="310"/>
      <c r="Z5" s="310"/>
      <c r="AA5" s="53">
        <f t="shared" ref="AA5:BD5" si="1">SUM(AA6:AA15)</f>
        <v>15932.309861006501</v>
      </c>
      <c r="AB5" s="53">
        <f t="shared" si="1"/>
        <v>17349.612944863187</v>
      </c>
      <c r="AC5" s="53">
        <f t="shared" si="1"/>
        <v>17767.22403564693</v>
      </c>
      <c r="AD5" s="53">
        <f t="shared" si="1"/>
        <v>18129.020880760108</v>
      </c>
      <c r="AE5" s="53">
        <f t="shared" si="1"/>
        <v>21051.642422646866</v>
      </c>
      <c r="AF5" s="53">
        <f t="shared" si="1"/>
        <v>25212.861709953679</v>
      </c>
      <c r="AG5" s="53">
        <f t="shared" si="1"/>
        <v>24597.76625454197</v>
      </c>
      <c r="AH5" s="53">
        <f t="shared" si="1"/>
        <v>24436.427165488225</v>
      </c>
      <c r="AI5" s="53">
        <f t="shared" si="1"/>
        <v>23741.693108649975</v>
      </c>
      <c r="AJ5" s="53">
        <f t="shared" si="1"/>
        <v>24367.379513984273</v>
      </c>
      <c r="AK5" s="53">
        <f t="shared" si="1"/>
        <v>22850.632667610844</v>
      </c>
      <c r="AL5" s="53">
        <f t="shared" si="1"/>
        <v>19460.87769105726</v>
      </c>
      <c r="AM5" s="53">
        <f t="shared" si="1"/>
        <v>16234.175578863829</v>
      </c>
      <c r="AN5" s="53">
        <f t="shared" si="1"/>
        <v>16227.349670877256</v>
      </c>
      <c r="AO5" s="53">
        <f t="shared" si="1"/>
        <v>12421.069316497747</v>
      </c>
      <c r="AP5" s="53">
        <f t="shared" si="1"/>
        <v>12783.616215413573</v>
      </c>
      <c r="AQ5" s="53">
        <f t="shared" si="1"/>
        <v>14631.295550041359</v>
      </c>
      <c r="AR5" s="53">
        <f t="shared" si="1"/>
        <v>16715.576998723653</v>
      </c>
      <c r="AS5" s="53">
        <f t="shared" si="1"/>
        <v>19299.351701820582</v>
      </c>
      <c r="AT5" s="53">
        <f t="shared" si="1"/>
        <v>20942.574888848038</v>
      </c>
      <c r="AU5" s="53">
        <f t="shared" si="1"/>
        <v>23326.353676350824</v>
      </c>
      <c r="AV5" s="53">
        <f t="shared" si="1"/>
        <v>26118.449292895926</v>
      </c>
      <c r="AW5" s="53">
        <f t="shared" si="1"/>
        <v>29376.303660047648</v>
      </c>
      <c r="AX5" s="53">
        <f t="shared" si="1"/>
        <v>32120.185958165948</v>
      </c>
      <c r="AY5" s="53">
        <f t="shared" si="1"/>
        <v>35800.530492422615</v>
      </c>
      <c r="AZ5" s="53">
        <f t="shared" si="1"/>
        <v>39279.865200819753</v>
      </c>
      <c r="BA5" s="53">
        <f t="shared" si="1"/>
        <v>42641.181280496428</v>
      </c>
      <c r="BB5" s="53">
        <f t="shared" si="1"/>
        <v>44953.33170335379</v>
      </c>
      <c r="BC5" s="53">
        <f t="shared" si="1"/>
        <v>47042.448972154212</v>
      </c>
      <c r="BD5" s="53">
        <f t="shared" si="1"/>
        <v>49731.462559800879</v>
      </c>
      <c r="BE5" s="53">
        <f>SUM(BE6:BE15)</f>
        <v>51724.099831046857</v>
      </c>
      <c r="BF5" s="53">
        <f>SUM(BF6:BF15)</f>
        <v>53801.665767548955</v>
      </c>
      <c r="BG5" s="204"/>
      <c r="BL5" s="44"/>
      <c r="BM5" s="44"/>
      <c r="BX5" s="952"/>
    </row>
    <row r="6" spans="21:76" ht="17.100000000000001" customHeight="1">
      <c r="U6" s="366"/>
      <c r="V6" s="263" t="s">
        <v>552</v>
      </c>
      <c r="W6" s="263"/>
      <c r="X6" s="263"/>
      <c r="Y6" s="263"/>
      <c r="Z6" s="263"/>
      <c r="AA6" s="803" t="s">
        <v>574</v>
      </c>
      <c r="AB6" s="803" t="s">
        <v>574</v>
      </c>
      <c r="AC6" s="804">
        <v>4.2071468001304044</v>
      </c>
      <c r="AD6" s="804">
        <v>72.017452189167557</v>
      </c>
      <c r="AE6" s="803">
        <v>371.98874907548867</v>
      </c>
      <c r="AF6" s="803">
        <v>924.96590230776087</v>
      </c>
      <c r="AG6" s="803">
        <v>1328.5190589671586</v>
      </c>
      <c r="AH6" s="803">
        <v>1742.7047290523615</v>
      </c>
      <c r="AI6" s="803">
        <v>2126.2568217699763</v>
      </c>
      <c r="AJ6" s="803">
        <v>2517.7879860893945</v>
      </c>
      <c r="AK6" s="803">
        <v>2975.5961228471324</v>
      </c>
      <c r="AL6" s="803">
        <v>3586.4627772034919</v>
      </c>
      <c r="AM6" s="803">
        <v>4453.2986279423421</v>
      </c>
      <c r="AN6" s="803">
        <v>5572.1271963119179</v>
      </c>
      <c r="AO6" s="803">
        <v>7079.4807121494187</v>
      </c>
      <c r="AP6" s="803">
        <v>8875.4610990402998</v>
      </c>
      <c r="AQ6" s="803">
        <v>10854.857270303977</v>
      </c>
      <c r="AR6" s="803">
        <v>13470.661340365952</v>
      </c>
      <c r="AS6" s="803">
        <v>15691.222872589547</v>
      </c>
      <c r="AT6" s="803">
        <v>18006.373291914479</v>
      </c>
      <c r="AU6" s="803">
        <v>20493.271079771606</v>
      </c>
      <c r="AV6" s="803">
        <v>23152.45394803966</v>
      </c>
      <c r="AW6" s="803">
        <v>26368.384495466205</v>
      </c>
      <c r="AX6" s="803">
        <v>29023.786306468799</v>
      </c>
      <c r="AY6" s="803">
        <v>32552.099213221656</v>
      </c>
      <c r="AZ6" s="803">
        <v>35892.501594647219</v>
      </c>
      <c r="BA6" s="803">
        <v>38971.22215314395</v>
      </c>
      <c r="BB6" s="803">
        <v>41166.25436042346</v>
      </c>
      <c r="BC6" s="803">
        <v>43232.539586186977</v>
      </c>
      <c r="BD6" s="803">
        <v>45813.389811648478</v>
      </c>
      <c r="BE6" s="803">
        <v>47676.909142875818</v>
      </c>
      <c r="BF6" s="803">
        <v>49763.918803047287</v>
      </c>
      <c r="BG6" s="204"/>
      <c r="BH6" s="167"/>
    </row>
    <row r="7" spans="21:76" ht="17.100000000000001" customHeight="1">
      <c r="U7" s="366"/>
      <c r="V7" s="801" t="s">
        <v>553</v>
      </c>
      <c r="W7" s="801"/>
      <c r="X7" s="801"/>
      <c r="Y7" s="801"/>
      <c r="Z7" s="801"/>
      <c r="AA7" s="804">
        <v>1.3419351351351352</v>
      </c>
      <c r="AB7" s="803" t="s">
        <v>574</v>
      </c>
      <c r="AC7" s="804">
        <v>40.25805405405405</v>
      </c>
      <c r="AD7" s="803">
        <v>261.67735135135138</v>
      </c>
      <c r="AE7" s="803">
        <v>449.54827027027022</v>
      </c>
      <c r="AF7" s="803">
        <v>496.51599999999996</v>
      </c>
      <c r="AG7" s="803">
        <v>452.06200000000001</v>
      </c>
      <c r="AH7" s="803">
        <v>468.10599999999999</v>
      </c>
      <c r="AI7" s="803">
        <v>450.45</v>
      </c>
      <c r="AJ7" s="803">
        <v>454.74</v>
      </c>
      <c r="AK7" s="803">
        <v>484.34100000000001</v>
      </c>
      <c r="AL7" s="803">
        <v>451.47244999999998</v>
      </c>
      <c r="AM7" s="803">
        <v>491.06914999999998</v>
      </c>
      <c r="AN7" s="803">
        <v>729.74556816688573</v>
      </c>
      <c r="AO7" s="803">
        <v>901.00467355453361</v>
      </c>
      <c r="AP7" s="803">
        <v>937.48331743758206</v>
      </c>
      <c r="AQ7" s="803">
        <v>1194.4903293035479</v>
      </c>
      <c r="AR7" s="803">
        <v>1429.1351242904072</v>
      </c>
      <c r="AS7" s="803">
        <v>1509.560115</v>
      </c>
      <c r="AT7" s="803">
        <v>1608.1659916666667</v>
      </c>
      <c r="AU7" s="803">
        <v>1748.8716516666666</v>
      </c>
      <c r="AV7" s="803">
        <v>1923.4105016666665</v>
      </c>
      <c r="AW7" s="803">
        <v>2080.8298016666663</v>
      </c>
      <c r="AX7" s="803">
        <v>2229.3050616666665</v>
      </c>
      <c r="AY7" s="803">
        <v>2372.9536916666666</v>
      </c>
      <c r="AZ7" s="803">
        <v>2483.7985216666666</v>
      </c>
      <c r="BA7" s="803">
        <v>2650.9808916666666</v>
      </c>
      <c r="BB7" s="803">
        <v>2801.3866616666664</v>
      </c>
      <c r="BC7" s="803">
        <v>2921.9685216666662</v>
      </c>
      <c r="BD7" s="803">
        <v>2978.7175916666665</v>
      </c>
      <c r="BE7" s="803">
        <v>2924.9741016666667</v>
      </c>
      <c r="BF7" s="803">
        <v>2941.230841666666</v>
      </c>
      <c r="BG7" s="204"/>
      <c r="BH7" s="167"/>
      <c r="BK7" s="44"/>
    </row>
    <row r="8" spans="21:76" ht="17.100000000000001" customHeight="1">
      <c r="U8" s="366"/>
      <c r="V8" s="261" t="s">
        <v>554</v>
      </c>
      <c r="W8" s="261"/>
      <c r="X8" s="261"/>
      <c r="Y8" s="261"/>
      <c r="Z8" s="261"/>
      <c r="AA8" s="803" t="s">
        <v>574</v>
      </c>
      <c r="AB8" s="803" t="s">
        <v>574</v>
      </c>
      <c r="AC8" s="804">
        <v>75.36486486486487</v>
      </c>
      <c r="AD8" s="803">
        <v>565.23648648648646</v>
      </c>
      <c r="AE8" s="803">
        <v>1061.8716216216214</v>
      </c>
      <c r="AF8" s="803">
        <v>1501.5</v>
      </c>
      <c r="AG8" s="803">
        <v>2291.5749999999998</v>
      </c>
      <c r="AH8" s="803">
        <v>2912.2664999999997</v>
      </c>
      <c r="AI8" s="803">
        <v>3147.8589999999995</v>
      </c>
      <c r="AJ8" s="803">
        <v>3091.3739999999998</v>
      </c>
      <c r="AK8" s="803">
        <v>3117.2955999999995</v>
      </c>
      <c r="AL8" s="803">
        <v>2949.8002000000001</v>
      </c>
      <c r="AM8" s="803">
        <v>2947.1528000000003</v>
      </c>
      <c r="AN8" s="803">
        <v>2834.6333000000004</v>
      </c>
      <c r="AO8" s="803">
        <v>2340.8935750000005</v>
      </c>
      <c r="AP8" s="803">
        <v>1695.1602550000002</v>
      </c>
      <c r="AQ8" s="803">
        <v>1123.3967709999999</v>
      </c>
      <c r="AR8" s="803">
        <v>894.51559799999995</v>
      </c>
      <c r="AS8" s="803">
        <v>930.81102200000009</v>
      </c>
      <c r="AT8" s="803">
        <v>844.67084499999999</v>
      </c>
      <c r="AU8" s="803">
        <v>666.49119000000007</v>
      </c>
      <c r="AV8" s="803">
        <v>634.08537999999999</v>
      </c>
      <c r="AW8" s="803">
        <v>560.94649800000002</v>
      </c>
      <c r="AX8" s="803">
        <v>489.36158799999998</v>
      </c>
      <c r="AY8" s="803">
        <v>503.41781799999995</v>
      </c>
      <c r="AZ8" s="803">
        <v>540.04452299999991</v>
      </c>
      <c r="BA8" s="803">
        <v>587.06930499999999</v>
      </c>
      <c r="BB8" s="803">
        <v>600.22530000000006</v>
      </c>
      <c r="BC8" s="803">
        <v>543.92255</v>
      </c>
      <c r="BD8" s="803">
        <v>572.14235000000008</v>
      </c>
      <c r="BE8" s="803">
        <v>658.50045</v>
      </c>
      <c r="BF8" s="803">
        <v>598.70805000000007</v>
      </c>
      <c r="BG8" s="204"/>
      <c r="BH8" s="168"/>
      <c r="BK8" s="44"/>
    </row>
    <row r="9" spans="21:76" ht="17.100000000000001" customHeight="1">
      <c r="U9" s="366"/>
      <c r="V9" s="802" t="s">
        <v>555</v>
      </c>
      <c r="W9" s="802"/>
      <c r="X9" s="802"/>
      <c r="Y9" s="802"/>
      <c r="Z9" s="802"/>
      <c r="AA9" s="803" t="s">
        <v>574</v>
      </c>
      <c r="AB9" s="803" t="s">
        <v>574</v>
      </c>
      <c r="AC9" s="803" t="s">
        <v>574</v>
      </c>
      <c r="AD9" s="803" t="s">
        <v>574</v>
      </c>
      <c r="AE9" s="803" t="s">
        <v>574</v>
      </c>
      <c r="AF9" s="803" t="s">
        <v>574</v>
      </c>
      <c r="AG9" s="803" t="s">
        <v>574</v>
      </c>
      <c r="AH9" s="803" t="s">
        <v>574</v>
      </c>
      <c r="AI9" s="803" t="s">
        <v>574</v>
      </c>
      <c r="AJ9" s="803" t="s">
        <v>574</v>
      </c>
      <c r="AK9" s="803" t="s">
        <v>574</v>
      </c>
      <c r="AL9" s="803" t="s">
        <v>574</v>
      </c>
      <c r="AM9" s="803" t="s">
        <v>574</v>
      </c>
      <c r="AN9" s="804">
        <v>2.3499127259547721</v>
      </c>
      <c r="AO9" s="804">
        <v>4.3259757000531023</v>
      </c>
      <c r="AP9" s="804">
        <v>5.7679676000708051</v>
      </c>
      <c r="AQ9" s="804">
        <v>7.9576590038013881</v>
      </c>
      <c r="AR9" s="804">
        <v>15.701689577970525</v>
      </c>
      <c r="AS9" s="804">
        <v>22.911649078059032</v>
      </c>
      <c r="AT9" s="804">
        <v>39.094002622702121</v>
      </c>
      <c r="AU9" s="804">
        <v>60.136402941478941</v>
      </c>
      <c r="AV9" s="804">
        <v>85.985442926981449</v>
      </c>
      <c r="AW9" s="804">
        <v>93.976419721348321</v>
      </c>
      <c r="AX9" s="804">
        <v>108.59655415757575</v>
      </c>
      <c r="AY9" s="803">
        <v>122.3130462076923</v>
      </c>
      <c r="AZ9" s="803">
        <v>125.68869214205608</v>
      </c>
      <c r="BA9" s="803">
        <v>129.64630499999998</v>
      </c>
      <c r="BB9" s="803">
        <v>115.84106259310344</v>
      </c>
      <c r="BC9" s="803">
        <v>117.2747391103448</v>
      </c>
      <c r="BD9" s="803">
        <v>122.24481770344828</v>
      </c>
      <c r="BE9" s="803">
        <v>126.54584725517242</v>
      </c>
      <c r="BF9" s="803">
        <v>127.59721003448274</v>
      </c>
      <c r="BG9" s="204"/>
      <c r="BH9" s="167"/>
      <c r="BK9" s="44"/>
    </row>
    <row r="10" spans="21:76" ht="17.100000000000001" customHeight="1">
      <c r="U10" s="366"/>
      <c r="V10" s="261" t="s">
        <v>556</v>
      </c>
      <c r="W10" s="261"/>
      <c r="X10" s="261"/>
      <c r="Y10" s="261"/>
      <c r="Z10" s="261"/>
      <c r="AA10" s="804">
        <v>1.5108061842099747</v>
      </c>
      <c r="AB10" s="803" t="s">
        <v>574</v>
      </c>
      <c r="AC10" s="804">
        <v>45.324185526299246</v>
      </c>
      <c r="AD10" s="803">
        <v>294.60720592094515</v>
      </c>
      <c r="AE10" s="803">
        <v>506.12007171034162</v>
      </c>
      <c r="AF10" s="803">
        <v>558.99828815769069</v>
      </c>
      <c r="AG10" s="803">
        <v>532.59626158890399</v>
      </c>
      <c r="AH10" s="803">
        <v>428.58755931152115</v>
      </c>
      <c r="AI10" s="803">
        <v>308.07671766165294</v>
      </c>
      <c r="AJ10" s="803">
        <v>188.64228618390447</v>
      </c>
      <c r="AK10" s="803">
        <v>296.21856583966508</v>
      </c>
      <c r="AL10" s="803">
        <v>436.30568618390453</v>
      </c>
      <c r="AM10" s="803">
        <v>410.4739861839044</v>
      </c>
      <c r="AN10" s="803">
        <v>520.338639928671</v>
      </c>
      <c r="AO10" s="803">
        <v>564.94742226701817</v>
      </c>
      <c r="AP10" s="803">
        <v>449.37063436191647</v>
      </c>
      <c r="AQ10" s="803">
        <v>366.55998714529392</v>
      </c>
      <c r="AR10" s="803">
        <v>356.72709827880294</v>
      </c>
      <c r="AS10" s="803">
        <v>306.47826027291057</v>
      </c>
      <c r="AT10" s="803">
        <v>233.75886027291054</v>
      </c>
      <c r="AU10" s="803">
        <v>128.06176027291053</v>
      </c>
      <c r="AV10" s="803">
        <v>151.34906027291052</v>
      </c>
      <c r="AW10" s="803">
        <v>120.47619377291053</v>
      </c>
      <c r="AX10" s="803">
        <v>131.15786027291054</v>
      </c>
      <c r="AY10" s="803">
        <v>100.56856027291053</v>
      </c>
      <c r="AZ10" s="804">
        <v>82.982160272910534</v>
      </c>
      <c r="BA10" s="803">
        <v>148.65688527291056</v>
      </c>
      <c r="BB10" s="804">
        <v>94.953960272910521</v>
      </c>
      <c r="BC10" s="804">
        <v>88.461360272910511</v>
      </c>
      <c r="BD10" s="803">
        <v>119.09156027291051</v>
      </c>
      <c r="BE10" s="804">
        <v>75.839640272910529</v>
      </c>
      <c r="BF10" s="804">
        <v>119.55182027291052</v>
      </c>
      <c r="BG10" s="204"/>
      <c r="BH10" s="167"/>
      <c r="BK10" s="44"/>
    </row>
    <row r="11" spans="21:76" ht="17.100000000000001" customHeight="1">
      <c r="U11" s="366"/>
      <c r="V11" s="347" t="s">
        <v>557</v>
      </c>
      <c r="W11" s="347"/>
      <c r="X11" s="347"/>
      <c r="Y11" s="347"/>
      <c r="Z11" s="347"/>
      <c r="AA11" s="805">
        <v>0.73139221483304717</v>
      </c>
      <c r="AB11" s="803" t="s">
        <v>574</v>
      </c>
      <c r="AC11" s="804">
        <v>21.941766444991416</v>
      </c>
      <c r="AD11" s="803">
        <v>142.62148189244417</v>
      </c>
      <c r="AE11" s="803">
        <v>245.01639196907078</v>
      </c>
      <c r="AF11" s="803">
        <v>270.61511948822744</v>
      </c>
      <c r="AG11" s="803">
        <v>264.10495987570835</v>
      </c>
      <c r="AH11" s="803">
        <v>294.4565908327267</v>
      </c>
      <c r="AI11" s="803">
        <v>272.04461910244851</v>
      </c>
      <c r="AJ11" s="803">
        <v>273.31824752772332</v>
      </c>
      <c r="AK11" s="803">
        <v>282.71458393162396</v>
      </c>
      <c r="AL11" s="803">
        <v>219.92074504843313</v>
      </c>
      <c r="AM11" s="803">
        <v>213.48964371045017</v>
      </c>
      <c r="AN11" s="803">
        <v>206.32061957507008</v>
      </c>
      <c r="AO11" s="803">
        <v>232.77072347963076</v>
      </c>
      <c r="AP11" s="803">
        <v>223.97577971716925</v>
      </c>
      <c r="AQ11" s="803">
        <v>242.72335247993681</v>
      </c>
      <c r="AR11" s="803">
        <v>262.77787342971925</v>
      </c>
      <c r="AS11" s="803">
        <v>234.20692864183877</v>
      </c>
      <c r="AT11" s="803">
        <v>149.81006359248079</v>
      </c>
      <c r="AU11" s="803">
        <v>164.92711200055876</v>
      </c>
      <c r="AV11" s="803">
        <v>142.19160538011073</v>
      </c>
      <c r="AW11" s="803">
        <v>121.62745052291997</v>
      </c>
      <c r="AX11" s="803">
        <v>109.24075921440111</v>
      </c>
      <c r="AY11" s="803">
        <v>112.89397430008549</v>
      </c>
      <c r="AZ11" s="803">
        <v>113.0815577772003</v>
      </c>
      <c r="BA11" s="803">
        <v>117.33322989930085</v>
      </c>
      <c r="BB11" s="803">
        <v>123.12696329684331</v>
      </c>
      <c r="BC11" s="803">
        <v>112.73736667571465</v>
      </c>
      <c r="BD11" s="803">
        <v>99.411463931774946</v>
      </c>
      <c r="BE11" s="803">
        <v>108.22257951868805</v>
      </c>
      <c r="BF11" s="803">
        <v>106.25317164601316</v>
      </c>
      <c r="BG11" s="204"/>
      <c r="BH11" s="167"/>
      <c r="BK11" s="44"/>
    </row>
    <row r="12" spans="21:76" ht="17.100000000000001" customHeight="1">
      <c r="U12" s="366"/>
      <c r="V12" s="261" t="s">
        <v>558</v>
      </c>
      <c r="W12" s="261"/>
      <c r="X12" s="261"/>
      <c r="Y12" s="261"/>
      <c r="Z12" s="261"/>
      <c r="AA12" s="804">
        <v>7.1999999999999994E-4</v>
      </c>
      <c r="AB12" s="805" t="s">
        <v>574</v>
      </c>
      <c r="AC12" s="804">
        <v>2.1599999999999998E-2</v>
      </c>
      <c r="AD12" s="804">
        <v>0.1404</v>
      </c>
      <c r="AE12" s="804">
        <v>0.24119999999999997</v>
      </c>
      <c r="AF12" s="804">
        <v>0.26639999999999997</v>
      </c>
      <c r="AG12" s="804">
        <v>0.26373599999999997</v>
      </c>
      <c r="AH12" s="804">
        <v>0.83915999999999991</v>
      </c>
      <c r="AI12" s="804">
        <v>0.7938719999999998</v>
      </c>
      <c r="AJ12" s="804">
        <v>3.7482479999999994</v>
      </c>
      <c r="AK12" s="804">
        <v>1.8381599999999996</v>
      </c>
      <c r="AL12" s="804">
        <v>1.1601719999999995</v>
      </c>
      <c r="AM12" s="804">
        <v>1.9059321599999999</v>
      </c>
      <c r="AN12" s="804">
        <v>1.6534915199999995</v>
      </c>
      <c r="AO12" s="804">
        <v>3.0454847999999992</v>
      </c>
      <c r="AP12" s="804">
        <v>2.9782187999999992</v>
      </c>
      <c r="AQ12" s="804">
        <v>2.8293811199999999</v>
      </c>
      <c r="AR12" s="804">
        <v>3.0619030319999987</v>
      </c>
      <c r="AS12" s="804">
        <v>2.8337639806266082</v>
      </c>
      <c r="AT12" s="804">
        <v>2.2982250411935596</v>
      </c>
      <c r="AU12" s="804">
        <v>3.0209759999999988</v>
      </c>
      <c r="AV12" s="804">
        <v>3.2766933599999994</v>
      </c>
      <c r="AW12" s="804">
        <v>2.3886223199999996</v>
      </c>
      <c r="AX12" s="804">
        <v>2.3678164799999997</v>
      </c>
      <c r="AY12" s="804">
        <v>2.2596847199999992</v>
      </c>
      <c r="AZ12" s="804">
        <v>1.9320286080959999</v>
      </c>
      <c r="BA12" s="804">
        <v>1.9343197439999993</v>
      </c>
      <c r="BB12" s="804">
        <v>1.9085050511999997</v>
      </c>
      <c r="BC12" s="804">
        <v>2.1510467999999987</v>
      </c>
      <c r="BD12" s="804">
        <v>1.76466024</v>
      </c>
      <c r="BE12" s="804">
        <v>1.2225895199999988</v>
      </c>
      <c r="BF12" s="804">
        <v>0.91580327999999989</v>
      </c>
      <c r="BG12" s="204"/>
      <c r="BH12" s="167"/>
      <c r="BK12" s="44"/>
      <c r="BL12" s="44"/>
    </row>
    <row r="13" spans="21:76" ht="17.100000000000001" customHeight="1">
      <c r="U13" s="366"/>
      <c r="V13" s="261" t="s">
        <v>559</v>
      </c>
      <c r="W13" s="261"/>
      <c r="X13" s="261"/>
      <c r="Y13" s="261"/>
      <c r="Z13" s="261"/>
      <c r="AA13" s="806">
        <v>15928.725007472323</v>
      </c>
      <c r="AB13" s="806">
        <v>17349.612944863187</v>
      </c>
      <c r="AC13" s="806">
        <v>17580.106417956591</v>
      </c>
      <c r="AD13" s="806">
        <v>16792.720502919714</v>
      </c>
      <c r="AE13" s="806">
        <v>18416.856118000072</v>
      </c>
      <c r="AF13" s="806">
        <v>21460</v>
      </c>
      <c r="AG13" s="806">
        <v>19728.400000000001</v>
      </c>
      <c r="AH13" s="806">
        <v>18588.8</v>
      </c>
      <c r="AI13" s="806">
        <v>17434.400000000001</v>
      </c>
      <c r="AJ13" s="806">
        <v>17834</v>
      </c>
      <c r="AK13" s="806">
        <v>15688</v>
      </c>
      <c r="AL13" s="806">
        <v>11810.4</v>
      </c>
      <c r="AM13" s="806">
        <v>7710.8</v>
      </c>
      <c r="AN13" s="806">
        <v>6353.64</v>
      </c>
      <c r="AO13" s="806">
        <v>1287.5999999999999</v>
      </c>
      <c r="AP13" s="806">
        <v>586.08000000000004</v>
      </c>
      <c r="AQ13" s="806">
        <v>831.02</v>
      </c>
      <c r="AR13" s="806">
        <v>275.27999999999997</v>
      </c>
      <c r="AS13" s="806">
        <v>593.48</v>
      </c>
      <c r="AT13" s="807">
        <v>50.32</v>
      </c>
      <c r="AU13" s="807">
        <v>53.28</v>
      </c>
      <c r="AV13" s="807">
        <v>16.28</v>
      </c>
      <c r="AW13" s="807">
        <v>17.760000000000002</v>
      </c>
      <c r="AX13" s="807">
        <v>16.28</v>
      </c>
      <c r="AY13" s="807">
        <v>23.68</v>
      </c>
      <c r="AZ13" s="807">
        <v>29.6</v>
      </c>
      <c r="BA13" s="807">
        <v>23.68</v>
      </c>
      <c r="BB13" s="807">
        <v>38.479999999999997</v>
      </c>
      <c r="BC13" s="807">
        <v>11.84</v>
      </c>
      <c r="BD13" s="807">
        <v>13.32</v>
      </c>
      <c r="BE13" s="806">
        <v>140.6</v>
      </c>
      <c r="BF13" s="806">
        <v>131.72</v>
      </c>
      <c r="BG13" s="692"/>
      <c r="BH13" s="167"/>
      <c r="BK13" s="44"/>
    </row>
    <row r="14" spans="21:76" ht="17.100000000000001" customHeight="1">
      <c r="U14" s="366"/>
      <c r="V14" s="347" t="s">
        <v>560</v>
      </c>
      <c r="W14" s="347"/>
      <c r="X14" s="347"/>
      <c r="Y14" s="347"/>
      <c r="Z14" s="347"/>
      <c r="AA14" s="803" t="s">
        <v>574</v>
      </c>
      <c r="AB14" s="803" t="s">
        <v>574</v>
      </c>
      <c r="AC14" s="803" t="s">
        <v>574</v>
      </c>
      <c r="AD14" s="803" t="s">
        <v>574</v>
      </c>
      <c r="AE14" s="803" t="s">
        <v>574</v>
      </c>
      <c r="AF14" s="803" t="s">
        <v>574</v>
      </c>
      <c r="AG14" s="805">
        <v>0.24523811019699462</v>
      </c>
      <c r="AH14" s="805">
        <v>0.66662629161488485</v>
      </c>
      <c r="AI14" s="804">
        <v>1.8120781158982342</v>
      </c>
      <c r="AJ14" s="804">
        <v>3.768746183249073</v>
      </c>
      <c r="AK14" s="804">
        <v>4.6286349924219445</v>
      </c>
      <c r="AL14" s="804">
        <v>5.3556606214299824</v>
      </c>
      <c r="AM14" s="804">
        <v>5.9854388671305658</v>
      </c>
      <c r="AN14" s="804">
        <v>6.5409426487584987</v>
      </c>
      <c r="AO14" s="804">
        <v>7.000749547092755</v>
      </c>
      <c r="AP14" s="804">
        <v>7.3389434565333334</v>
      </c>
      <c r="AQ14" s="804">
        <v>7.4607996847999996</v>
      </c>
      <c r="AR14" s="804">
        <v>7.7163717488000003</v>
      </c>
      <c r="AS14" s="804">
        <v>7.8470902575999997</v>
      </c>
      <c r="AT14" s="804">
        <v>8.0836087376000005</v>
      </c>
      <c r="AU14" s="804">
        <v>8.2935036976000003</v>
      </c>
      <c r="AV14" s="804">
        <v>8.4156612496000012</v>
      </c>
      <c r="AW14" s="804">
        <v>8.6271785776000005</v>
      </c>
      <c r="AX14" s="804">
        <v>8.8030119056</v>
      </c>
      <c r="AY14" s="804">
        <v>9.0575040336000008</v>
      </c>
      <c r="AZ14" s="804">
        <v>9.3781227055999992</v>
      </c>
      <c r="BA14" s="804">
        <v>9.514190769599999</v>
      </c>
      <c r="BB14" s="804">
        <v>9.724890049599999</v>
      </c>
      <c r="BC14" s="804">
        <v>9.8378014415999999</v>
      </c>
      <c r="BD14" s="804">
        <v>9.9503043375999987</v>
      </c>
      <c r="BE14" s="804">
        <v>9.9984799375999991</v>
      </c>
      <c r="BF14" s="804">
        <v>10.054067601599998</v>
      </c>
      <c r="BG14" s="692"/>
      <c r="BH14" s="167"/>
      <c r="BK14" s="44"/>
      <c r="BL14" s="44"/>
    </row>
    <row r="15" spans="21:76" ht="16.5" customHeight="1">
      <c r="U15" s="366"/>
      <c r="V15" s="261" t="s">
        <v>561</v>
      </c>
      <c r="W15" s="261"/>
      <c r="X15" s="261"/>
      <c r="Y15" s="261"/>
      <c r="Z15" s="261"/>
      <c r="AA15" s="803" t="s">
        <v>574</v>
      </c>
      <c r="AB15" s="803" t="s">
        <v>574</v>
      </c>
      <c r="AC15" s="803" t="s">
        <v>574</v>
      </c>
      <c r="AD15" s="803" t="s">
        <v>574</v>
      </c>
      <c r="AE15" s="803" t="s">
        <v>574</v>
      </c>
      <c r="AF15" s="803" t="s">
        <v>574</v>
      </c>
      <c r="AG15" s="803" t="s">
        <v>574</v>
      </c>
      <c r="AH15" s="803" t="s">
        <v>574</v>
      </c>
      <c r="AI15" s="803" t="s">
        <v>574</v>
      </c>
      <c r="AJ15" s="803" t="s">
        <v>574</v>
      </c>
      <c r="AK15" s="803" t="s">
        <v>574</v>
      </c>
      <c r="AL15" s="803" t="s">
        <v>574</v>
      </c>
      <c r="AM15" s="803" t="s">
        <v>574</v>
      </c>
      <c r="AN15" s="803" t="s">
        <v>574</v>
      </c>
      <c r="AO15" s="803" t="s">
        <v>574</v>
      </c>
      <c r="AP15" s="803" t="s">
        <v>574</v>
      </c>
      <c r="AQ15" s="803" t="s">
        <v>574</v>
      </c>
      <c r="AR15" s="803" t="s">
        <v>574</v>
      </c>
      <c r="AS15" s="803" t="s">
        <v>574</v>
      </c>
      <c r="AT15" s="803" t="s">
        <v>574</v>
      </c>
      <c r="AU15" s="803" t="s">
        <v>574</v>
      </c>
      <c r="AV15" s="804">
        <v>1.0009999999999999</v>
      </c>
      <c r="AW15" s="804">
        <v>1.2869999999999999</v>
      </c>
      <c r="AX15" s="804">
        <v>1.2869999999999999</v>
      </c>
      <c r="AY15" s="804">
        <v>1.2869999999999999</v>
      </c>
      <c r="AZ15" s="805">
        <v>0.85799999999999998</v>
      </c>
      <c r="BA15" s="804">
        <v>1.1439999999999999</v>
      </c>
      <c r="BB15" s="804">
        <v>1.43</v>
      </c>
      <c r="BC15" s="804">
        <v>1.716</v>
      </c>
      <c r="BD15" s="804">
        <v>1.43</v>
      </c>
      <c r="BE15" s="804">
        <v>1.2869999999999999</v>
      </c>
      <c r="BF15" s="804">
        <v>1.716</v>
      </c>
      <c r="BG15" s="1165"/>
      <c r="BH15" s="167"/>
      <c r="BL15" s="44"/>
      <c r="BM15" s="44"/>
    </row>
    <row r="16" spans="21:76" ht="17.100000000000001" customHeight="1">
      <c r="U16" s="367" t="s">
        <v>14</v>
      </c>
      <c r="V16" s="368"/>
      <c r="W16" s="368"/>
      <c r="X16" s="368"/>
      <c r="Y16" s="368"/>
      <c r="Z16" s="368"/>
      <c r="AA16" s="54">
        <f t="shared" ref="AA16:BB16" si="2">SUM(AA17:AA22)</f>
        <v>6539.2993330603122</v>
      </c>
      <c r="AB16" s="54">
        <f t="shared" si="2"/>
        <v>7506.9220881606288</v>
      </c>
      <c r="AC16" s="54">
        <f t="shared" si="2"/>
        <v>7617.2931076973528</v>
      </c>
      <c r="AD16" s="54">
        <f t="shared" si="2"/>
        <v>10942.79702389353</v>
      </c>
      <c r="AE16" s="54">
        <f t="shared" si="2"/>
        <v>13443.461837094947</v>
      </c>
      <c r="AF16" s="54">
        <f t="shared" si="2"/>
        <v>17676.953625043756</v>
      </c>
      <c r="AG16" s="54">
        <f t="shared" si="2"/>
        <v>18321.50440968568</v>
      </c>
      <c r="AH16" s="54">
        <f t="shared" si="2"/>
        <v>20041.414860962643</v>
      </c>
      <c r="AI16" s="54">
        <f t="shared" si="2"/>
        <v>16615.961396138431</v>
      </c>
      <c r="AJ16" s="54">
        <f t="shared" si="2"/>
        <v>13146.059289846728</v>
      </c>
      <c r="AK16" s="54">
        <f t="shared" si="2"/>
        <v>11890.206050447885</v>
      </c>
      <c r="AL16" s="54">
        <f t="shared" si="2"/>
        <v>9893.2836271260094</v>
      </c>
      <c r="AM16" s="54">
        <f t="shared" si="2"/>
        <v>9213.572979082157</v>
      </c>
      <c r="AN16" s="54">
        <f t="shared" si="2"/>
        <v>8868.5457684294124</v>
      </c>
      <c r="AO16" s="54">
        <f t="shared" si="2"/>
        <v>9230.7113837214165</v>
      </c>
      <c r="AP16" s="54">
        <f t="shared" si="2"/>
        <v>8637.4369281878116</v>
      </c>
      <c r="AQ16" s="54">
        <f t="shared" si="2"/>
        <v>9012.8976406620914</v>
      </c>
      <c r="AR16" s="54">
        <f t="shared" si="2"/>
        <v>7930.8465107277389</v>
      </c>
      <c r="AS16" s="54">
        <f t="shared" si="2"/>
        <v>5757.3805284157261</v>
      </c>
      <c r="AT16" s="54">
        <f t="shared" si="2"/>
        <v>4057.3733784539986</v>
      </c>
      <c r="AU16" s="54">
        <f t="shared" si="2"/>
        <v>4259.4326052948754</v>
      </c>
      <c r="AV16" s="54">
        <f t="shared" si="2"/>
        <v>3765.3151763263927</v>
      </c>
      <c r="AW16" s="54">
        <f t="shared" si="2"/>
        <v>3444.9173725758578</v>
      </c>
      <c r="AX16" s="54">
        <f t="shared" si="2"/>
        <v>3286.2690809058886</v>
      </c>
      <c r="AY16" s="54">
        <f t="shared" si="2"/>
        <v>3362.6630521651186</v>
      </c>
      <c r="AZ16" s="54">
        <f t="shared" si="2"/>
        <v>3308.1046771154902</v>
      </c>
      <c r="BA16" s="54">
        <f t="shared" si="2"/>
        <v>3375.329347852653</v>
      </c>
      <c r="BB16" s="54">
        <f t="shared" si="2"/>
        <v>3515.5875828049725</v>
      </c>
      <c r="BC16" s="54">
        <f>SUM(BC17:BC22)</f>
        <v>3487.4489205307486</v>
      </c>
      <c r="BD16" s="54">
        <f>SUM(BD17:BD22)</f>
        <v>3422.6018595979958</v>
      </c>
      <c r="BE16" s="54">
        <f>SUM(BE17:BE22)</f>
        <v>3474.5371361092211</v>
      </c>
      <c r="BF16" s="54">
        <f>SUM(BF17:BF22)</f>
        <v>3141.7116180265793</v>
      </c>
      <c r="BG16" s="204"/>
      <c r="BK16" s="44"/>
      <c r="BL16" s="44"/>
    </row>
    <row r="17" spans="21:89" ht="17.100000000000001" customHeight="1">
      <c r="U17" s="369"/>
      <c r="V17" s="261" t="s">
        <v>557</v>
      </c>
      <c r="W17" s="347"/>
      <c r="X17" s="347"/>
      <c r="Y17" s="347"/>
      <c r="Z17" s="347"/>
      <c r="AA17" s="808">
        <v>1423.4313191740412</v>
      </c>
      <c r="AB17" s="808">
        <v>1648.1836327278372</v>
      </c>
      <c r="AC17" s="808">
        <v>1685.6423516534699</v>
      </c>
      <c r="AD17" s="808">
        <v>2434.8167301661233</v>
      </c>
      <c r="AE17" s="808">
        <v>2996.6975140506133</v>
      </c>
      <c r="AF17" s="808">
        <v>3933.1654871914297</v>
      </c>
      <c r="AG17" s="808">
        <v>4620.6895351792009</v>
      </c>
      <c r="AH17" s="808">
        <v>5803.9204889376351</v>
      </c>
      <c r="AI17" s="808">
        <v>5887.6350313287267</v>
      </c>
      <c r="AJ17" s="808">
        <v>6282.3805660741227</v>
      </c>
      <c r="AK17" s="808">
        <v>6771.4719610404945</v>
      </c>
      <c r="AL17" s="808">
        <v>5204.2758578653556</v>
      </c>
      <c r="AM17" s="808">
        <v>5186.6022711831438</v>
      </c>
      <c r="AN17" s="808">
        <v>5138.3584990482786</v>
      </c>
      <c r="AO17" s="808">
        <v>5433.2456075833979</v>
      </c>
      <c r="AP17" s="808">
        <v>4594.1136966449412</v>
      </c>
      <c r="AQ17" s="808">
        <v>4934.7855812000926</v>
      </c>
      <c r="AR17" s="808">
        <v>4432.8835937950025</v>
      </c>
      <c r="AS17" s="808">
        <v>3338.8950097896773</v>
      </c>
      <c r="AT17" s="808">
        <v>2109.0788710434817</v>
      </c>
      <c r="AU17" s="808">
        <v>2214.33318596243</v>
      </c>
      <c r="AV17" s="808">
        <v>1863.3271886046591</v>
      </c>
      <c r="AW17" s="808">
        <v>1624.1721536369046</v>
      </c>
      <c r="AX17" s="808">
        <v>1555.7323503258608</v>
      </c>
      <c r="AY17" s="808">
        <v>1616.8578402526341</v>
      </c>
      <c r="AZ17" s="808">
        <v>1582.2223403535763</v>
      </c>
      <c r="BA17" s="808">
        <v>1721.2705607226765</v>
      </c>
      <c r="BB17" s="808">
        <v>1846.9504580691764</v>
      </c>
      <c r="BC17" s="808">
        <v>1776.3238205490177</v>
      </c>
      <c r="BD17" s="808">
        <v>1676.4576298951356</v>
      </c>
      <c r="BE17" s="808">
        <v>1810.5034653133639</v>
      </c>
      <c r="BF17" s="808">
        <v>1533.5755617174259</v>
      </c>
      <c r="BG17" s="204"/>
    </row>
    <row r="18" spans="21:89" ht="17.100000000000001" customHeight="1">
      <c r="U18" s="370"/>
      <c r="V18" s="261" t="s">
        <v>558</v>
      </c>
      <c r="W18" s="347"/>
      <c r="X18" s="347"/>
      <c r="Y18" s="347"/>
      <c r="Z18" s="347"/>
      <c r="AA18" s="809">
        <v>31.349551817142864</v>
      </c>
      <c r="AB18" s="809">
        <v>36.299481051428579</v>
      </c>
      <c r="AC18" s="809">
        <v>37.124469257142863</v>
      </c>
      <c r="AD18" s="809">
        <v>53.624233371428581</v>
      </c>
      <c r="AE18" s="809">
        <v>65.999056457142871</v>
      </c>
      <c r="AF18" s="809">
        <v>86.623761600000009</v>
      </c>
      <c r="AG18" s="809">
        <v>83.564493030000008</v>
      </c>
      <c r="AH18" s="808">
        <v>155.47203314999999</v>
      </c>
      <c r="AI18" s="808">
        <v>170.73556505999997</v>
      </c>
      <c r="AJ18" s="808">
        <v>213.26413059000001</v>
      </c>
      <c r="AK18" s="808">
        <v>214.09925130000002</v>
      </c>
      <c r="AL18" s="808">
        <v>143.71019599500002</v>
      </c>
      <c r="AM18" s="808">
        <v>181.6312546476</v>
      </c>
      <c r="AN18" s="808">
        <v>168.05832858720001</v>
      </c>
      <c r="AO18" s="808">
        <v>179.20095742800001</v>
      </c>
      <c r="AP18" s="808">
        <v>152.02520950049998</v>
      </c>
      <c r="AQ18" s="808">
        <v>157.5987248232</v>
      </c>
      <c r="AR18" s="808">
        <v>106.94475620499857</v>
      </c>
      <c r="AS18" s="809">
        <v>83.498187482089094</v>
      </c>
      <c r="AT18" s="809">
        <v>39.3215491405386</v>
      </c>
      <c r="AU18" s="809">
        <v>46.499902434000006</v>
      </c>
      <c r="AV18" s="809">
        <v>59.124586382099992</v>
      </c>
      <c r="AW18" s="809">
        <v>68.215217988985685</v>
      </c>
      <c r="AX18" s="809">
        <v>75.629352581999996</v>
      </c>
      <c r="AY18" s="809">
        <v>89.736041879099957</v>
      </c>
      <c r="AZ18" s="809">
        <v>86.457609775786594</v>
      </c>
      <c r="BA18" s="809">
        <v>71.211340984783448</v>
      </c>
      <c r="BB18" s="809">
        <v>84.15648569302202</v>
      </c>
      <c r="BC18" s="809">
        <v>79.363502576100004</v>
      </c>
      <c r="BD18" s="809">
        <v>75.188432895300011</v>
      </c>
      <c r="BE18" s="809">
        <v>77.247482127300131</v>
      </c>
      <c r="BF18" s="809">
        <v>78.221022372899981</v>
      </c>
      <c r="BG18" s="204"/>
    </row>
    <row r="19" spans="21:89" ht="17.100000000000001" customHeight="1">
      <c r="U19" s="370"/>
      <c r="V19" s="261" t="s">
        <v>555</v>
      </c>
      <c r="W19" s="347"/>
      <c r="X19" s="347"/>
      <c r="Y19" s="347"/>
      <c r="Z19" s="347"/>
      <c r="AA19" s="808">
        <v>4549.9385208708818</v>
      </c>
      <c r="AB19" s="808">
        <v>5268.3498662715474</v>
      </c>
      <c r="AC19" s="808">
        <v>5388.085090504992</v>
      </c>
      <c r="AD19" s="808">
        <v>7782.789575173877</v>
      </c>
      <c r="AE19" s="808">
        <v>9578.8179386755419</v>
      </c>
      <c r="AF19" s="808">
        <v>12572.198544511648</v>
      </c>
      <c r="AG19" s="808">
        <v>12249.339530097119</v>
      </c>
      <c r="AH19" s="808">
        <v>12251.37705950668</v>
      </c>
      <c r="AI19" s="808">
        <v>8790.9937642637251</v>
      </c>
      <c r="AJ19" s="808">
        <v>5009.2550271640739</v>
      </c>
      <c r="AK19" s="808">
        <v>3199.8497572023898</v>
      </c>
      <c r="AL19" s="808">
        <v>3177.632953861073</v>
      </c>
      <c r="AM19" s="808">
        <v>2552.0310004000135</v>
      </c>
      <c r="AN19" s="808">
        <v>2313.9571521052962</v>
      </c>
      <c r="AO19" s="808">
        <v>2496.2521577619618</v>
      </c>
      <c r="AP19" s="808">
        <v>2814.5689959275555</v>
      </c>
      <c r="AQ19" s="808">
        <v>2792.6567707804907</v>
      </c>
      <c r="AR19" s="808">
        <v>2377.1678167157852</v>
      </c>
      <c r="AS19" s="808">
        <v>1648.1451743999996</v>
      </c>
      <c r="AT19" s="808">
        <v>1420.4247963283594</v>
      </c>
      <c r="AU19" s="808">
        <v>1720.6851744000003</v>
      </c>
      <c r="AV19" s="808">
        <v>1605.3651743999997</v>
      </c>
      <c r="AW19" s="808">
        <v>1583.0451744</v>
      </c>
      <c r="AX19" s="808">
        <v>1517.9451743999998</v>
      </c>
      <c r="AY19" s="808">
        <v>1536.5451744</v>
      </c>
      <c r="AZ19" s="808">
        <v>1517.0151744</v>
      </c>
      <c r="BA19" s="808">
        <v>1464.9351850430055</v>
      </c>
      <c r="BB19" s="808">
        <v>1483.8513887325805</v>
      </c>
      <c r="BC19" s="808">
        <v>1505.1111822048706</v>
      </c>
      <c r="BD19" s="808">
        <v>1558.3071758190674</v>
      </c>
      <c r="BE19" s="808">
        <v>1456.5651708523314</v>
      </c>
      <c r="BF19" s="808">
        <v>1382.1651744000001</v>
      </c>
      <c r="BG19" s="204"/>
    </row>
    <row r="20" spans="21:89" ht="17.100000000000001" customHeight="1">
      <c r="U20" s="370"/>
      <c r="V20" s="261" t="s">
        <v>562</v>
      </c>
      <c r="W20" s="347"/>
      <c r="X20" s="347"/>
      <c r="Y20" s="347"/>
      <c r="Z20" s="347"/>
      <c r="AA20" s="808">
        <v>330.91847619047621</v>
      </c>
      <c r="AB20" s="808">
        <v>383.16876190476194</v>
      </c>
      <c r="AC20" s="808">
        <v>391.87714285714287</v>
      </c>
      <c r="AD20" s="808">
        <v>566.04476190476191</v>
      </c>
      <c r="AE20" s="808">
        <v>696.67047619047628</v>
      </c>
      <c r="AF20" s="808">
        <v>914.38</v>
      </c>
      <c r="AG20" s="808">
        <v>1206.7599999999998</v>
      </c>
      <c r="AH20" s="808">
        <v>1685.26</v>
      </c>
      <c r="AI20" s="808">
        <v>1645.7600000000002</v>
      </c>
      <c r="AJ20" s="808">
        <v>1569.921</v>
      </c>
      <c r="AK20" s="808">
        <v>1661.28</v>
      </c>
      <c r="AL20" s="808">
        <v>1329.9640000000002</v>
      </c>
      <c r="AM20" s="808">
        <v>1257.3040000000001</v>
      </c>
      <c r="AN20" s="808">
        <v>1211.5829999999999</v>
      </c>
      <c r="AO20" s="808">
        <v>1086.037</v>
      </c>
      <c r="AP20" s="808">
        <v>1040.597</v>
      </c>
      <c r="AQ20" s="808">
        <v>1091.28648</v>
      </c>
      <c r="AR20" s="808">
        <v>976.84460999999999</v>
      </c>
      <c r="AS20" s="808">
        <v>648.96199999999999</v>
      </c>
      <c r="AT20" s="808">
        <v>458.69399999999985</v>
      </c>
      <c r="AU20" s="808">
        <v>248.41200000000001</v>
      </c>
      <c r="AV20" s="808">
        <v>206.45000000000002</v>
      </c>
      <c r="AW20" s="808">
        <v>147.62800000000001</v>
      </c>
      <c r="AX20" s="808">
        <v>110.79899999999999</v>
      </c>
      <c r="AY20" s="808">
        <v>107.37300000000002</v>
      </c>
      <c r="AZ20" s="808">
        <v>114.58500000000001</v>
      </c>
      <c r="BA20" s="809">
        <v>97.105001315251002</v>
      </c>
      <c r="BB20" s="809">
        <v>81.101500715449447</v>
      </c>
      <c r="BC20" s="809">
        <v>87.379999087974426</v>
      </c>
      <c r="BD20" s="809">
        <v>64.132599920257917</v>
      </c>
      <c r="BE20" s="809">
        <v>73.752299772724498</v>
      </c>
      <c r="BF20" s="809">
        <v>79.081400000000002</v>
      </c>
      <c r="BG20" s="204"/>
    </row>
    <row r="21" spans="21:89" ht="17.100000000000001" customHeight="1">
      <c r="U21" s="369"/>
      <c r="V21" s="261" t="s">
        <v>563</v>
      </c>
      <c r="W21" s="261"/>
      <c r="X21" s="261"/>
      <c r="Y21" s="261"/>
      <c r="Z21" s="261"/>
      <c r="AA21" s="806" t="s">
        <v>574</v>
      </c>
      <c r="AB21" s="806" t="s">
        <v>574</v>
      </c>
      <c r="AC21" s="806" t="s">
        <v>574</v>
      </c>
      <c r="AD21" s="806" t="s">
        <v>574</v>
      </c>
      <c r="AE21" s="806" t="s">
        <v>574</v>
      </c>
      <c r="AF21" s="806" t="s">
        <v>574</v>
      </c>
      <c r="AG21" s="806" t="s">
        <v>574</v>
      </c>
      <c r="AH21" s="806" t="s">
        <v>574</v>
      </c>
      <c r="AI21" s="806" t="s">
        <v>574</v>
      </c>
      <c r="AJ21" s="806" t="s">
        <v>574</v>
      </c>
      <c r="AK21" s="806" t="s">
        <v>574</v>
      </c>
      <c r="AL21" s="806" t="s">
        <v>574</v>
      </c>
      <c r="AM21" s="807">
        <v>3.914399345942874E-2</v>
      </c>
      <c r="AN21" s="807">
        <v>9.7045125215709724E-2</v>
      </c>
      <c r="AO21" s="807">
        <v>0.16906324307742576</v>
      </c>
      <c r="AP21" s="807">
        <v>0.28886270200039665</v>
      </c>
      <c r="AQ21" s="807">
        <v>0.63371883242693272</v>
      </c>
      <c r="AR21" s="807">
        <v>1.3873828126652086</v>
      </c>
      <c r="AS21" s="807">
        <v>2.3156910986809169</v>
      </c>
      <c r="AT21" s="807">
        <v>3.1313910456993637</v>
      </c>
      <c r="AU21" s="807">
        <v>4.3377887767085701</v>
      </c>
      <c r="AV21" s="807">
        <v>5.9351216627646517</v>
      </c>
      <c r="AW21" s="806" t="s">
        <v>574</v>
      </c>
      <c r="AX21" s="807">
        <v>10.361025748108249</v>
      </c>
      <c r="AY21" s="807">
        <v>9.0012734043159206</v>
      </c>
      <c r="AZ21" s="807">
        <v>7.8245525861269023</v>
      </c>
      <c r="BA21" s="807">
        <v>20.80725978693663</v>
      </c>
      <c r="BB21" s="807">
        <v>19.527749594744357</v>
      </c>
      <c r="BC21" s="807">
        <v>39.270416112786208</v>
      </c>
      <c r="BD21" s="807">
        <v>48.516021068235091</v>
      </c>
      <c r="BE21" s="807">
        <v>56.468718043501021</v>
      </c>
      <c r="BF21" s="807">
        <v>68.668459536253252</v>
      </c>
      <c r="BG21" s="204"/>
    </row>
    <row r="22" spans="21:89" ht="17.100000000000001" customHeight="1">
      <c r="U22" s="371"/>
      <c r="V22" s="261" t="s">
        <v>564</v>
      </c>
      <c r="W22" s="261"/>
      <c r="X22" s="261"/>
      <c r="Y22" s="261"/>
      <c r="Z22" s="261"/>
      <c r="AA22" s="806">
        <v>203.66146500777003</v>
      </c>
      <c r="AB22" s="806">
        <v>170.92034620505461</v>
      </c>
      <c r="AC22" s="806">
        <v>114.5640534246054</v>
      </c>
      <c r="AD22" s="806">
        <v>105.5217232773396</v>
      </c>
      <c r="AE22" s="806">
        <v>105.27685172117191</v>
      </c>
      <c r="AF22" s="806">
        <v>170.5858317406782</v>
      </c>
      <c r="AG22" s="807">
        <v>161.15085137936398</v>
      </c>
      <c r="AH22" s="807">
        <v>145.38527936832901</v>
      </c>
      <c r="AI22" s="807">
        <v>120.83703548598001</v>
      </c>
      <c r="AJ22" s="807">
        <v>71.238566018531998</v>
      </c>
      <c r="AK22" s="807">
        <v>43.505080905000007</v>
      </c>
      <c r="AL22" s="807">
        <v>37.70061940458001</v>
      </c>
      <c r="AM22" s="807">
        <v>35.965308857940016</v>
      </c>
      <c r="AN22" s="807">
        <v>36.491743563422396</v>
      </c>
      <c r="AO22" s="807">
        <v>35.806597704979204</v>
      </c>
      <c r="AP22" s="807">
        <v>35.843163412814995</v>
      </c>
      <c r="AQ22" s="807">
        <v>35.936365025880001</v>
      </c>
      <c r="AR22" s="807">
        <v>35.618351199287993</v>
      </c>
      <c r="AS22" s="807">
        <v>35.564465645280002</v>
      </c>
      <c r="AT22" s="807">
        <v>26.722770895919997</v>
      </c>
      <c r="AU22" s="807">
        <v>25.164553721735999</v>
      </c>
      <c r="AV22" s="807">
        <v>25.11310527686928</v>
      </c>
      <c r="AW22" s="807">
        <v>21.856826549967746</v>
      </c>
      <c r="AX22" s="807">
        <v>15.80217784992</v>
      </c>
      <c r="AY22" s="807">
        <v>3.1497222290688001</v>
      </c>
      <c r="AZ22" s="806" t="s">
        <v>574</v>
      </c>
      <c r="BA22" s="806" t="s">
        <v>574</v>
      </c>
      <c r="BB22" s="806" t="s">
        <v>574</v>
      </c>
      <c r="BC22" s="806" t="s">
        <v>574</v>
      </c>
      <c r="BD22" s="806" t="s">
        <v>574</v>
      </c>
      <c r="BE22" s="806" t="s">
        <v>574</v>
      </c>
      <c r="BF22" s="806" t="s">
        <v>574</v>
      </c>
      <c r="BG22" s="204"/>
    </row>
    <row r="23" spans="21:89" ht="17.100000000000001" customHeight="1">
      <c r="U23" s="372" t="s">
        <v>276</v>
      </c>
      <c r="V23" s="373"/>
      <c r="W23" s="373"/>
      <c r="X23" s="373"/>
      <c r="Y23" s="373"/>
      <c r="Z23" s="373"/>
      <c r="AA23" s="67">
        <f>SUM(AA24:AA29)</f>
        <v>12850.069876123966</v>
      </c>
      <c r="AB23" s="67">
        <f t="shared" ref="AB23:BB23" si="3">SUM(AB24:AB29)</f>
        <v>14206.042348977287</v>
      </c>
      <c r="AC23" s="67">
        <f t="shared" si="3"/>
        <v>15635.824676234235</v>
      </c>
      <c r="AD23" s="67">
        <f t="shared" si="3"/>
        <v>15701.970570462505</v>
      </c>
      <c r="AE23" s="67">
        <f t="shared" si="3"/>
        <v>15019.955788766003</v>
      </c>
      <c r="AF23" s="67">
        <f t="shared" si="3"/>
        <v>16447.524694550535</v>
      </c>
      <c r="AG23" s="67">
        <f t="shared" si="3"/>
        <v>17022.187764473412</v>
      </c>
      <c r="AH23" s="67">
        <f t="shared" si="3"/>
        <v>14510.540478356032</v>
      </c>
      <c r="AI23" s="67">
        <f t="shared" si="3"/>
        <v>13224.101247799888</v>
      </c>
      <c r="AJ23" s="67">
        <f t="shared" si="3"/>
        <v>9176.6166900014632</v>
      </c>
      <c r="AK23" s="67">
        <f t="shared" si="3"/>
        <v>7031.3589307549009</v>
      </c>
      <c r="AL23" s="67">
        <f t="shared" si="3"/>
        <v>6066.0167800018462</v>
      </c>
      <c r="AM23" s="67">
        <f t="shared" si="3"/>
        <v>5735.4807991064208</v>
      </c>
      <c r="AN23" s="67">
        <f t="shared" si="3"/>
        <v>5406.3108216924829</v>
      </c>
      <c r="AO23" s="67">
        <f t="shared" si="3"/>
        <v>5258.7023289238077</v>
      </c>
      <c r="AP23" s="67">
        <f t="shared" si="3"/>
        <v>5027.3514352714537</v>
      </c>
      <c r="AQ23" s="67">
        <f t="shared" si="3"/>
        <v>5202.3880798331502</v>
      </c>
      <c r="AR23" s="67">
        <f t="shared" si="3"/>
        <v>4708.0421318945437</v>
      </c>
      <c r="AS23" s="67">
        <f t="shared" si="3"/>
        <v>4150.8999868307092</v>
      </c>
      <c r="AT23" s="67">
        <f t="shared" si="3"/>
        <v>2419.7509350141631</v>
      </c>
      <c r="AU23" s="67">
        <f t="shared" si="3"/>
        <v>2398.1357722873777</v>
      </c>
      <c r="AV23" s="67">
        <f t="shared" si="3"/>
        <v>2222.1429593816019</v>
      </c>
      <c r="AW23" s="67">
        <f t="shared" si="3"/>
        <v>2207.2726992822631</v>
      </c>
      <c r="AX23" s="67">
        <f t="shared" si="3"/>
        <v>2075.2507946442693</v>
      </c>
      <c r="AY23" s="67">
        <f t="shared" si="3"/>
        <v>2038.8590558698668</v>
      </c>
      <c r="AZ23" s="67">
        <f t="shared" si="3"/>
        <v>2075.1053198261807</v>
      </c>
      <c r="BA23" s="67">
        <f t="shared" si="3"/>
        <v>2158.2652390468079</v>
      </c>
      <c r="BB23" s="67">
        <f t="shared" si="3"/>
        <v>2070.7538690302222</v>
      </c>
      <c r="BC23" s="67">
        <f>SUM(BC24:BC29)</f>
        <v>2054.9448652505753</v>
      </c>
      <c r="BD23" s="67">
        <f>SUM(BD24:BD29)</f>
        <v>2001.028795139629</v>
      </c>
      <c r="BE23" s="67">
        <f>SUM(BE24:BE29)</f>
        <v>2028.314655861936</v>
      </c>
      <c r="BF23" s="67">
        <f>SUM(BF24:BF29)</f>
        <v>2047.4504896294425</v>
      </c>
      <c r="BG23" s="204"/>
    </row>
    <row r="24" spans="21:89" ht="17.100000000000001" customHeight="1">
      <c r="U24" s="374"/>
      <c r="V24" s="261" t="s">
        <v>565</v>
      </c>
      <c r="W24" s="261"/>
      <c r="X24" s="261"/>
      <c r="Y24" s="261"/>
      <c r="Z24" s="261"/>
      <c r="AA24" s="806">
        <v>701.5724160000002</v>
      </c>
      <c r="AB24" s="806">
        <v>665.65603200000021</v>
      </c>
      <c r="AC24" s="806">
        <v>702.86015999999995</v>
      </c>
      <c r="AD24" s="806">
        <v>763.63492800000006</v>
      </c>
      <c r="AE24" s="806">
        <v>790.83441600000015</v>
      </c>
      <c r="AF24" s="806">
        <v>801.58324800000003</v>
      </c>
      <c r="AG24" s="806">
        <v>817.92355199999997</v>
      </c>
      <c r="AH24" s="806">
        <v>821.54510400000004</v>
      </c>
      <c r="AI24" s="806">
        <v>825.73847999999998</v>
      </c>
      <c r="AJ24" s="806">
        <v>824.87917610958914</v>
      </c>
      <c r="AK24" s="806">
        <v>814.51358400000015</v>
      </c>
      <c r="AL24" s="806">
        <v>807.92803200000003</v>
      </c>
      <c r="AM24" s="806">
        <v>829.26153600000009</v>
      </c>
      <c r="AN24" s="806">
        <v>806.95128</v>
      </c>
      <c r="AO24" s="806">
        <v>852.16003200000011</v>
      </c>
      <c r="AP24" s="806">
        <v>841.67890786516853</v>
      </c>
      <c r="AQ24" s="806">
        <v>855.31721447432597</v>
      </c>
      <c r="AR24" s="806">
        <v>849.12278521283258</v>
      </c>
      <c r="AS24" s="806">
        <v>846.88908630855121</v>
      </c>
      <c r="AT24" s="806">
        <v>837.73267205724073</v>
      </c>
      <c r="AU24" s="806">
        <v>799.27629423179667</v>
      </c>
      <c r="AV24" s="806">
        <v>806.49875874832549</v>
      </c>
      <c r="AW24" s="806">
        <v>827.26198776202386</v>
      </c>
      <c r="AX24" s="806">
        <v>828.8009724901076</v>
      </c>
      <c r="AY24" s="806">
        <v>827.36807284863596</v>
      </c>
      <c r="AZ24" s="806">
        <v>809.34290490047817</v>
      </c>
      <c r="BA24" s="806">
        <v>789.34426113567554</v>
      </c>
      <c r="BB24" s="806">
        <v>801.26095422805759</v>
      </c>
      <c r="BC24" s="806">
        <v>814.70103615572577</v>
      </c>
      <c r="BD24" s="806">
        <v>816.39229018742799</v>
      </c>
      <c r="BE24" s="806">
        <v>784.38990016029231</v>
      </c>
      <c r="BF24" s="806">
        <v>785.71993682466166</v>
      </c>
      <c r="BG24" s="204"/>
    </row>
    <row r="25" spans="21:89" ht="17.100000000000001" customHeight="1">
      <c r="U25" s="374"/>
      <c r="V25" s="261" t="s">
        <v>566</v>
      </c>
      <c r="W25" s="261"/>
      <c r="X25" s="261"/>
      <c r="Y25" s="261"/>
      <c r="Z25" s="261"/>
      <c r="AA25" s="806">
        <v>8112.4679999999998</v>
      </c>
      <c r="AB25" s="806">
        <v>9066.8760000000002</v>
      </c>
      <c r="AC25" s="806">
        <v>10021.284000000001</v>
      </c>
      <c r="AD25" s="806">
        <v>10021.284000000001</v>
      </c>
      <c r="AE25" s="806">
        <v>9544.0800000000017</v>
      </c>
      <c r="AF25" s="806">
        <v>10498.487999999999</v>
      </c>
      <c r="AG25" s="806">
        <v>11235.839999999998</v>
      </c>
      <c r="AH25" s="806">
        <v>9978.6479999999992</v>
      </c>
      <c r="AI25" s="806">
        <v>8822.4600000000009</v>
      </c>
      <c r="AJ25" s="806">
        <v>4857.0382092050213</v>
      </c>
      <c r="AK25" s="806">
        <v>2909.6902092050195</v>
      </c>
      <c r="AL25" s="806">
        <v>2123.5204518828459</v>
      </c>
      <c r="AM25" s="806">
        <v>1617.1801506276149</v>
      </c>
      <c r="AN25" s="806">
        <v>1379.8712635983259</v>
      </c>
      <c r="AO25" s="806">
        <v>1178.9975397489557</v>
      </c>
      <c r="AP25" s="806">
        <v>899.41802510460252</v>
      </c>
      <c r="AQ25" s="806">
        <v>966.94103598326433</v>
      </c>
      <c r="AR25" s="806">
        <v>879.95309748953923</v>
      </c>
      <c r="AS25" s="806">
        <v>828.10744769874634</v>
      </c>
      <c r="AT25" s="806">
        <v>711.14535564853531</v>
      </c>
      <c r="AU25" s="806">
        <v>622.22535564853592</v>
      </c>
      <c r="AV25" s="806">
        <v>706.58535564853537</v>
      </c>
      <c r="AW25" s="806">
        <v>718.89735564853618</v>
      </c>
      <c r="AX25" s="806">
        <v>642.74535564853568</v>
      </c>
      <c r="AY25" s="806">
        <v>601.70535564853571</v>
      </c>
      <c r="AZ25" s="806">
        <v>610.0957556485364</v>
      </c>
      <c r="BA25" s="806">
        <v>655.37655564853571</v>
      </c>
      <c r="BB25" s="806">
        <v>619.9453556485355</v>
      </c>
      <c r="BC25" s="806">
        <v>572.06535564853561</v>
      </c>
      <c r="BD25" s="806">
        <v>572.74935564853513</v>
      </c>
      <c r="BE25" s="806">
        <v>571.29015564853557</v>
      </c>
      <c r="BF25" s="806">
        <v>597.44175564853595</v>
      </c>
      <c r="BG25" s="204"/>
    </row>
    <row r="26" spans="21:89" ht="17.100000000000001" customHeight="1">
      <c r="U26" s="374"/>
      <c r="V26" s="261" t="s">
        <v>561</v>
      </c>
      <c r="W26" s="347"/>
      <c r="X26" s="347"/>
      <c r="Y26" s="347"/>
      <c r="Z26" s="347"/>
      <c r="AA26" s="808">
        <v>146.54270597127743</v>
      </c>
      <c r="AB26" s="808">
        <v>126.43688586545731</v>
      </c>
      <c r="AC26" s="808">
        <v>107.02040816326532</v>
      </c>
      <c r="AD26" s="808">
        <v>112.39153439153439</v>
      </c>
      <c r="AE26" s="808">
        <v>109.17460317460318</v>
      </c>
      <c r="AF26" s="808">
        <v>114</v>
      </c>
      <c r="AG26" s="808">
        <v>136.80000000000001</v>
      </c>
      <c r="AH26" s="808">
        <v>182.4</v>
      </c>
      <c r="AI26" s="808">
        <v>387.6</v>
      </c>
      <c r="AJ26" s="808">
        <v>615.6</v>
      </c>
      <c r="AK26" s="808">
        <v>980.4</v>
      </c>
      <c r="AL26" s="808">
        <v>1094.4000000000001</v>
      </c>
      <c r="AM26" s="808">
        <v>1071.5999999999999</v>
      </c>
      <c r="AN26" s="808">
        <v>1073.7246928870293</v>
      </c>
      <c r="AO26" s="808">
        <v>1059.8861422594143</v>
      </c>
      <c r="AP26" s="808">
        <v>1104.0456401673639</v>
      </c>
      <c r="AQ26" s="808">
        <v>1040.8667447698745</v>
      </c>
      <c r="AR26" s="808">
        <v>1039.2049205020921</v>
      </c>
      <c r="AS26" s="808">
        <v>622.44000000000005</v>
      </c>
      <c r="AT26" s="808">
        <v>228</v>
      </c>
      <c r="AU26" s="808">
        <v>293.73239999999998</v>
      </c>
      <c r="AV26" s="808">
        <v>182.4</v>
      </c>
      <c r="AW26" s="808">
        <v>182.4</v>
      </c>
      <c r="AX26" s="808">
        <v>159.6</v>
      </c>
      <c r="AY26" s="808">
        <v>182.4</v>
      </c>
      <c r="AZ26" s="808">
        <v>228</v>
      </c>
      <c r="BA26" s="808">
        <v>314.64</v>
      </c>
      <c r="BB26" s="808">
        <v>246.24000000000004</v>
      </c>
      <c r="BC26" s="808">
        <v>273.60000000000002</v>
      </c>
      <c r="BD26" s="808">
        <v>250.8</v>
      </c>
      <c r="BE26" s="808">
        <v>296.39999999999998</v>
      </c>
      <c r="BF26" s="808">
        <v>319.2</v>
      </c>
      <c r="BG26" s="204"/>
      <c r="BI26" s="1186"/>
      <c r="CA26" s="1185"/>
      <c r="CK26" s="1185"/>
    </row>
    <row r="27" spans="21:89" ht="17.100000000000001" customHeight="1">
      <c r="U27" s="374"/>
      <c r="V27" s="261" t="s">
        <v>557</v>
      </c>
      <c r="W27" s="347"/>
      <c r="X27" s="347"/>
      <c r="Y27" s="347"/>
      <c r="Z27" s="347"/>
      <c r="AA27" s="808">
        <v>309.08672287996046</v>
      </c>
      <c r="AB27" s="808">
        <v>345.44986674819108</v>
      </c>
      <c r="AC27" s="808">
        <v>381.81301061642176</v>
      </c>
      <c r="AD27" s="808">
        <v>381.81301061642176</v>
      </c>
      <c r="AE27" s="808">
        <v>363.63143868230645</v>
      </c>
      <c r="AF27" s="808">
        <v>399.99458255053707</v>
      </c>
      <c r="AG27" s="808">
        <v>429.41845247341388</v>
      </c>
      <c r="AH27" s="808">
        <v>529.88919035603283</v>
      </c>
      <c r="AI27" s="808">
        <v>533.46666379988676</v>
      </c>
      <c r="AJ27" s="808">
        <v>551.67430148685253</v>
      </c>
      <c r="AK27" s="808">
        <v>628.71282554988102</v>
      </c>
      <c r="AL27" s="808">
        <v>463.75076011900035</v>
      </c>
      <c r="AM27" s="808">
        <v>493.96513327880575</v>
      </c>
      <c r="AN27" s="808">
        <v>516.44690280712837</v>
      </c>
      <c r="AO27" s="808">
        <v>587.95071971543689</v>
      </c>
      <c r="AP27" s="808">
        <v>540.20721733431947</v>
      </c>
      <c r="AQ27" s="808">
        <v>463.35255030968517</v>
      </c>
      <c r="AR27" s="808">
        <v>430.60346807507943</v>
      </c>
      <c r="AS27" s="808">
        <v>328.61800191316979</v>
      </c>
      <c r="AT27" s="808">
        <v>210.92295218847789</v>
      </c>
      <c r="AU27" s="808">
        <v>224.78611040704504</v>
      </c>
      <c r="AV27" s="808">
        <v>196.49758447274104</v>
      </c>
      <c r="AW27" s="808">
        <v>183.54560330370327</v>
      </c>
      <c r="AX27" s="808">
        <v>181.46430338562618</v>
      </c>
      <c r="AY27" s="808">
        <v>174.75512481269493</v>
      </c>
      <c r="AZ27" s="808">
        <v>183.9720882131663</v>
      </c>
      <c r="BA27" s="808">
        <v>192.14661087866108</v>
      </c>
      <c r="BB27" s="808">
        <v>199.94661087866109</v>
      </c>
      <c r="BC27" s="808">
        <v>182.11201321872505</v>
      </c>
      <c r="BD27" s="808">
        <v>173.78444552715186</v>
      </c>
      <c r="BE27" s="808">
        <v>185.42508395751696</v>
      </c>
      <c r="BF27" s="808">
        <v>170.81544675624485</v>
      </c>
      <c r="BG27" s="204"/>
    </row>
    <row r="28" spans="21:89" ht="17.100000000000001" customHeight="1">
      <c r="U28" s="374"/>
      <c r="V28" s="261" t="s">
        <v>558</v>
      </c>
      <c r="W28" s="347"/>
      <c r="X28" s="347"/>
      <c r="Y28" s="347"/>
      <c r="Z28" s="347"/>
      <c r="AA28" s="808">
        <v>109.61821309090909</v>
      </c>
      <c r="AB28" s="808">
        <v>122.51447345454545</v>
      </c>
      <c r="AC28" s="808">
        <v>135.41073381818182</v>
      </c>
      <c r="AD28" s="808">
        <v>135.41073381818182</v>
      </c>
      <c r="AE28" s="808">
        <v>128.96260363636364</v>
      </c>
      <c r="AF28" s="808">
        <v>141.85886400000001</v>
      </c>
      <c r="AG28" s="808">
        <v>412.20576</v>
      </c>
      <c r="AH28" s="808">
        <v>535.65818400000001</v>
      </c>
      <c r="AI28" s="808">
        <v>648.43610399999989</v>
      </c>
      <c r="AJ28" s="808">
        <v>868.22500319999983</v>
      </c>
      <c r="AK28" s="808">
        <v>877.24231200000008</v>
      </c>
      <c r="AL28" s="808">
        <v>824.01753599999984</v>
      </c>
      <c r="AM28" s="808">
        <v>902.67397919999996</v>
      </c>
      <c r="AN28" s="808">
        <v>854.11668239999983</v>
      </c>
      <c r="AO28" s="808">
        <v>850.10789520000003</v>
      </c>
      <c r="AP28" s="808">
        <v>711.7616448</v>
      </c>
      <c r="AQ28" s="808">
        <v>572.43453429599992</v>
      </c>
      <c r="AR28" s="808">
        <v>365.50986061500015</v>
      </c>
      <c r="AS28" s="808">
        <v>295.92545091024112</v>
      </c>
      <c r="AT28" s="808">
        <v>199.38995511990908</v>
      </c>
      <c r="AU28" s="808">
        <v>268.87561199999993</v>
      </c>
      <c r="AV28" s="808">
        <v>197.92126051200003</v>
      </c>
      <c r="AW28" s="808">
        <v>172.04775256799999</v>
      </c>
      <c r="AX28" s="808">
        <v>169.84416311999996</v>
      </c>
      <c r="AY28" s="808">
        <v>191.07050255999999</v>
      </c>
      <c r="AZ28" s="808">
        <v>191.25457106400009</v>
      </c>
      <c r="BA28" s="808">
        <v>156.59781138393578</v>
      </c>
      <c r="BB28" s="808">
        <v>162.66294903600007</v>
      </c>
      <c r="BC28" s="808">
        <v>166.91206032000014</v>
      </c>
      <c r="BD28" s="808">
        <v>147.151903608</v>
      </c>
      <c r="BE28" s="808">
        <v>138.77991597600032</v>
      </c>
      <c r="BF28" s="808">
        <v>128.65055040000004</v>
      </c>
      <c r="BG28" s="204"/>
    </row>
    <row r="29" spans="21:89" ht="17.100000000000001" customHeight="1">
      <c r="U29" s="375"/>
      <c r="V29" s="261" t="s">
        <v>567</v>
      </c>
      <c r="W29" s="261"/>
      <c r="X29" s="261"/>
      <c r="Y29" s="261"/>
      <c r="Z29" s="261"/>
      <c r="AA29" s="806">
        <v>3470.7818181818179</v>
      </c>
      <c r="AB29" s="806">
        <v>3879.1090909090917</v>
      </c>
      <c r="AC29" s="806">
        <v>4287.4363636363641</v>
      </c>
      <c r="AD29" s="806">
        <v>4287.4363636363641</v>
      </c>
      <c r="AE29" s="806">
        <v>4083.2727272727275</v>
      </c>
      <c r="AF29" s="806">
        <v>4491.6000000000004</v>
      </c>
      <c r="AG29" s="806">
        <v>3990</v>
      </c>
      <c r="AH29" s="806">
        <v>2462.4</v>
      </c>
      <c r="AI29" s="806">
        <v>2006.4</v>
      </c>
      <c r="AJ29" s="806">
        <v>1459.2</v>
      </c>
      <c r="AK29" s="806">
        <v>820.8</v>
      </c>
      <c r="AL29" s="806">
        <v>752.4</v>
      </c>
      <c r="AM29" s="806">
        <v>820.8</v>
      </c>
      <c r="AN29" s="806">
        <v>775.2</v>
      </c>
      <c r="AO29" s="806">
        <v>729.6</v>
      </c>
      <c r="AP29" s="806">
        <v>930.2399999999999</v>
      </c>
      <c r="AQ29" s="806">
        <v>1303.4760000000001</v>
      </c>
      <c r="AR29" s="806">
        <v>1143.6479999999999</v>
      </c>
      <c r="AS29" s="806">
        <v>1228.92</v>
      </c>
      <c r="AT29" s="806">
        <v>232.55999999999997</v>
      </c>
      <c r="AU29" s="806">
        <v>189.24000000000004</v>
      </c>
      <c r="AV29" s="806">
        <v>132.24</v>
      </c>
      <c r="AW29" s="806">
        <v>123.12000000000002</v>
      </c>
      <c r="AX29" s="807">
        <v>92.796000000000006</v>
      </c>
      <c r="AY29" s="807">
        <v>61.560000000000009</v>
      </c>
      <c r="AZ29" s="807">
        <v>52.439999999999991</v>
      </c>
      <c r="BA29" s="807">
        <v>50.160000000000011</v>
      </c>
      <c r="BB29" s="807">
        <v>40.697999238967896</v>
      </c>
      <c r="BC29" s="807">
        <v>45.554399907588959</v>
      </c>
      <c r="BD29" s="807">
        <v>40.150800168514252</v>
      </c>
      <c r="BE29" s="807">
        <v>52.029600119590761</v>
      </c>
      <c r="BF29" s="807">
        <v>45.622799999999998</v>
      </c>
      <c r="BG29" s="204"/>
    </row>
    <row r="30" spans="21:89" ht="17.100000000000001" customHeight="1">
      <c r="U30" s="323" t="s">
        <v>277</v>
      </c>
      <c r="V30" s="376"/>
      <c r="W30" s="376"/>
      <c r="X30" s="376"/>
      <c r="Y30" s="376"/>
      <c r="Z30" s="376"/>
      <c r="AA30" s="111">
        <f>SUM(AA31:AA33)</f>
        <v>32.609853866894952</v>
      </c>
      <c r="AB30" s="109">
        <f>SUM(AB31:AB33)</f>
        <v>32.609853866894952</v>
      </c>
      <c r="AC30" s="109">
        <f>SUM(AC31:AC33)</f>
        <v>32.609853866894952</v>
      </c>
      <c r="AD30" s="109">
        <f t="shared" ref="AD30:BA30" si="4">SUM(AD31:AD33)</f>
        <v>43.479805155859943</v>
      </c>
      <c r="AE30" s="109">
        <f t="shared" si="4"/>
        <v>76.089659022754901</v>
      </c>
      <c r="AF30" s="109">
        <f t="shared" si="4"/>
        <v>201.09409884585213</v>
      </c>
      <c r="AG30" s="109">
        <f t="shared" si="4"/>
        <v>192.55413105106322</v>
      </c>
      <c r="AH30" s="109">
        <f t="shared" si="4"/>
        <v>171.05935042516234</v>
      </c>
      <c r="AI30" s="109">
        <f t="shared" si="4"/>
        <v>188.13466808746665</v>
      </c>
      <c r="AJ30" s="109">
        <f t="shared" si="4"/>
        <v>315.26917107369837</v>
      </c>
      <c r="AK30" s="109">
        <f t="shared" si="4"/>
        <v>285.77261607893388</v>
      </c>
      <c r="AL30" s="109">
        <f t="shared" si="4"/>
        <v>294.81291048766207</v>
      </c>
      <c r="AM30" s="109">
        <f t="shared" si="4"/>
        <v>371.48283306236584</v>
      </c>
      <c r="AN30" s="109">
        <f t="shared" si="4"/>
        <v>416.09627155908129</v>
      </c>
      <c r="AO30" s="109">
        <f t="shared" si="4"/>
        <v>486.03833940564016</v>
      </c>
      <c r="AP30" s="109">
        <f t="shared" si="4"/>
        <v>1471.7527115608</v>
      </c>
      <c r="AQ30" s="109">
        <f t="shared" si="4"/>
        <v>1401.3137439505406</v>
      </c>
      <c r="AR30" s="109">
        <f t="shared" si="4"/>
        <v>1586.79745628361</v>
      </c>
      <c r="AS30" s="109">
        <f t="shared" si="4"/>
        <v>1481.039653866997</v>
      </c>
      <c r="AT30" s="109">
        <f t="shared" si="4"/>
        <v>1354.1553975192694</v>
      </c>
      <c r="AU30" s="109">
        <f t="shared" si="4"/>
        <v>1539.7414715489335</v>
      </c>
      <c r="AV30" s="109">
        <f t="shared" si="4"/>
        <v>1800.37996890664</v>
      </c>
      <c r="AW30" s="109">
        <f t="shared" si="4"/>
        <v>1511.8522493828877</v>
      </c>
      <c r="AX30" s="109">
        <f t="shared" si="4"/>
        <v>1617.2373656739449</v>
      </c>
      <c r="AY30" s="109">
        <f t="shared" si="4"/>
        <v>1122.8673385696302</v>
      </c>
      <c r="AZ30" s="109">
        <f t="shared" si="4"/>
        <v>571.03108219650824</v>
      </c>
      <c r="BA30" s="109">
        <f t="shared" si="4"/>
        <v>634.43528411853686</v>
      </c>
      <c r="BB30" s="109">
        <f>SUM(BB31:BB33)</f>
        <v>449.77529760978155</v>
      </c>
      <c r="BC30" s="109">
        <f>SUM(BC31:BC33)</f>
        <v>282.49689981167955</v>
      </c>
      <c r="BD30" s="109">
        <f>SUM(BD31:BD33)</f>
        <v>261.47267993635819</v>
      </c>
      <c r="BE30" s="109">
        <f>SUM(BE31:BE33)</f>
        <v>288.82556827642361</v>
      </c>
      <c r="BF30" s="109">
        <f>SUM(BF31:BF33)</f>
        <v>380.11119561870748</v>
      </c>
      <c r="BG30" s="204"/>
    </row>
    <row r="31" spans="21:89" ht="17.100000000000001" customHeight="1">
      <c r="U31" s="323"/>
      <c r="V31" s="347" t="s">
        <v>557</v>
      </c>
      <c r="W31" s="347"/>
      <c r="X31" s="347"/>
      <c r="Y31" s="347"/>
      <c r="Z31" s="347"/>
      <c r="AA31" s="807">
        <v>27.288840724840902</v>
      </c>
      <c r="AB31" s="807">
        <v>27.288840724840902</v>
      </c>
      <c r="AC31" s="807">
        <v>27.288840724840902</v>
      </c>
      <c r="AD31" s="807">
        <v>36.385120966454537</v>
      </c>
      <c r="AE31" s="807">
        <v>63.673961691295439</v>
      </c>
      <c r="AF31" s="806">
        <v>168.28118446985215</v>
      </c>
      <c r="AG31" s="806">
        <v>168.94687182126322</v>
      </c>
      <c r="AH31" s="806">
        <v>124.28927462496232</v>
      </c>
      <c r="AI31" s="806">
        <v>118.69780575146663</v>
      </c>
      <c r="AJ31" s="806">
        <v>211.58263805349833</v>
      </c>
      <c r="AK31" s="806">
        <v>99.55017386893384</v>
      </c>
      <c r="AL31" s="806">
        <v>117.22935642846208</v>
      </c>
      <c r="AM31" s="806">
        <v>166.52600766236583</v>
      </c>
      <c r="AN31" s="806">
        <v>130.33130915908129</v>
      </c>
      <c r="AO31" s="806">
        <v>181.53149160564004</v>
      </c>
      <c r="AP31" s="806">
        <v>161.03926756079997</v>
      </c>
      <c r="AQ31" s="806">
        <v>193.15992933054008</v>
      </c>
      <c r="AR31" s="806">
        <v>245.16117660003863</v>
      </c>
      <c r="AS31" s="806">
        <v>227.29132105209004</v>
      </c>
      <c r="AT31" s="806">
        <v>182.13178385376023</v>
      </c>
      <c r="AU31" s="806">
        <v>190.69287786193343</v>
      </c>
      <c r="AV31" s="806">
        <v>174.82296773663998</v>
      </c>
      <c r="AW31" s="806">
        <v>177.03201767288814</v>
      </c>
      <c r="AX31" s="806">
        <v>109.77620623594511</v>
      </c>
      <c r="AY31" s="806">
        <v>132.00954704763009</v>
      </c>
      <c r="AZ31" s="806">
        <v>144.65359425170817</v>
      </c>
      <c r="BA31" s="806">
        <v>183.10202622525753</v>
      </c>
      <c r="BB31" s="806">
        <v>193.74117577693394</v>
      </c>
      <c r="BC31" s="806">
        <v>203.39843725924351</v>
      </c>
      <c r="BD31" s="806">
        <v>223.52575424064213</v>
      </c>
      <c r="BE31" s="806">
        <v>254.72946354031961</v>
      </c>
      <c r="BF31" s="806">
        <v>337.30103674870747</v>
      </c>
      <c r="BG31" s="204"/>
    </row>
    <row r="32" spans="21:89" ht="17.100000000000001" customHeight="1">
      <c r="U32" s="323"/>
      <c r="V32" s="347" t="s">
        <v>568</v>
      </c>
      <c r="W32" s="347"/>
      <c r="X32" s="347"/>
      <c r="Y32" s="347"/>
      <c r="Z32" s="347"/>
      <c r="AA32" s="807">
        <v>2.7891891891891891</v>
      </c>
      <c r="AB32" s="807">
        <v>2.7891891891891891</v>
      </c>
      <c r="AC32" s="807">
        <v>2.7891891891891891</v>
      </c>
      <c r="AD32" s="807">
        <v>3.7189189189189191</v>
      </c>
      <c r="AE32" s="807">
        <v>6.5081081081081082</v>
      </c>
      <c r="AF32" s="807">
        <v>17.2</v>
      </c>
      <c r="AG32" s="807">
        <v>17.2</v>
      </c>
      <c r="AH32" s="807">
        <v>17.2</v>
      </c>
      <c r="AI32" s="807">
        <v>34.4</v>
      </c>
      <c r="AJ32" s="807">
        <v>51.6</v>
      </c>
      <c r="AK32" s="806">
        <v>120.4</v>
      </c>
      <c r="AL32" s="806">
        <v>120.4</v>
      </c>
      <c r="AM32" s="806">
        <v>154.80000000000001</v>
      </c>
      <c r="AN32" s="806">
        <v>137.6</v>
      </c>
      <c r="AO32" s="806">
        <v>139.32</v>
      </c>
      <c r="AP32" s="806">
        <v>1240.1199999999999</v>
      </c>
      <c r="AQ32" s="806">
        <v>1123.1600000000003</v>
      </c>
      <c r="AR32" s="806">
        <v>1228.0799999999997</v>
      </c>
      <c r="AS32" s="806">
        <v>1222.92</v>
      </c>
      <c r="AT32" s="806">
        <v>1148.9600000000003</v>
      </c>
      <c r="AU32" s="806">
        <v>1322.6799999999998</v>
      </c>
      <c r="AV32" s="806">
        <v>1601.32</v>
      </c>
      <c r="AW32" s="806">
        <v>1314.0799999999997</v>
      </c>
      <c r="AX32" s="806">
        <v>1486.0799999999997</v>
      </c>
      <c r="AY32" s="806">
        <v>964.66888000000006</v>
      </c>
      <c r="AZ32" s="806">
        <v>404.2</v>
      </c>
      <c r="BA32" s="806">
        <v>431.72000656127932</v>
      </c>
      <c r="BB32" s="806">
        <v>234.09200434684755</v>
      </c>
      <c r="BC32" s="807">
        <v>57.963999569416046</v>
      </c>
      <c r="BD32" s="807">
        <v>19.263999569416047</v>
      </c>
      <c r="BE32" s="807">
        <v>15.109683805704117</v>
      </c>
      <c r="BF32" s="807">
        <v>23.883920000000003</v>
      </c>
      <c r="BG32" s="204"/>
    </row>
    <row r="33" spans="2:89" ht="17.100000000000001" customHeight="1" thickBot="1">
      <c r="U33" s="323"/>
      <c r="V33" s="262" t="s">
        <v>558</v>
      </c>
      <c r="W33" s="262"/>
      <c r="X33" s="262"/>
      <c r="Y33" s="262"/>
      <c r="Z33" s="262"/>
      <c r="AA33" s="810">
        <v>2.5318239528648654</v>
      </c>
      <c r="AB33" s="810">
        <v>2.5318239528648654</v>
      </c>
      <c r="AC33" s="810">
        <v>2.5318239528648654</v>
      </c>
      <c r="AD33" s="810">
        <v>3.3757652704864869</v>
      </c>
      <c r="AE33" s="810">
        <v>5.9075892233513523</v>
      </c>
      <c r="AF33" s="810">
        <v>15.612914376000004</v>
      </c>
      <c r="AG33" s="810">
        <v>6.4072592298000046</v>
      </c>
      <c r="AH33" s="810">
        <v>29.570075800200023</v>
      </c>
      <c r="AI33" s="810">
        <v>35.03686233600002</v>
      </c>
      <c r="AJ33" s="810">
        <v>52.086533020200001</v>
      </c>
      <c r="AK33" s="810">
        <v>65.82244221000002</v>
      </c>
      <c r="AL33" s="810">
        <v>57.183554059199999</v>
      </c>
      <c r="AM33" s="810">
        <v>50.15682540000001</v>
      </c>
      <c r="AN33" s="811">
        <v>148.16496240000004</v>
      </c>
      <c r="AO33" s="811">
        <v>165.18684780000009</v>
      </c>
      <c r="AP33" s="810">
        <v>70.593444000000119</v>
      </c>
      <c r="AQ33" s="810">
        <v>84.993814620000137</v>
      </c>
      <c r="AR33" s="811">
        <v>113.55627968357172</v>
      </c>
      <c r="AS33" s="810">
        <v>30.828332814906808</v>
      </c>
      <c r="AT33" s="810">
        <v>23.063613665508967</v>
      </c>
      <c r="AU33" s="810">
        <v>26.368593687000043</v>
      </c>
      <c r="AV33" s="810">
        <v>24.237001170000035</v>
      </c>
      <c r="AW33" s="810">
        <v>20.740231710000032</v>
      </c>
      <c r="AX33" s="810">
        <v>21.381159438000033</v>
      </c>
      <c r="AY33" s="810">
        <v>26.188911522000041</v>
      </c>
      <c r="AZ33" s="810">
        <v>22.177487944800042</v>
      </c>
      <c r="BA33" s="810">
        <v>19.613251332000033</v>
      </c>
      <c r="BB33" s="810">
        <v>21.942117486000036</v>
      </c>
      <c r="BC33" s="810">
        <v>21.134462983020029</v>
      </c>
      <c r="BD33" s="810">
        <v>18.682926126300028</v>
      </c>
      <c r="BE33" s="810">
        <v>18.986420930399927</v>
      </c>
      <c r="BF33" s="810">
        <v>18.926238870000034</v>
      </c>
      <c r="BG33" s="204"/>
    </row>
    <row r="34" spans="2:89" ht="17.100000000000001" customHeight="1" thickTop="1">
      <c r="B34" s="1" t="s">
        <v>15</v>
      </c>
      <c r="U34" s="210" t="s">
        <v>33</v>
      </c>
      <c r="V34" s="377"/>
      <c r="W34" s="377"/>
      <c r="X34" s="377"/>
      <c r="Y34" s="377"/>
      <c r="Z34" s="377"/>
      <c r="AA34" s="55">
        <f t="shared" ref="AA34:BD34" si="5">AA5+AA16+AA23+AA30</f>
        <v>35354.28892405767</v>
      </c>
      <c r="AB34" s="55">
        <f t="shared" si="5"/>
        <v>39095.187235867998</v>
      </c>
      <c r="AC34" s="55">
        <f t="shared" si="5"/>
        <v>41052.951673445416</v>
      </c>
      <c r="AD34" s="55">
        <f t="shared" si="5"/>
        <v>44817.268280272008</v>
      </c>
      <c r="AE34" s="55">
        <f t="shared" si="5"/>
        <v>49591.149707530574</v>
      </c>
      <c r="AF34" s="55">
        <f t="shared" si="5"/>
        <v>59538.434128393819</v>
      </c>
      <c r="AG34" s="55">
        <f t="shared" si="5"/>
        <v>60134.012559752118</v>
      </c>
      <c r="AH34" s="55">
        <f t="shared" si="5"/>
        <v>59159.441855232057</v>
      </c>
      <c r="AI34" s="55">
        <f t="shared" si="5"/>
        <v>53769.890420675758</v>
      </c>
      <c r="AJ34" s="55">
        <f t="shared" si="5"/>
        <v>47005.324664906162</v>
      </c>
      <c r="AK34" s="55">
        <f t="shared" si="5"/>
        <v>42057.970264892559</v>
      </c>
      <c r="AL34" s="55">
        <f t="shared" si="5"/>
        <v>35714.991008672783</v>
      </c>
      <c r="AM34" s="55">
        <f t="shared" si="5"/>
        <v>31554.712190114769</v>
      </c>
      <c r="AN34" s="55">
        <f t="shared" si="5"/>
        <v>30918.302532558228</v>
      </c>
      <c r="AO34" s="55">
        <f t="shared" si="5"/>
        <v>27396.521368548609</v>
      </c>
      <c r="AP34" s="55">
        <f t="shared" si="5"/>
        <v>27920.157290433639</v>
      </c>
      <c r="AQ34" s="55">
        <f t="shared" si="5"/>
        <v>30247.895014487145</v>
      </c>
      <c r="AR34" s="55">
        <f t="shared" si="5"/>
        <v>30941.263097629548</v>
      </c>
      <c r="AS34" s="55">
        <f t="shared" si="5"/>
        <v>30688.671870934013</v>
      </c>
      <c r="AT34" s="55">
        <f t="shared" si="5"/>
        <v>28773.854599835468</v>
      </c>
      <c r="AU34" s="55">
        <f t="shared" si="5"/>
        <v>31523.663525482007</v>
      </c>
      <c r="AV34" s="55">
        <f t="shared" si="5"/>
        <v>33906.287397510561</v>
      </c>
      <c r="AW34" s="55">
        <f t="shared" si="5"/>
        <v>36540.345981288658</v>
      </c>
      <c r="AX34" s="55">
        <f t="shared" si="5"/>
        <v>39098.943199390051</v>
      </c>
      <c r="AY34" s="55">
        <f t="shared" si="5"/>
        <v>42324.919939027226</v>
      </c>
      <c r="AZ34" s="55">
        <f t="shared" si="5"/>
        <v>45234.10627995793</v>
      </c>
      <c r="BA34" s="55">
        <f t="shared" si="5"/>
        <v>48809.211151514428</v>
      </c>
      <c r="BB34" s="55">
        <f t="shared" si="5"/>
        <v>50989.448452798773</v>
      </c>
      <c r="BC34" s="55">
        <f t="shared" si="5"/>
        <v>52867.339657747216</v>
      </c>
      <c r="BD34" s="55">
        <f t="shared" si="5"/>
        <v>55416.565894474865</v>
      </c>
      <c r="BE34" s="55">
        <f>BE5+BE16+BE23+BE30</f>
        <v>57515.77719129443</v>
      </c>
      <c r="BF34" s="55">
        <f>BF5+BF16+BF23+BF30</f>
        <v>59370.93907082369</v>
      </c>
      <c r="BG34" s="204"/>
      <c r="BK34" s="44"/>
      <c r="BL34" s="44"/>
      <c r="BM34" s="44"/>
    </row>
    <row r="35" spans="2:89" s="81" customFormat="1" ht="17.100000000000001" customHeight="1">
      <c r="U35" s="112"/>
      <c r="V35" s="112"/>
      <c r="W35" s="112"/>
      <c r="X35" s="112"/>
      <c r="Y35" s="112"/>
      <c r="Z35" s="112"/>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K35" s="114"/>
      <c r="BL35" s="114"/>
      <c r="BM35" s="114"/>
      <c r="CK35" s="1"/>
    </row>
    <row r="36" spans="2:89">
      <c r="AF36" s="52"/>
      <c r="BK36" s="45"/>
      <c r="BL36" s="45"/>
      <c r="BM36" s="45"/>
      <c r="CK36" s="81"/>
    </row>
    <row r="37" spans="2:89">
      <c r="U37" s="1" t="s">
        <v>275</v>
      </c>
    </row>
    <row r="38" spans="2:89">
      <c r="U38" s="364"/>
      <c r="V38" s="365"/>
      <c r="W38" s="365"/>
      <c r="X38" s="365"/>
      <c r="Y38" s="365"/>
      <c r="Z38" s="365"/>
      <c r="AA38" s="58">
        <v>1990</v>
      </c>
      <c r="AB38" s="58">
        <f t="shared" ref="AB38:AP38" si="6">AA38+1</f>
        <v>1991</v>
      </c>
      <c r="AC38" s="58">
        <f t="shared" si="6"/>
        <v>1992</v>
      </c>
      <c r="AD38" s="58">
        <f t="shared" si="6"/>
        <v>1993</v>
      </c>
      <c r="AE38" s="58">
        <f t="shared" si="6"/>
        <v>1994</v>
      </c>
      <c r="AF38" s="58">
        <v>1995</v>
      </c>
      <c r="AG38" s="58">
        <f t="shared" si="6"/>
        <v>1996</v>
      </c>
      <c r="AH38" s="58">
        <f t="shared" si="6"/>
        <v>1997</v>
      </c>
      <c r="AI38" s="58">
        <f t="shared" si="6"/>
        <v>1998</v>
      </c>
      <c r="AJ38" s="58">
        <f t="shared" si="6"/>
        <v>1999</v>
      </c>
      <c r="AK38" s="58">
        <f t="shared" si="6"/>
        <v>2000</v>
      </c>
      <c r="AL38" s="58">
        <f t="shared" si="6"/>
        <v>2001</v>
      </c>
      <c r="AM38" s="58">
        <f t="shared" si="6"/>
        <v>2002</v>
      </c>
      <c r="AN38" s="58">
        <f t="shared" si="6"/>
        <v>2003</v>
      </c>
      <c r="AO38" s="58">
        <f t="shared" si="6"/>
        <v>2004</v>
      </c>
      <c r="AP38" s="58">
        <f t="shared" si="6"/>
        <v>2005</v>
      </c>
      <c r="AQ38" s="58">
        <f t="shared" ref="AQ38:AZ38" si="7">AP38+1</f>
        <v>2006</v>
      </c>
      <c r="AR38" s="58">
        <f t="shared" si="7"/>
        <v>2007</v>
      </c>
      <c r="AS38" s="58">
        <f t="shared" si="7"/>
        <v>2008</v>
      </c>
      <c r="AT38" s="58">
        <f t="shared" si="7"/>
        <v>2009</v>
      </c>
      <c r="AU38" s="58">
        <f t="shared" si="7"/>
        <v>2010</v>
      </c>
      <c r="AV38" s="58">
        <f t="shared" si="7"/>
        <v>2011</v>
      </c>
      <c r="AW38" s="58">
        <f t="shared" si="7"/>
        <v>2012</v>
      </c>
      <c r="AX38" s="58">
        <f t="shared" si="7"/>
        <v>2013</v>
      </c>
      <c r="AY38" s="58">
        <f t="shared" si="7"/>
        <v>2014</v>
      </c>
      <c r="AZ38" s="58">
        <f t="shared" si="7"/>
        <v>2015</v>
      </c>
      <c r="BA38" s="58">
        <f t="shared" ref="BA38:BF38" si="8">AZ38+1</f>
        <v>2016</v>
      </c>
      <c r="BB38" s="58">
        <f t="shared" si="8"/>
        <v>2017</v>
      </c>
      <c r="BC38" s="58">
        <f t="shared" si="8"/>
        <v>2018</v>
      </c>
      <c r="BD38" s="58">
        <f t="shared" si="8"/>
        <v>2019</v>
      </c>
      <c r="BE38" s="58">
        <f t="shared" si="8"/>
        <v>2020</v>
      </c>
      <c r="BF38" s="58">
        <f t="shared" si="8"/>
        <v>2021</v>
      </c>
      <c r="BG38" s="697"/>
    </row>
    <row r="39" spans="2:89" ht="17.100000000000001" customHeight="1">
      <c r="U39" s="338" t="s">
        <v>13</v>
      </c>
      <c r="V39" s="310"/>
      <c r="W39" s="310"/>
      <c r="X39" s="310"/>
      <c r="Y39" s="310"/>
      <c r="Z39" s="310"/>
      <c r="AA39" s="56">
        <f t="shared" ref="AA39:BD39" si="9">SUM(AA40:AA49)</f>
        <v>1</v>
      </c>
      <c r="AB39" s="56">
        <f t="shared" si="9"/>
        <v>1</v>
      </c>
      <c r="AC39" s="56">
        <f t="shared" si="9"/>
        <v>1</v>
      </c>
      <c r="AD39" s="56">
        <f t="shared" si="9"/>
        <v>1</v>
      </c>
      <c r="AE39" s="56">
        <f t="shared" si="9"/>
        <v>1</v>
      </c>
      <c r="AF39" s="56">
        <f t="shared" si="9"/>
        <v>1</v>
      </c>
      <c r="AG39" s="56">
        <f t="shared" si="9"/>
        <v>1</v>
      </c>
      <c r="AH39" s="56">
        <f t="shared" si="9"/>
        <v>1</v>
      </c>
      <c r="AI39" s="56">
        <f t="shared" si="9"/>
        <v>1</v>
      </c>
      <c r="AJ39" s="56">
        <f t="shared" si="9"/>
        <v>1</v>
      </c>
      <c r="AK39" s="56">
        <f t="shared" si="9"/>
        <v>0.99999999999999989</v>
      </c>
      <c r="AL39" s="56">
        <f t="shared" si="9"/>
        <v>1</v>
      </c>
      <c r="AM39" s="56">
        <f t="shared" si="9"/>
        <v>0.99999999999999989</v>
      </c>
      <c r="AN39" s="56">
        <f t="shared" si="9"/>
        <v>1.0000000000000002</v>
      </c>
      <c r="AO39" s="56">
        <f t="shared" si="9"/>
        <v>1</v>
      </c>
      <c r="AP39" s="56">
        <f t="shared" si="9"/>
        <v>0.99999999999999989</v>
      </c>
      <c r="AQ39" s="56">
        <f t="shared" si="9"/>
        <v>0.99999999999999978</v>
      </c>
      <c r="AR39" s="56">
        <f t="shared" si="9"/>
        <v>1</v>
      </c>
      <c r="AS39" s="56">
        <f t="shared" si="9"/>
        <v>1</v>
      </c>
      <c r="AT39" s="56">
        <f t="shared" si="9"/>
        <v>0.99999999999999967</v>
      </c>
      <c r="AU39" s="56">
        <f t="shared" si="9"/>
        <v>0.99999999999999989</v>
      </c>
      <c r="AV39" s="56">
        <f t="shared" si="9"/>
        <v>1.0000000000000002</v>
      </c>
      <c r="AW39" s="56">
        <f t="shared" si="9"/>
        <v>1</v>
      </c>
      <c r="AX39" s="56">
        <f t="shared" si="9"/>
        <v>1.0000000000000004</v>
      </c>
      <c r="AY39" s="56">
        <f t="shared" si="9"/>
        <v>1</v>
      </c>
      <c r="AZ39" s="56">
        <f t="shared" si="9"/>
        <v>0.99999999999999978</v>
      </c>
      <c r="BA39" s="56">
        <f t="shared" si="9"/>
        <v>0.99999999999999989</v>
      </c>
      <c r="BB39" s="56">
        <f t="shared" si="9"/>
        <v>0.99999999999999989</v>
      </c>
      <c r="BC39" s="56">
        <f t="shared" si="9"/>
        <v>1</v>
      </c>
      <c r="BD39" s="905">
        <f t="shared" si="9"/>
        <v>1</v>
      </c>
      <c r="BE39" s="905">
        <f>SUM(BE40:BE49)</f>
        <v>1</v>
      </c>
      <c r="BF39" s="905">
        <f>SUM(BF40:BF49)</f>
        <v>1.0000000000000002</v>
      </c>
      <c r="BG39" s="113"/>
      <c r="BK39" s="44"/>
    </row>
    <row r="40" spans="2:89" ht="17.100000000000001" customHeight="1">
      <c r="U40" s="366"/>
      <c r="V40" s="263" t="s">
        <v>552</v>
      </c>
      <c r="W40" s="263"/>
      <c r="X40" s="263"/>
      <c r="Y40" s="263"/>
      <c r="Z40" s="263"/>
      <c r="AA40" s="87" t="str">
        <f t="shared" ref="AA40:BD40" si="10">IF(AA6="NO","-",AA6/AA$5)</f>
        <v>-</v>
      </c>
      <c r="AB40" s="87" t="str">
        <f t="shared" si="10"/>
        <v>-</v>
      </c>
      <c r="AC40" s="87">
        <f t="shared" si="10"/>
        <v>2.3679257894702492E-4</v>
      </c>
      <c r="AD40" s="87">
        <f t="shared" si="10"/>
        <v>3.9724954073828631E-3</v>
      </c>
      <c r="AE40" s="87">
        <f t="shared" si="10"/>
        <v>1.7670295818596644E-2</v>
      </c>
      <c r="AF40" s="87">
        <f t="shared" si="10"/>
        <v>3.6686271988815834E-2</v>
      </c>
      <c r="AG40" s="87">
        <f t="shared" si="10"/>
        <v>5.4009744023884608E-2</v>
      </c>
      <c r="AH40" s="87">
        <f t="shared" si="10"/>
        <v>7.1315856334087921E-2</v>
      </c>
      <c r="AI40" s="87">
        <f t="shared" si="10"/>
        <v>8.9557927146960828E-2</v>
      </c>
      <c r="AJ40" s="87">
        <f t="shared" si="10"/>
        <v>0.10332616950642777</v>
      </c>
      <c r="AK40" s="87">
        <f t="shared" si="10"/>
        <v>0.13021941957278188</v>
      </c>
      <c r="AL40" s="87">
        <f t="shared" si="10"/>
        <v>0.18429090579257676</v>
      </c>
      <c r="AM40" s="87">
        <f t="shared" si="10"/>
        <v>0.27431627841578465</v>
      </c>
      <c r="AN40" s="87">
        <f t="shared" si="10"/>
        <v>0.34337875927527767</v>
      </c>
      <c r="AO40" s="87">
        <f t="shared" si="10"/>
        <v>0.56995742731637489</v>
      </c>
      <c r="AP40" s="87">
        <f t="shared" si="10"/>
        <v>0.69428407028825712</v>
      </c>
      <c r="AQ40" s="87">
        <f t="shared" si="10"/>
        <v>0.7418931039413863</v>
      </c>
      <c r="AR40" s="87">
        <f t="shared" si="10"/>
        <v>0.80587474434143247</v>
      </c>
      <c r="AS40" s="87">
        <f t="shared" si="10"/>
        <v>0.81304403976996464</v>
      </c>
      <c r="AT40" s="87">
        <f t="shared" si="10"/>
        <v>0.8597974884885291</v>
      </c>
      <c r="AU40" s="87">
        <f t="shared" si="10"/>
        <v>0.87854584407457104</v>
      </c>
      <c r="AV40" s="87">
        <f t="shared" si="10"/>
        <v>0.88644060328409313</v>
      </c>
      <c r="AW40" s="87">
        <f t="shared" si="10"/>
        <v>0.89760729602369027</v>
      </c>
      <c r="AX40" s="87">
        <f t="shared" si="10"/>
        <v>0.9035995726883409</v>
      </c>
      <c r="AY40" s="87">
        <f t="shared" si="10"/>
        <v>0.90926304067230213</v>
      </c>
      <c r="AZ40" s="87">
        <f t="shared" si="10"/>
        <v>0.91376335970466005</v>
      </c>
      <c r="BA40" s="87">
        <f t="shared" si="10"/>
        <v>0.91393392450337496</v>
      </c>
      <c r="BB40" s="87">
        <f t="shared" si="10"/>
        <v>0.91575535784708495</v>
      </c>
      <c r="BC40" s="87">
        <f t="shared" si="10"/>
        <v>0.91901124475423401</v>
      </c>
      <c r="BD40" s="87">
        <f t="shared" si="10"/>
        <v>0.92121541280952646</v>
      </c>
      <c r="BE40" s="87">
        <f t="shared" ref="BE40:BF49" si="11">IF(BE6="NO","-",BE6/BE$5)</f>
        <v>0.92175425572623004</v>
      </c>
      <c r="BF40" s="87">
        <f t="shared" si="11"/>
        <v>0.9249512648558722</v>
      </c>
      <c r="BG40" s="698"/>
      <c r="BI40" s="44"/>
    </row>
    <row r="41" spans="2:89" ht="17.100000000000001" customHeight="1">
      <c r="U41" s="366"/>
      <c r="V41" s="801" t="s">
        <v>553</v>
      </c>
      <c r="W41" s="801"/>
      <c r="X41" s="801"/>
      <c r="Y41" s="801"/>
      <c r="Z41" s="801"/>
      <c r="AA41" s="87">
        <f t="shared" ref="AA41:BD41" si="12">IF(AA7="NO","-",AA7/AA$5)</f>
        <v>8.42272807171201E-5</v>
      </c>
      <c r="AB41" s="87" t="str">
        <f t="shared" si="12"/>
        <v>-</v>
      </c>
      <c r="AC41" s="87">
        <f t="shared" si="12"/>
        <v>2.2658606641804634E-3</v>
      </c>
      <c r="AD41" s="87">
        <f t="shared" si="12"/>
        <v>1.4434169008490868E-2</v>
      </c>
      <c r="AE41" s="87">
        <f t="shared" si="12"/>
        <v>2.1354546179572987E-2</v>
      </c>
      <c r="AF41" s="87">
        <f t="shared" si="12"/>
        <v>1.9692964872923668E-2</v>
      </c>
      <c r="AG41" s="87">
        <f t="shared" si="12"/>
        <v>1.8378172852038015E-2</v>
      </c>
      <c r="AH41" s="87">
        <f t="shared" si="12"/>
        <v>1.9156073710362622E-2</v>
      </c>
      <c r="AI41" s="87">
        <f t="shared" si="12"/>
        <v>1.8972951842085955E-2</v>
      </c>
      <c r="AJ41" s="87">
        <f t="shared" si="12"/>
        <v>1.8661834348622831E-2</v>
      </c>
      <c r="AK41" s="87">
        <f t="shared" si="12"/>
        <v>2.1195955798918389E-2</v>
      </c>
      <c r="AL41" s="87">
        <f t="shared" si="12"/>
        <v>2.3198976796789717E-2</v>
      </c>
      <c r="AM41" s="87">
        <f t="shared" si="12"/>
        <v>3.0249096889117675E-2</v>
      </c>
      <c r="AN41" s="87">
        <f t="shared" si="12"/>
        <v>4.4970101893874785E-2</v>
      </c>
      <c r="AO41" s="87">
        <f t="shared" si="12"/>
        <v>7.2538414414756808E-2</v>
      </c>
      <c r="AP41" s="87">
        <f t="shared" si="12"/>
        <v>7.3334751422467731E-2</v>
      </c>
      <c r="AQ41" s="87">
        <f t="shared" si="12"/>
        <v>8.1639409525848264E-2</v>
      </c>
      <c r="AR41" s="87">
        <f t="shared" si="12"/>
        <v>8.5497205654314623E-2</v>
      </c>
      <c r="AS41" s="87">
        <f t="shared" si="12"/>
        <v>7.8218177393886104E-2</v>
      </c>
      <c r="AT41" s="87">
        <f t="shared" si="12"/>
        <v>7.6789315554651225E-2</v>
      </c>
      <c r="AU41" s="87">
        <f t="shared" si="12"/>
        <v>7.4974069069343729E-2</v>
      </c>
      <c r="AV41" s="87">
        <f t="shared" si="12"/>
        <v>7.3641833789490074E-2</v>
      </c>
      <c r="AW41" s="87">
        <f t="shared" si="12"/>
        <v>7.0833615615726223E-2</v>
      </c>
      <c r="AX41" s="87">
        <f t="shared" si="12"/>
        <v>6.9405110685540963E-2</v>
      </c>
      <c r="AY41" s="87">
        <f t="shared" si="12"/>
        <v>6.6282640481232974E-2</v>
      </c>
      <c r="AZ41" s="87">
        <f t="shared" si="12"/>
        <v>6.3233376921436865E-2</v>
      </c>
      <c r="BA41" s="87">
        <f t="shared" si="12"/>
        <v>6.2169499344503242E-2</v>
      </c>
      <c r="BB41" s="87">
        <f t="shared" si="12"/>
        <v>6.2317664909754981E-2</v>
      </c>
      <c r="BC41" s="87">
        <f t="shared" si="12"/>
        <v>6.2113444038516444E-2</v>
      </c>
      <c r="BD41" s="87">
        <f t="shared" si="12"/>
        <v>5.9896038409987057E-2</v>
      </c>
      <c r="BE41" s="87">
        <f t="shared" si="11"/>
        <v>5.6549540953267224E-2</v>
      </c>
      <c r="BF41" s="87">
        <f t="shared" si="11"/>
        <v>5.4668025603041841E-2</v>
      </c>
      <c r="BG41" s="699"/>
      <c r="BI41" s="44"/>
    </row>
    <row r="42" spans="2:89" ht="17.100000000000001" customHeight="1">
      <c r="U42" s="366"/>
      <c r="V42" s="261" t="s">
        <v>554</v>
      </c>
      <c r="W42" s="261"/>
      <c r="X42" s="261"/>
      <c r="Y42" s="261"/>
      <c r="Z42" s="261"/>
      <c r="AA42" s="87" t="str">
        <f t="shared" ref="AA42:BD42" si="13">IF(AA8="NO","-",AA8/AA$5)</f>
        <v>-</v>
      </c>
      <c r="AB42" s="87" t="str">
        <f t="shared" si="13"/>
        <v>-</v>
      </c>
      <c r="AC42" s="87">
        <f t="shared" si="13"/>
        <v>4.241791779833361E-3</v>
      </c>
      <c r="AD42" s="87">
        <f t="shared" si="13"/>
        <v>3.1178544622139977E-2</v>
      </c>
      <c r="AE42" s="87">
        <f t="shared" si="13"/>
        <v>5.0441272006372516E-2</v>
      </c>
      <c r="AF42" s="87">
        <f t="shared" si="13"/>
        <v>5.955293838807791E-2</v>
      </c>
      <c r="AG42" s="87">
        <f t="shared" si="13"/>
        <v>9.3161914634295753E-2</v>
      </c>
      <c r="AH42" s="87">
        <f t="shared" si="13"/>
        <v>0.11917726271019762</v>
      </c>
      <c r="AI42" s="87">
        <f t="shared" si="13"/>
        <v>0.1325878059999486</v>
      </c>
      <c r="AJ42" s="87">
        <f t="shared" si="13"/>
        <v>0.1268652625624303</v>
      </c>
      <c r="AK42" s="87">
        <f t="shared" si="13"/>
        <v>0.13642053790565481</v>
      </c>
      <c r="AL42" s="87">
        <f t="shared" si="13"/>
        <v>0.15157590766605064</v>
      </c>
      <c r="AM42" s="87">
        <f t="shared" si="13"/>
        <v>0.18154003482856632</v>
      </c>
      <c r="AN42" s="87">
        <f t="shared" si="13"/>
        <v>0.1746824563155395</v>
      </c>
      <c r="AO42" s="87">
        <f t="shared" si="13"/>
        <v>0.18846151771255396</v>
      </c>
      <c r="AP42" s="87">
        <f t="shared" si="13"/>
        <v>0.13260412597149912</v>
      </c>
      <c r="AQ42" s="87">
        <f t="shared" si="13"/>
        <v>7.6780403154170743E-2</v>
      </c>
      <c r="AR42" s="87">
        <f t="shared" si="13"/>
        <v>5.3513892943588021E-2</v>
      </c>
      <c r="AS42" s="87">
        <f t="shared" si="13"/>
        <v>4.8230170442056512E-2</v>
      </c>
      <c r="AT42" s="87">
        <f t="shared" si="13"/>
        <v>4.0332712165674953E-2</v>
      </c>
      <c r="AU42" s="87">
        <f t="shared" si="13"/>
        <v>2.8572454968635544E-2</v>
      </c>
      <c r="AV42" s="87">
        <f t="shared" si="13"/>
        <v>2.4277298123226165E-2</v>
      </c>
      <c r="AW42" s="87">
        <f t="shared" si="13"/>
        <v>1.9095203552205186E-2</v>
      </c>
      <c r="AX42" s="87">
        <f t="shared" si="13"/>
        <v>1.5235328607292483E-2</v>
      </c>
      <c r="AY42" s="87">
        <f t="shared" si="13"/>
        <v>1.406174185342173E-2</v>
      </c>
      <c r="AZ42" s="87">
        <f t="shared" si="13"/>
        <v>1.374863483464117E-2</v>
      </c>
      <c r="BA42" s="87">
        <f t="shared" si="13"/>
        <v>1.3767660448668633E-2</v>
      </c>
      <c r="BB42" s="87">
        <f t="shared" si="13"/>
        <v>1.3352187196287826E-2</v>
      </c>
      <c r="BC42" s="87">
        <f t="shared" si="13"/>
        <v>1.1562377424737464E-2</v>
      </c>
      <c r="BD42" s="87">
        <f t="shared" si="13"/>
        <v>1.1504635507391579E-2</v>
      </c>
      <c r="BE42" s="87">
        <f t="shared" si="11"/>
        <v>1.273101807766487E-2</v>
      </c>
      <c r="BF42" s="87">
        <f t="shared" si="11"/>
        <v>1.1128057866957666E-2</v>
      </c>
      <c r="BG42" s="698"/>
      <c r="BI42" s="44"/>
      <c r="BJ42" s="44"/>
    </row>
    <row r="43" spans="2:89" ht="17.100000000000001" customHeight="1">
      <c r="U43" s="366"/>
      <c r="V43" s="802" t="s">
        <v>555</v>
      </c>
      <c r="W43" s="802"/>
      <c r="X43" s="802"/>
      <c r="Y43" s="802"/>
      <c r="Z43" s="802"/>
      <c r="AA43" s="87" t="str">
        <f t="shared" ref="AA43:BD43" si="14">IF(AA9="NO","-",AA9/AA$5)</f>
        <v>-</v>
      </c>
      <c r="AB43" s="87" t="str">
        <f t="shared" si="14"/>
        <v>-</v>
      </c>
      <c r="AC43" s="87" t="str">
        <f t="shared" si="14"/>
        <v>-</v>
      </c>
      <c r="AD43" s="87" t="str">
        <f t="shared" si="14"/>
        <v>-</v>
      </c>
      <c r="AE43" s="87" t="str">
        <f t="shared" si="14"/>
        <v>-</v>
      </c>
      <c r="AF43" s="87" t="str">
        <f t="shared" si="14"/>
        <v>-</v>
      </c>
      <c r="AG43" s="87" t="str">
        <f t="shared" si="14"/>
        <v>-</v>
      </c>
      <c r="AH43" s="87" t="str">
        <f t="shared" si="14"/>
        <v>-</v>
      </c>
      <c r="AI43" s="87" t="str">
        <f t="shared" si="14"/>
        <v>-</v>
      </c>
      <c r="AJ43" s="87" t="str">
        <f t="shared" si="14"/>
        <v>-</v>
      </c>
      <c r="AK43" s="87" t="str">
        <f t="shared" si="14"/>
        <v>-</v>
      </c>
      <c r="AL43" s="87" t="str">
        <f t="shared" si="14"/>
        <v>-</v>
      </c>
      <c r="AM43" s="87" t="str">
        <f t="shared" si="14"/>
        <v>-</v>
      </c>
      <c r="AN43" s="87">
        <f t="shared" si="14"/>
        <v>1.4481186229517754E-4</v>
      </c>
      <c r="AO43" s="87">
        <f t="shared" si="14"/>
        <v>3.4827723683236451E-4</v>
      </c>
      <c r="AP43" s="87">
        <f t="shared" si="14"/>
        <v>4.5119999715856622E-4</v>
      </c>
      <c r="AQ43" s="87">
        <f t="shared" si="14"/>
        <v>5.4387931516965994E-4</v>
      </c>
      <c r="AR43" s="87">
        <f t="shared" si="14"/>
        <v>9.3934475484570205E-4</v>
      </c>
      <c r="AS43" s="87">
        <f t="shared" si="14"/>
        <v>1.1871719543769799E-3</v>
      </c>
      <c r="AT43" s="87">
        <f t="shared" si="14"/>
        <v>1.8667237830205757E-3</v>
      </c>
      <c r="AU43" s="87">
        <f t="shared" si="14"/>
        <v>2.5780455777984538E-3</v>
      </c>
      <c r="AV43" s="87">
        <f t="shared" si="14"/>
        <v>3.2921343056292783E-3</v>
      </c>
      <c r="AW43" s="87">
        <f t="shared" si="14"/>
        <v>3.1990552933028843E-3</v>
      </c>
      <c r="AX43" s="87">
        <f t="shared" si="14"/>
        <v>3.3809441296203686E-3</v>
      </c>
      <c r="AY43" s="87">
        <f t="shared" si="14"/>
        <v>3.4165149098441586E-3</v>
      </c>
      <c r="AZ43" s="87">
        <f t="shared" si="14"/>
        <v>3.1998249357391637E-3</v>
      </c>
      <c r="BA43" s="87">
        <f t="shared" si="14"/>
        <v>3.0404013469321656E-3</v>
      </c>
      <c r="BB43" s="87">
        <f t="shared" si="14"/>
        <v>2.5769182884493743E-3</v>
      </c>
      <c r="BC43" s="87">
        <f t="shared" si="14"/>
        <v>2.4929556533028947E-3</v>
      </c>
      <c r="BD43" s="87">
        <f t="shared" si="14"/>
        <v>2.4580981819396896E-3</v>
      </c>
      <c r="BE43" s="87">
        <f t="shared" si="11"/>
        <v>2.4465548490650501E-3</v>
      </c>
      <c r="BF43" s="908">
        <f t="shared" si="11"/>
        <v>2.3716219231160749E-3</v>
      </c>
      <c r="BG43" s="700"/>
      <c r="BI43" s="44"/>
    </row>
    <row r="44" spans="2:89" ht="17.100000000000001" customHeight="1">
      <c r="U44" s="284"/>
      <c r="V44" s="261" t="s">
        <v>556</v>
      </c>
      <c r="W44" s="261"/>
      <c r="X44" s="261"/>
      <c r="Y44" s="261"/>
      <c r="Z44" s="261"/>
      <c r="AA44" s="87">
        <f t="shared" ref="AA44:BD44" si="15">IF(AA10="NO","-",AA10/AA$5)</f>
        <v>9.4826562964833757E-5</v>
      </c>
      <c r="AB44" s="87" t="str">
        <f t="shared" si="15"/>
        <v>-</v>
      </c>
      <c r="AC44" s="87">
        <f t="shared" si="15"/>
        <v>2.5509998317893631E-3</v>
      </c>
      <c r="AD44" s="87">
        <f t="shared" si="15"/>
        <v>1.625058561400879E-2</v>
      </c>
      <c r="AE44" s="87">
        <f t="shared" si="15"/>
        <v>2.4041833009944603E-2</v>
      </c>
      <c r="AF44" s="87">
        <f t="shared" si="15"/>
        <v>2.217115591987744E-2</v>
      </c>
      <c r="AG44" s="87">
        <f t="shared" si="15"/>
        <v>2.1652220615380482E-2</v>
      </c>
      <c r="AH44" s="87">
        <f t="shared" si="15"/>
        <v>1.7538879821057434E-2</v>
      </c>
      <c r="AI44" s="87">
        <f t="shared" si="15"/>
        <v>1.2976189872044517E-2</v>
      </c>
      <c r="AJ44" s="87">
        <f t="shared" si="15"/>
        <v>7.7415910100486571E-3</v>
      </c>
      <c r="AK44" s="87">
        <f t="shared" si="15"/>
        <v>1.2963254459887842E-2</v>
      </c>
      <c r="AL44" s="87">
        <f t="shared" si="15"/>
        <v>2.2419630456050676E-2</v>
      </c>
      <c r="AM44" s="87">
        <f t="shared" si="15"/>
        <v>2.5284559982111023E-2</v>
      </c>
      <c r="AN44" s="87">
        <f t="shared" si="15"/>
        <v>3.2065534451538154E-2</v>
      </c>
      <c r="AO44" s="87">
        <f t="shared" si="15"/>
        <v>4.5482994086237905E-2</v>
      </c>
      <c r="AP44" s="87">
        <f t="shared" si="15"/>
        <v>3.5152074873782385E-2</v>
      </c>
      <c r="AQ44" s="87">
        <f t="shared" si="15"/>
        <v>2.5053146243379502E-2</v>
      </c>
      <c r="AR44" s="87">
        <f t="shared" si="15"/>
        <v>2.1340998178288519E-2</v>
      </c>
      <c r="AS44" s="87">
        <f t="shared" si="15"/>
        <v>1.5880236031140842E-2</v>
      </c>
      <c r="AT44" s="87">
        <f t="shared" si="15"/>
        <v>1.1161896830431658E-2</v>
      </c>
      <c r="AU44" s="87">
        <f t="shared" si="15"/>
        <v>5.4900033691397121E-3</v>
      </c>
      <c r="AV44" s="87">
        <f t="shared" si="15"/>
        <v>5.7947184603366411E-3</v>
      </c>
      <c r="AW44" s="87">
        <f t="shared" si="15"/>
        <v>4.1011352267835022E-3</v>
      </c>
      <c r="AX44" s="87">
        <f t="shared" si="15"/>
        <v>4.0833468537116654E-3</v>
      </c>
      <c r="AY44" s="87">
        <f t="shared" si="15"/>
        <v>2.8091360348472053E-3</v>
      </c>
      <c r="AZ44" s="87">
        <f t="shared" si="15"/>
        <v>2.1125877048880182E-3</v>
      </c>
      <c r="BA44" s="87">
        <f t="shared" si="15"/>
        <v>3.486228120535311E-3</v>
      </c>
      <c r="BB44" s="87">
        <f t="shared" si="15"/>
        <v>2.1122785937093599E-3</v>
      </c>
      <c r="BC44" s="87">
        <f t="shared" si="15"/>
        <v>1.8804582288067815E-3</v>
      </c>
      <c r="BD44" s="87">
        <f t="shared" si="15"/>
        <v>2.3946924973241193E-3</v>
      </c>
      <c r="BE44" s="87">
        <f t="shared" si="11"/>
        <v>1.4662341253039762E-3</v>
      </c>
      <c r="BF44" s="908">
        <f t="shared" si="11"/>
        <v>2.2220839925186755E-3</v>
      </c>
      <c r="BG44" s="702"/>
      <c r="BK44" s="44"/>
    </row>
    <row r="45" spans="2:89" ht="17.100000000000001" customHeight="1">
      <c r="U45" s="366"/>
      <c r="V45" s="347" t="s">
        <v>557</v>
      </c>
      <c r="W45" s="347"/>
      <c r="X45" s="347"/>
      <c r="Y45" s="347"/>
      <c r="Z45" s="347"/>
      <c r="AA45" s="87">
        <f t="shared" ref="AA45:BD45" si="16">IF(AA11="NO","-",AA11/AA$5)</f>
        <v>4.5906225852604811E-5</v>
      </c>
      <c r="AB45" s="87" t="str">
        <f t="shared" si="16"/>
        <v>-</v>
      </c>
      <c r="AC45" s="87">
        <f t="shared" si="16"/>
        <v>1.2349574925699688E-3</v>
      </c>
      <c r="AD45" s="87">
        <f t="shared" si="16"/>
        <v>7.8670261803164953E-3</v>
      </c>
      <c r="AE45" s="87">
        <f t="shared" si="16"/>
        <v>1.1638825467864107E-2</v>
      </c>
      <c r="AF45" s="87">
        <f t="shared" si="16"/>
        <v>1.0733217141368464E-2</v>
      </c>
      <c r="AG45" s="87">
        <f t="shared" si="16"/>
        <v>1.0736948922219368E-2</v>
      </c>
      <c r="AH45" s="87">
        <f t="shared" si="16"/>
        <v>1.2049903565632143E-2</v>
      </c>
      <c r="AI45" s="87">
        <f t="shared" si="16"/>
        <v>1.1458518053345261E-2</v>
      </c>
      <c r="AJ45" s="87">
        <f t="shared" si="16"/>
        <v>1.1216563002635052E-2</v>
      </c>
      <c r="AK45" s="87">
        <f t="shared" si="16"/>
        <v>1.2372286931571566E-2</v>
      </c>
      <c r="AL45" s="87">
        <f t="shared" si="16"/>
        <v>1.130065912440794E-2</v>
      </c>
      <c r="AM45" s="87">
        <f t="shared" si="16"/>
        <v>1.3150630450763643E-2</v>
      </c>
      <c r="AN45" s="87">
        <f t="shared" si="16"/>
        <v>1.2714375653428334E-2</v>
      </c>
      <c r="AO45" s="87">
        <f t="shared" si="16"/>
        <v>1.8739990700354849E-2</v>
      </c>
      <c r="AP45" s="87">
        <f t="shared" si="16"/>
        <v>1.7520533778784382E-2</v>
      </c>
      <c r="AQ45" s="87">
        <f t="shared" si="16"/>
        <v>1.6589327421470252E-2</v>
      </c>
      <c r="AR45" s="87">
        <f t="shared" si="16"/>
        <v>1.5720538600000711E-2</v>
      </c>
      <c r="AS45" s="87">
        <f t="shared" si="16"/>
        <v>1.2135481660751596E-2</v>
      </c>
      <c r="AT45" s="87">
        <f t="shared" si="16"/>
        <v>7.1533736604783467E-3</v>
      </c>
      <c r="AU45" s="87">
        <f t="shared" si="16"/>
        <v>7.0704197616521768E-3</v>
      </c>
      <c r="AV45" s="87">
        <f t="shared" si="16"/>
        <v>5.4441059568871904E-3</v>
      </c>
      <c r="AW45" s="87">
        <f t="shared" si="16"/>
        <v>4.1403252066847234E-3</v>
      </c>
      <c r="AX45" s="87">
        <f t="shared" si="16"/>
        <v>3.4010002107920149E-3</v>
      </c>
      <c r="AY45" s="87">
        <f t="shared" si="16"/>
        <v>3.1534162412476022E-3</v>
      </c>
      <c r="AZ45" s="87">
        <f t="shared" si="16"/>
        <v>2.8788682751090585E-3</v>
      </c>
      <c r="BA45" s="87">
        <f t="shared" si="16"/>
        <v>2.7516411688380611E-3</v>
      </c>
      <c r="BB45" s="87">
        <f t="shared" si="16"/>
        <v>2.7389952786893725E-3</v>
      </c>
      <c r="BC45" s="87">
        <f t="shared" si="16"/>
        <v>2.3965029274400054E-3</v>
      </c>
      <c r="BD45" s="87">
        <f t="shared" si="16"/>
        <v>1.998965218692997E-3</v>
      </c>
      <c r="BE45" s="87">
        <f t="shared" si="11"/>
        <v>2.0923047452191439E-3</v>
      </c>
      <c r="BF45" s="908">
        <f t="shared" si="11"/>
        <v>1.9749048682819945E-3</v>
      </c>
      <c r="BG45" s="700"/>
    </row>
    <row r="46" spans="2:89" ht="17.100000000000001" customHeight="1">
      <c r="U46" s="284"/>
      <c r="V46" s="261" t="s">
        <v>558</v>
      </c>
      <c r="W46" s="261"/>
      <c r="X46" s="261"/>
      <c r="Y46" s="261"/>
      <c r="Z46" s="261"/>
      <c r="AA46" s="87">
        <f t="shared" ref="AA46:BD46" si="17">IF(AA12="NO","-",AA12/AA$5)</f>
        <v>4.5191187359603299E-8</v>
      </c>
      <c r="AB46" s="87" t="str">
        <f t="shared" si="17"/>
        <v>-</v>
      </c>
      <c r="AC46" s="87">
        <f t="shared" si="17"/>
        <v>1.2157217107558982E-6</v>
      </c>
      <c r="AD46" s="87">
        <f t="shared" si="17"/>
        <v>7.7444888460028813E-6</v>
      </c>
      <c r="AE46" s="87">
        <f t="shared" si="17"/>
        <v>1.1457538331570872E-5</v>
      </c>
      <c r="AF46" s="87">
        <f t="shared" si="17"/>
        <v>1.0566035821900734E-5</v>
      </c>
      <c r="AG46" s="87">
        <f t="shared" si="17"/>
        <v>1.0721949191272651E-5</v>
      </c>
      <c r="AH46" s="87">
        <f t="shared" si="17"/>
        <v>3.4340535722225085E-5</v>
      </c>
      <c r="AI46" s="87">
        <f t="shared" si="17"/>
        <v>3.3437884836897456E-5</v>
      </c>
      <c r="AJ46" s="87">
        <f t="shared" si="17"/>
        <v>1.5382236722865113E-4</v>
      </c>
      <c r="AK46" s="87">
        <f t="shared" si="17"/>
        <v>8.0442411671404675E-5</v>
      </c>
      <c r="AL46" s="87">
        <f t="shared" si="17"/>
        <v>5.9615605134455285E-5</v>
      </c>
      <c r="AM46" s="87">
        <f t="shared" si="17"/>
        <v>1.1740246067570183E-4</v>
      </c>
      <c r="AN46" s="87">
        <f t="shared" si="17"/>
        <v>1.018953528170698E-4</v>
      </c>
      <c r="AO46" s="87">
        <f t="shared" si="17"/>
        <v>2.4518700623906559E-4</v>
      </c>
      <c r="AP46" s="87">
        <f t="shared" si="17"/>
        <v>2.3297154340483684E-4</v>
      </c>
      <c r="AQ46" s="87">
        <f t="shared" si="17"/>
        <v>1.9337871416260209E-4</v>
      </c>
      <c r="AR46" s="87">
        <f t="shared" si="17"/>
        <v>1.831766281375627E-4</v>
      </c>
      <c r="AS46" s="87">
        <f t="shared" si="17"/>
        <v>1.4683208142993157E-4</v>
      </c>
      <c r="AT46" s="87">
        <f t="shared" si="17"/>
        <v>1.0973937318554697E-4</v>
      </c>
      <c r="AU46" s="87">
        <f t="shared" si="17"/>
        <v>1.2950913983023345E-4</v>
      </c>
      <c r="AV46" s="87">
        <f t="shared" si="17"/>
        <v>1.254551264990775E-4</v>
      </c>
      <c r="AW46" s="87">
        <f t="shared" si="17"/>
        <v>8.1311193798986117E-5</v>
      </c>
      <c r="AX46" s="87">
        <f t="shared" si="17"/>
        <v>7.3717396377589374E-5</v>
      </c>
      <c r="AY46" s="87">
        <f t="shared" si="17"/>
        <v>6.3118749608424772E-5</v>
      </c>
      <c r="AZ46" s="87">
        <f t="shared" si="17"/>
        <v>4.9186233155802153E-5</v>
      </c>
      <c r="BA46" s="87">
        <f t="shared" si="17"/>
        <v>4.5362714772743276E-5</v>
      </c>
      <c r="BB46" s="87">
        <f t="shared" si="17"/>
        <v>4.2455252567133168E-5</v>
      </c>
      <c r="BC46" s="87">
        <f t="shared" si="17"/>
        <v>4.5725655168872388E-5</v>
      </c>
      <c r="BD46" s="87">
        <f t="shared" si="17"/>
        <v>3.5483779265048539E-5</v>
      </c>
      <c r="BE46" s="87">
        <f t="shared" si="11"/>
        <v>2.3636748130822993E-5</v>
      </c>
      <c r="BF46" s="908">
        <f>IF(BF12="NO","-",BF12/BF$5)</f>
        <v>1.7021838765304111E-5</v>
      </c>
      <c r="BG46" s="701"/>
      <c r="BI46" s="44"/>
      <c r="BJ46" s="44"/>
    </row>
    <row r="47" spans="2:89" ht="17.100000000000001" customHeight="1">
      <c r="U47" s="284"/>
      <c r="V47" s="261" t="s">
        <v>559</v>
      </c>
      <c r="W47" s="261"/>
      <c r="X47" s="261"/>
      <c r="Y47" s="261"/>
      <c r="Z47" s="261"/>
      <c r="AA47" s="87">
        <f t="shared" ref="AA47:BD47" si="18">IF(AA13="NO","-",AA13/AA$5)</f>
        <v>0.99977499473927811</v>
      </c>
      <c r="AB47" s="87">
        <f t="shared" si="18"/>
        <v>1</v>
      </c>
      <c r="AC47" s="87">
        <f t="shared" si="18"/>
        <v>0.98946838193096909</v>
      </c>
      <c r="AD47" s="87">
        <f t="shared" si="18"/>
        <v>0.92628943467881497</v>
      </c>
      <c r="AE47" s="87">
        <f t="shared" si="18"/>
        <v>0.87484176997931751</v>
      </c>
      <c r="AF47" s="87">
        <f t="shared" si="18"/>
        <v>0.85115288565311475</v>
      </c>
      <c r="AG47" s="87">
        <f t="shared" si="18"/>
        <v>0.80204030706882412</v>
      </c>
      <c r="AH47" s="87">
        <f t="shared" si="18"/>
        <v>0.76070040330008315</v>
      </c>
      <c r="AI47" s="87">
        <f t="shared" si="18"/>
        <v>0.73433684447921732</v>
      </c>
      <c r="AJ47" s="87">
        <f t="shared" si="18"/>
        <v>0.73188009362127715</v>
      </c>
      <c r="AK47" s="87">
        <f t="shared" si="18"/>
        <v>0.68654554244516086</v>
      </c>
      <c r="AL47" s="87">
        <f t="shared" si="18"/>
        <v>0.60687910316743632</v>
      </c>
      <c r="AM47" s="87">
        <f t="shared" si="18"/>
        <v>0.47497330323562087</v>
      </c>
      <c r="AN47" s="87">
        <f t="shared" si="18"/>
        <v>0.3915389838060056</v>
      </c>
      <c r="AO47" s="87">
        <f t="shared" si="18"/>
        <v>0.10366257261681978</v>
      </c>
      <c r="AP47" s="87">
        <f t="shared" si="18"/>
        <v>4.5846182341843664E-2</v>
      </c>
      <c r="AQ47" s="87">
        <f t="shared" si="18"/>
        <v>5.6797431037995186E-2</v>
      </c>
      <c r="AR47" s="87">
        <f t="shared" si="18"/>
        <v>1.6468471296026424E-2</v>
      </c>
      <c r="AS47" s="87">
        <f t="shared" si="18"/>
        <v>3.0751292021069018E-2</v>
      </c>
      <c r="AT47" s="87">
        <f t="shared" si="18"/>
        <v>2.4027608957862914E-3</v>
      </c>
      <c r="AU47" s="87">
        <f t="shared" si="18"/>
        <v>2.2841118135843649E-3</v>
      </c>
      <c r="AV47" s="87">
        <f t="shared" si="18"/>
        <v>6.2331418750913639E-4</v>
      </c>
      <c r="AW47" s="87">
        <f t="shared" si="18"/>
        <v>6.045689139629215E-4</v>
      </c>
      <c r="AX47" s="87">
        <f t="shared" si="18"/>
        <v>5.068463806904306E-4</v>
      </c>
      <c r="AY47" s="87">
        <f t="shared" si="18"/>
        <v>6.6144271256013952E-4</v>
      </c>
      <c r="AZ47" s="87">
        <f t="shared" si="18"/>
        <v>7.5356674083958575E-4</v>
      </c>
      <c r="BA47" s="87">
        <f t="shared" si="18"/>
        <v>5.5533170725809492E-4</v>
      </c>
      <c r="BB47" s="87">
        <f t="shared" si="18"/>
        <v>8.5599884462243662E-4</v>
      </c>
      <c r="BC47" s="87">
        <f t="shared" si="18"/>
        <v>2.5168757704362795E-4</v>
      </c>
      <c r="BD47" s="87">
        <f t="shared" si="18"/>
        <v>2.6783849326737622E-4</v>
      </c>
      <c r="BE47" s="87">
        <f t="shared" si="11"/>
        <v>2.7182686689427179E-3</v>
      </c>
      <c r="BF47" s="908">
        <f t="shared" si="11"/>
        <v>2.448251334244902E-3</v>
      </c>
      <c r="BG47" s="701"/>
      <c r="BI47" s="44"/>
      <c r="BJ47" s="44"/>
    </row>
    <row r="48" spans="2:89" ht="17.100000000000001" customHeight="1">
      <c r="U48" s="284"/>
      <c r="V48" s="347" t="s">
        <v>560</v>
      </c>
      <c r="W48" s="347"/>
      <c r="X48" s="347"/>
      <c r="Y48" s="347"/>
      <c r="Z48" s="347"/>
      <c r="AA48" s="87" t="str">
        <f t="shared" ref="AA48:BD48" si="19">IF(AA14="NO","-",AA14/AA$5)</f>
        <v>-</v>
      </c>
      <c r="AB48" s="87" t="str">
        <f t="shared" si="19"/>
        <v>-</v>
      </c>
      <c r="AC48" s="87" t="str">
        <f t="shared" si="19"/>
        <v>-</v>
      </c>
      <c r="AD48" s="87" t="str">
        <f t="shared" si="19"/>
        <v>-</v>
      </c>
      <c r="AE48" s="87" t="str">
        <f t="shared" si="19"/>
        <v>-</v>
      </c>
      <c r="AF48" s="87" t="str">
        <f t="shared" si="19"/>
        <v>-</v>
      </c>
      <c r="AG48" s="87">
        <f t="shared" si="19"/>
        <v>9.9699341663477863E-6</v>
      </c>
      <c r="AH48" s="87">
        <f t="shared" si="19"/>
        <v>2.7280022856875199E-5</v>
      </c>
      <c r="AI48" s="87">
        <f t="shared" si="19"/>
        <v>7.6324721560739377E-5</v>
      </c>
      <c r="AJ48" s="87">
        <f t="shared" si="19"/>
        <v>1.5466358132954817E-4</v>
      </c>
      <c r="AK48" s="87">
        <f t="shared" si="19"/>
        <v>2.0256047435319844E-4</v>
      </c>
      <c r="AL48" s="87">
        <f t="shared" si="19"/>
        <v>2.7520139155342606E-4</v>
      </c>
      <c r="AM48" s="87">
        <f t="shared" si="19"/>
        <v>3.6869373736005047E-4</v>
      </c>
      <c r="AN48" s="87">
        <f t="shared" si="19"/>
        <v>4.0308138922385672E-4</v>
      </c>
      <c r="AO48" s="87">
        <f t="shared" si="19"/>
        <v>5.6361890983043722E-4</v>
      </c>
      <c r="AP48" s="87">
        <f t="shared" si="19"/>
        <v>5.7408978280219011E-4</v>
      </c>
      <c r="AQ48" s="87">
        <f t="shared" si="19"/>
        <v>5.0992064641732361E-4</v>
      </c>
      <c r="AR48" s="87">
        <f t="shared" si="19"/>
        <v>4.6162760336596206E-4</v>
      </c>
      <c r="AS48" s="87">
        <f t="shared" si="19"/>
        <v>4.0659864532443092E-4</v>
      </c>
      <c r="AT48" s="87">
        <f t="shared" si="19"/>
        <v>3.8598924824208405E-4</v>
      </c>
      <c r="AU48" s="87">
        <f t="shared" si="19"/>
        <v>3.5554222544470298E-4</v>
      </c>
      <c r="AV48" s="87">
        <f t="shared" si="19"/>
        <v>3.2221136696231864E-4</v>
      </c>
      <c r="AW48" s="87">
        <f t="shared" si="19"/>
        <v>2.9367815220854808E-4</v>
      </c>
      <c r="AX48" s="87">
        <f>IF(AX14="NO","-",AX14/AX$5)</f>
        <v>2.7406478645750185E-4</v>
      </c>
      <c r="AY48" s="87">
        <f t="shared" si="19"/>
        <v>2.5299915696827655E-4</v>
      </c>
      <c r="AZ48" s="87">
        <f t="shared" si="19"/>
        <v>2.3875139738015907E-4</v>
      </c>
      <c r="BA48" s="87">
        <f t="shared" si="19"/>
        <v>2.23122120070151E-4</v>
      </c>
      <c r="BB48" s="87">
        <f t="shared" si="19"/>
        <v>2.1633302095992285E-4</v>
      </c>
      <c r="BC48" s="87">
        <f t="shared" si="19"/>
        <v>2.0912604799599782E-4</v>
      </c>
      <c r="BD48" s="87">
        <f t="shared" si="19"/>
        <v>2.0008066976986649E-4</v>
      </c>
      <c r="BE48" s="87">
        <f t="shared" si="11"/>
        <v>1.9330408784801152E-4</v>
      </c>
      <c r="BF48" s="908">
        <f t="shared" si="11"/>
        <v>1.8687279395843939E-4</v>
      </c>
      <c r="BG48" s="703"/>
      <c r="BI48" s="44"/>
    </row>
    <row r="49" spans="21:62" ht="17.100000000000001" customHeight="1">
      <c r="U49" s="285"/>
      <c r="V49" s="261" t="s">
        <v>561</v>
      </c>
      <c r="W49" s="261"/>
      <c r="X49" s="261"/>
      <c r="Y49" s="261"/>
      <c r="Z49" s="261"/>
      <c r="AA49" s="87" t="str">
        <f t="shared" ref="AA49:BD49" si="20">IF(AA15="NO","-",AA15/AA$5)</f>
        <v>-</v>
      </c>
      <c r="AB49" s="87" t="str">
        <f t="shared" si="20"/>
        <v>-</v>
      </c>
      <c r="AC49" s="87" t="str">
        <f t="shared" si="20"/>
        <v>-</v>
      </c>
      <c r="AD49" s="87" t="str">
        <f t="shared" si="20"/>
        <v>-</v>
      </c>
      <c r="AE49" s="87" t="str">
        <f t="shared" si="20"/>
        <v>-</v>
      </c>
      <c r="AF49" s="87" t="str">
        <f t="shared" si="20"/>
        <v>-</v>
      </c>
      <c r="AG49" s="87" t="str">
        <f t="shared" si="20"/>
        <v>-</v>
      </c>
      <c r="AH49" s="87" t="str">
        <f t="shared" si="20"/>
        <v>-</v>
      </c>
      <c r="AI49" s="87" t="str">
        <f t="shared" si="20"/>
        <v>-</v>
      </c>
      <c r="AJ49" s="87" t="str">
        <f t="shared" si="20"/>
        <v>-</v>
      </c>
      <c r="AK49" s="87" t="str">
        <f t="shared" si="20"/>
        <v>-</v>
      </c>
      <c r="AL49" s="87" t="str">
        <f t="shared" si="20"/>
        <v>-</v>
      </c>
      <c r="AM49" s="87" t="str">
        <f t="shared" si="20"/>
        <v>-</v>
      </c>
      <c r="AN49" s="87" t="str">
        <f t="shared" si="20"/>
        <v>-</v>
      </c>
      <c r="AO49" s="87" t="str">
        <f t="shared" si="20"/>
        <v>-</v>
      </c>
      <c r="AP49" s="87" t="str">
        <f t="shared" si="20"/>
        <v>-</v>
      </c>
      <c r="AQ49" s="87" t="str">
        <f t="shared" si="20"/>
        <v>-</v>
      </c>
      <c r="AR49" s="87" t="str">
        <f t="shared" si="20"/>
        <v>-</v>
      </c>
      <c r="AS49" s="87" t="str">
        <f t="shared" si="20"/>
        <v>-</v>
      </c>
      <c r="AT49" s="87" t="str">
        <f t="shared" si="20"/>
        <v>-</v>
      </c>
      <c r="AU49" s="87" t="str">
        <f t="shared" si="20"/>
        <v>-</v>
      </c>
      <c r="AV49" s="87">
        <f t="shared" si="20"/>
        <v>3.832539936711581E-5</v>
      </c>
      <c r="AW49" s="87">
        <f t="shared" si="20"/>
        <v>4.3810821636840083E-5</v>
      </c>
      <c r="AX49" s="87">
        <f t="shared" si="20"/>
        <v>4.0068261176202955E-5</v>
      </c>
      <c r="AY49" s="87">
        <f t="shared" si="20"/>
        <v>3.5949187967267711E-5</v>
      </c>
      <c r="AZ49" s="87">
        <f t="shared" si="20"/>
        <v>2.1843252150012313E-5</v>
      </c>
      <c r="BA49" s="87">
        <f t="shared" si="20"/>
        <v>2.6828525046590394E-5</v>
      </c>
      <c r="BB49" s="87">
        <f t="shared" si="20"/>
        <v>3.1810767874482446E-5</v>
      </c>
      <c r="BC49" s="87">
        <f t="shared" si="20"/>
        <v>3.6477692753958239E-5</v>
      </c>
      <c r="BD49" s="87">
        <f t="shared" si="20"/>
        <v>2.8754432835761861E-5</v>
      </c>
      <c r="BE49" s="87">
        <f t="shared" si="11"/>
        <v>2.4882018328088745E-5</v>
      </c>
      <c r="BF49" s="908">
        <f t="shared" si="11"/>
        <v>3.189492324297185E-5</v>
      </c>
      <c r="BG49" s="704"/>
      <c r="BI49" s="44"/>
    </row>
    <row r="50" spans="21:62" ht="17.100000000000001" customHeight="1">
      <c r="U50" s="370" t="s">
        <v>14</v>
      </c>
      <c r="V50" s="378"/>
      <c r="W50" s="378"/>
      <c r="X50" s="378"/>
      <c r="Y50" s="378"/>
      <c r="Z50" s="378"/>
      <c r="AA50" s="139">
        <f t="shared" ref="AA50:BC50" si="21">SUM(AA51:AA56)</f>
        <v>1</v>
      </c>
      <c r="AB50" s="139">
        <f t="shared" si="21"/>
        <v>1</v>
      </c>
      <c r="AC50" s="139">
        <f t="shared" si="21"/>
        <v>1</v>
      </c>
      <c r="AD50" s="139">
        <f t="shared" si="21"/>
        <v>1</v>
      </c>
      <c r="AE50" s="139">
        <f t="shared" si="21"/>
        <v>1</v>
      </c>
      <c r="AF50" s="139">
        <f t="shared" si="21"/>
        <v>1</v>
      </c>
      <c r="AG50" s="139">
        <f t="shared" si="21"/>
        <v>1</v>
      </c>
      <c r="AH50" s="139">
        <f t="shared" si="21"/>
        <v>1</v>
      </c>
      <c r="AI50" s="139">
        <f t="shared" si="21"/>
        <v>1</v>
      </c>
      <c r="AJ50" s="139">
        <f t="shared" si="21"/>
        <v>1.0000000000000002</v>
      </c>
      <c r="AK50" s="139">
        <f t="shared" si="21"/>
        <v>1</v>
      </c>
      <c r="AL50" s="139">
        <f t="shared" si="21"/>
        <v>0.99999999999999989</v>
      </c>
      <c r="AM50" s="139">
        <f t="shared" si="21"/>
        <v>1</v>
      </c>
      <c r="AN50" s="139">
        <f t="shared" si="21"/>
        <v>1</v>
      </c>
      <c r="AO50" s="139">
        <f t="shared" si="21"/>
        <v>1</v>
      </c>
      <c r="AP50" s="139">
        <f t="shared" si="21"/>
        <v>1</v>
      </c>
      <c r="AQ50" s="139">
        <f t="shared" si="21"/>
        <v>0.99999999999999989</v>
      </c>
      <c r="AR50" s="139">
        <f t="shared" si="21"/>
        <v>1</v>
      </c>
      <c r="AS50" s="139">
        <f t="shared" si="21"/>
        <v>1.0000000000000002</v>
      </c>
      <c r="AT50" s="139">
        <f t="shared" si="21"/>
        <v>1.0000000000000002</v>
      </c>
      <c r="AU50" s="139">
        <f t="shared" si="21"/>
        <v>0.99999999999999989</v>
      </c>
      <c r="AV50" s="139">
        <f t="shared" si="21"/>
        <v>1</v>
      </c>
      <c r="AW50" s="139">
        <f t="shared" si="21"/>
        <v>1</v>
      </c>
      <c r="AX50" s="139">
        <f t="shared" si="21"/>
        <v>1</v>
      </c>
      <c r="AY50" s="139">
        <f t="shared" si="21"/>
        <v>0.99999999999999989</v>
      </c>
      <c r="AZ50" s="139">
        <f t="shared" si="21"/>
        <v>0.99999999999999989</v>
      </c>
      <c r="BA50" s="139">
        <f t="shared" si="21"/>
        <v>0.99999999999999989</v>
      </c>
      <c r="BB50" s="139">
        <f t="shared" si="21"/>
        <v>1</v>
      </c>
      <c r="BC50" s="139">
        <f t="shared" si="21"/>
        <v>1</v>
      </c>
      <c r="BD50" s="906">
        <f>SUM(BD51:BD56)</f>
        <v>1</v>
      </c>
      <c r="BE50" s="906">
        <f>SUM(BE51:BE56)</f>
        <v>0.99999999999999989</v>
      </c>
      <c r="BF50" s="906">
        <f>SUM(BF51:BF56)</f>
        <v>0.99999999999999989</v>
      </c>
      <c r="BG50" s="699"/>
      <c r="BI50" s="44"/>
      <c r="BJ50" s="44"/>
    </row>
    <row r="51" spans="21:62" ht="17.100000000000001" customHeight="1">
      <c r="U51" s="370"/>
      <c r="V51" s="261" t="s">
        <v>557</v>
      </c>
      <c r="W51" s="347"/>
      <c r="X51" s="347"/>
      <c r="Y51" s="347"/>
      <c r="Z51" s="347"/>
      <c r="AA51" s="77">
        <f t="shared" ref="AA51:BD51" si="22">IF(AA17="NO","-",AA17/AA$16)</f>
        <v>0.21767336937425263</v>
      </c>
      <c r="AB51" s="77">
        <f t="shared" si="22"/>
        <v>0.2195551803218036</v>
      </c>
      <c r="AC51" s="77">
        <f t="shared" si="22"/>
        <v>0.22129151757992757</v>
      </c>
      <c r="AD51" s="77">
        <f t="shared" si="22"/>
        <v>0.22250405676443746</v>
      </c>
      <c r="AE51" s="77">
        <f t="shared" si="22"/>
        <v>0.22291114821196845</v>
      </c>
      <c r="AF51" s="77">
        <f t="shared" si="22"/>
        <v>0.22250244983497228</v>
      </c>
      <c r="AG51" s="77">
        <f t="shared" si="22"/>
        <v>0.25220033420052934</v>
      </c>
      <c r="AH51" s="77">
        <f t="shared" si="22"/>
        <v>0.28959634482906249</v>
      </c>
      <c r="AI51" s="77">
        <f t="shared" si="22"/>
        <v>0.35433610436149787</v>
      </c>
      <c r="AJ51" s="77">
        <f t="shared" si="22"/>
        <v>0.47789078289995834</v>
      </c>
      <c r="AK51" s="77">
        <f t="shared" si="22"/>
        <v>0.56949996764651734</v>
      </c>
      <c r="AL51" s="77">
        <f t="shared" si="22"/>
        <v>0.52604130782179881</v>
      </c>
      <c r="AM51" s="77">
        <f t="shared" si="22"/>
        <v>0.56293061149658641</v>
      </c>
      <c r="AN51" s="77">
        <f t="shared" si="22"/>
        <v>0.57939132674265525</v>
      </c>
      <c r="AO51" s="77">
        <f t="shared" si="22"/>
        <v>0.58860529613839496</v>
      </c>
      <c r="AP51" s="77">
        <f t="shared" si="22"/>
        <v>0.53188390663117868</v>
      </c>
      <c r="AQ51" s="77">
        <f t="shared" si="22"/>
        <v>0.54752486691256608</v>
      </c>
      <c r="AR51" s="77">
        <f t="shared" si="22"/>
        <v>0.55894204834235772</v>
      </c>
      <c r="AS51" s="77">
        <f t="shared" si="22"/>
        <v>0.57993300830307459</v>
      </c>
      <c r="AT51" s="77">
        <f t="shared" si="22"/>
        <v>0.51981384859559432</v>
      </c>
      <c r="AU51" s="77">
        <f t="shared" si="22"/>
        <v>0.51986576409491858</v>
      </c>
      <c r="AV51" s="77">
        <f t="shared" si="22"/>
        <v>0.49486619349156402</v>
      </c>
      <c r="AW51" s="77">
        <f t="shared" si="22"/>
        <v>0.47146911753719861</v>
      </c>
      <c r="AX51" s="77">
        <f t="shared" si="22"/>
        <v>0.47340382422275951</v>
      </c>
      <c r="AY51" s="77">
        <f t="shared" si="22"/>
        <v>0.48082659938574207</v>
      </c>
      <c r="AZ51" s="77">
        <f t="shared" si="22"/>
        <v>0.47828666102948075</v>
      </c>
      <c r="BA51" s="77">
        <f t="shared" si="22"/>
        <v>0.50995632820771386</v>
      </c>
      <c r="BB51" s="77">
        <f t="shared" si="22"/>
        <v>0.52536038843201138</v>
      </c>
      <c r="BC51" s="77">
        <f t="shared" si="22"/>
        <v>0.5093476237291189</v>
      </c>
      <c r="BD51" s="840">
        <f t="shared" si="22"/>
        <v>0.48981964559910718</v>
      </c>
      <c r="BE51" s="840">
        <f t="shared" ref="BE51:BF56" si="23">IF(BE17="NO","-",BE17/BE$16)</f>
        <v>0.52107759807706688</v>
      </c>
      <c r="BF51" s="840">
        <f t="shared" si="23"/>
        <v>0.48813377807117736</v>
      </c>
      <c r="BG51" s="699"/>
    </row>
    <row r="52" spans="21:62" ht="17.100000000000001" customHeight="1">
      <c r="U52" s="369"/>
      <c r="V52" s="261" t="s">
        <v>558</v>
      </c>
      <c r="W52" s="347"/>
      <c r="X52" s="347"/>
      <c r="Y52" s="347"/>
      <c r="Z52" s="347"/>
      <c r="AA52" s="77">
        <f t="shared" ref="AA52:BD52" si="24">IF(AA18="NO","-",AA18/AA$16)</f>
        <v>4.7940230627845654E-3</v>
      </c>
      <c r="AB52" s="77">
        <f t="shared" si="24"/>
        <v>4.8354679354775084E-3</v>
      </c>
      <c r="AC52" s="77">
        <f t="shared" si="24"/>
        <v>4.8737089058090996E-3</v>
      </c>
      <c r="AD52" s="77">
        <f t="shared" si="24"/>
        <v>4.9004137840024256E-3</v>
      </c>
      <c r="AE52" s="77">
        <f t="shared" si="24"/>
        <v>4.9093795375704267E-3</v>
      </c>
      <c r="AF52" s="77">
        <f t="shared" si="24"/>
        <v>4.9003783931002758E-3</v>
      </c>
      <c r="AG52" s="77">
        <f t="shared" si="24"/>
        <v>4.5610060812377156E-3</v>
      </c>
      <c r="AH52" s="77">
        <f t="shared" si="24"/>
        <v>7.7575377900506301E-3</v>
      </c>
      <c r="AI52" s="77">
        <f t="shared" si="24"/>
        <v>1.027539490430443E-2</v>
      </c>
      <c r="AJ52" s="77">
        <f t="shared" si="24"/>
        <v>1.6222666115214706E-2</v>
      </c>
      <c r="AK52" s="77">
        <f t="shared" si="24"/>
        <v>1.8006353329085938E-2</v>
      </c>
      <c r="AL52" s="77">
        <f t="shared" si="24"/>
        <v>1.4526036188931916E-2</v>
      </c>
      <c r="AM52" s="77">
        <f t="shared" si="24"/>
        <v>1.9713443965762547E-2</v>
      </c>
      <c r="AN52" s="77">
        <f t="shared" si="24"/>
        <v>1.8949930797612893E-2</v>
      </c>
      <c r="AO52" s="77">
        <f t="shared" si="24"/>
        <v>1.9413558714881415E-2</v>
      </c>
      <c r="AP52" s="77">
        <f t="shared" si="24"/>
        <v>1.7600731648108929E-2</v>
      </c>
      <c r="AQ52" s="77">
        <f t="shared" si="24"/>
        <v>1.7485910869794671E-2</v>
      </c>
      <c r="AR52" s="77">
        <f t="shared" si="24"/>
        <v>1.3484658423327028E-2</v>
      </c>
      <c r="AS52" s="77">
        <f t="shared" si="24"/>
        <v>1.450280853766418E-2</v>
      </c>
      <c r="AT52" s="77">
        <f t="shared" si="24"/>
        <v>9.6913804751983385E-3</v>
      </c>
      <c r="AU52" s="77">
        <f t="shared" si="24"/>
        <v>1.0916924093644833E-2</v>
      </c>
      <c r="AV52" s="77">
        <f t="shared" si="24"/>
        <v>1.5702426918690122E-2</v>
      </c>
      <c r="AW52" s="77">
        <f t="shared" si="24"/>
        <v>1.9801699318546882E-2</v>
      </c>
      <c r="AX52" s="77">
        <f t="shared" si="24"/>
        <v>2.3013743159812132E-2</v>
      </c>
      <c r="AY52" s="77">
        <f t="shared" si="24"/>
        <v>2.6686004659706119E-2</v>
      </c>
      <c r="AZ52" s="77">
        <f t="shared" si="24"/>
        <v>2.6135088884543252E-2</v>
      </c>
      <c r="BA52" s="77">
        <f t="shared" si="24"/>
        <v>2.1097597788520196E-2</v>
      </c>
      <c r="BB52" s="77">
        <f t="shared" si="24"/>
        <v>2.3938099595253521E-2</v>
      </c>
      <c r="BC52" s="77">
        <f t="shared" si="24"/>
        <v>2.275689318598588E-2</v>
      </c>
      <c r="BD52" s="840">
        <f t="shared" si="24"/>
        <v>2.1968208976585819E-2</v>
      </c>
      <c r="BE52" s="840">
        <f t="shared" si="23"/>
        <v>2.2232452583253057E-2</v>
      </c>
      <c r="BF52" s="840">
        <f t="shared" si="23"/>
        <v>2.4897581918111689E-2</v>
      </c>
      <c r="BG52" s="699"/>
    </row>
    <row r="53" spans="21:62" ht="17.100000000000001" customHeight="1">
      <c r="U53" s="370"/>
      <c r="V53" s="261" t="s">
        <v>555</v>
      </c>
      <c r="W53" s="347"/>
      <c r="X53" s="347"/>
      <c r="Y53" s="347"/>
      <c r="Z53" s="347"/>
      <c r="AA53" s="77">
        <f t="shared" ref="AA53:BD53" si="25">IF(AA19="NO","-",AA19/AA$16)</f>
        <v>0.69578379718268168</v>
      </c>
      <c r="AB53" s="77">
        <f t="shared" si="25"/>
        <v>0.70179892696374258</v>
      </c>
      <c r="AC53" s="77">
        <f t="shared" si="25"/>
        <v>0.70734905619691546</v>
      </c>
      <c r="AD53" s="77">
        <f t="shared" si="25"/>
        <v>0.71122488685298679</v>
      </c>
      <c r="AE53" s="77">
        <f t="shared" si="25"/>
        <v>0.71252613759384675</v>
      </c>
      <c r="AF53" s="77">
        <f t="shared" si="25"/>
        <v>0.71121975037033724</v>
      </c>
      <c r="AG53" s="77">
        <f t="shared" si="25"/>
        <v>0.66857716791103106</v>
      </c>
      <c r="AH53" s="77">
        <f t="shared" si="25"/>
        <v>0.61130300153460393</v>
      </c>
      <c r="AI53" s="77">
        <f t="shared" si="25"/>
        <v>0.52906922173680315</v>
      </c>
      <c r="AJ53" s="77">
        <f t="shared" si="25"/>
        <v>0.3810461307620101</v>
      </c>
      <c r="AK53" s="77">
        <f t="shared" si="25"/>
        <v>0.26911642604224312</v>
      </c>
      <c r="AL53" s="77">
        <f t="shared" si="25"/>
        <v>0.32119092847479325</v>
      </c>
      <c r="AM53" s="77">
        <f t="shared" si="25"/>
        <v>0.27698602987070964</v>
      </c>
      <c r="AN53" s="77">
        <f t="shared" si="25"/>
        <v>0.26091731525394041</v>
      </c>
      <c r="AO53" s="77">
        <f t="shared" si="25"/>
        <v>0.2704290118055433</v>
      </c>
      <c r="AP53" s="77">
        <f t="shared" si="25"/>
        <v>0.32585696652005186</v>
      </c>
      <c r="AQ53" s="77">
        <f t="shared" si="25"/>
        <v>0.30985115798733748</v>
      </c>
      <c r="AR53" s="77">
        <f t="shared" si="25"/>
        <v>0.29973695916322241</v>
      </c>
      <c r="AS53" s="77">
        <f t="shared" si="25"/>
        <v>0.28626650023661443</v>
      </c>
      <c r="AT53" s="77">
        <f t="shared" si="25"/>
        <v>0.35008481197990976</v>
      </c>
      <c r="AU53" s="77">
        <f t="shared" si="25"/>
        <v>0.40397051294133091</v>
      </c>
      <c r="AV53" s="77">
        <f t="shared" si="25"/>
        <v>0.42635612139280848</v>
      </c>
      <c r="AW53" s="77">
        <f t="shared" si="25"/>
        <v>0.45953066596088321</v>
      </c>
      <c r="AX53" s="77">
        <f t="shared" si="25"/>
        <v>0.46190532090621289</v>
      </c>
      <c r="AY53" s="77">
        <f t="shared" si="25"/>
        <v>0.45694294984764061</v>
      </c>
      <c r="AZ53" s="77">
        <f t="shared" si="25"/>
        <v>0.45857532408036283</v>
      </c>
      <c r="BA53" s="77">
        <f t="shared" si="25"/>
        <v>0.43401251672669544</v>
      </c>
      <c r="BB53" s="77">
        <f t="shared" si="25"/>
        <v>0.42207777612772884</v>
      </c>
      <c r="BC53" s="77">
        <f t="shared" si="25"/>
        <v>0.43157941994339244</v>
      </c>
      <c r="BD53" s="840">
        <f t="shared" si="25"/>
        <v>0.45529899174486499</v>
      </c>
      <c r="BE53" s="840">
        <f t="shared" si="23"/>
        <v>0.41921128305550071</v>
      </c>
      <c r="BF53" s="840">
        <f>IF(BF19="NO","-",BF19/BF$16)</f>
        <v>0.43994017989091788</v>
      </c>
      <c r="BG53" s="699"/>
    </row>
    <row r="54" spans="21:62" ht="17.100000000000001" customHeight="1">
      <c r="U54" s="370"/>
      <c r="V54" s="261" t="s">
        <v>562</v>
      </c>
      <c r="W54" s="347"/>
      <c r="X54" s="347"/>
      <c r="Y54" s="347"/>
      <c r="Z54" s="347"/>
      <c r="AA54" s="77">
        <f t="shared" ref="AA54:BD54" si="26">IF(AA20="NO","-",AA20/AA$16)</f>
        <v>5.0604576933414427E-2</v>
      </c>
      <c r="AB54" s="77">
        <f t="shared" si="26"/>
        <v>5.1042059236110604E-2</v>
      </c>
      <c r="AC54" s="77">
        <f t="shared" si="26"/>
        <v>5.1445721901018489E-2</v>
      </c>
      <c r="AD54" s="77">
        <f t="shared" si="26"/>
        <v>5.1727612297733989E-2</v>
      </c>
      <c r="AE54" s="77">
        <f t="shared" si="26"/>
        <v>5.1822252678110976E-2</v>
      </c>
      <c r="AF54" s="77">
        <f t="shared" si="26"/>
        <v>5.1727238719716712E-2</v>
      </c>
      <c r="AG54" s="77">
        <f t="shared" si="26"/>
        <v>6.5865770245485136E-2</v>
      </c>
      <c r="AH54" s="77">
        <f t="shared" si="26"/>
        <v>8.4088873549671761E-2</v>
      </c>
      <c r="AI54" s="77">
        <f t="shared" si="26"/>
        <v>9.9046932089194475E-2</v>
      </c>
      <c r="AJ54" s="77">
        <f t="shared" si="26"/>
        <v>0.1194214148427368</v>
      </c>
      <c r="AK54" s="77">
        <f t="shared" si="26"/>
        <v>0.1397183524786286</v>
      </c>
      <c r="AL54" s="77">
        <f t="shared" si="26"/>
        <v>0.13443099886001689</v>
      </c>
      <c r="AM54" s="77">
        <f t="shared" si="26"/>
        <v>0.13646215239782589</v>
      </c>
      <c r="AN54" s="77">
        <f t="shared" si="26"/>
        <v>0.13661574644098237</v>
      </c>
      <c r="AO54" s="77">
        <f t="shared" si="26"/>
        <v>0.11765474564780051</v>
      </c>
      <c r="AP54" s="77">
        <f t="shared" si="26"/>
        <v>0.12047520678316823</v>
      </c>
      <c r="AQ54" s="77">
        <f t="shared" si="26"/>
        <v>0.12108053630572838</v>
      </c>
      <c r="AR54" s="77">
        <f t="shared" si="26"/>
        <v>0.12317028310643276</v>
      </c>
      <c r="AS54" s="77">
        <f t="shared" si="26"/>
        <v>0.11271827470792115</v>
      </c>
      <c r="AT54" s="77">
        <f t="shared" si="26"/>
        <v>0.11305195682404225</v>
      </c>
      <c r="AU54" s="77">
        <f t="shared" si="26"/>
        <v>5.8320443828880054E-2</v>
      </c>
      <c r="AV54" s="77">
        <f t="shared" si="26"/>
        <v>5.4829407455187253E-2</v>
      </c>
      <c r="AW54" s="77">
        <f t="shared" si="26"/>
        <v>4.2853858027257871E-2</v>
      </c>
      <c r="AX54" s="77">
        <f t="shared" si="26"/>
        <v>3.3715741855641745E-2</v>
      </c>
      <c r="AY54" s="77">
        <f t="shared" si="26"/>
        <v>3.1930942331812207E-2</v>
      </c>
      <c r="AZ54" s="77">
        <f t="shared" si="26"/>
        <v>3.4637658473344525E-2</v>
      </c>
      <c r="BA54" s="77">
        <f t="shared" si="26"/>
        <v>2.8769044827293113E-2</v>
      </c>
      <c r="BB54" s="77">
        <f t="shared" si="26"/>
        <v>2.3069116841839907E-2</v>
      </c>
      <c r="BC54" s="77">
        <f t="shared" si="26"/>
        <v>2.5055563845986371E-2</v>
      </c>
      <c r="BD54" s="840">
        <f t="shared" si="26"/>
        <v>1.8737966772387208E-2</v>
      </c>
      <c r="BE54" s="840">
        <f t="shared" si="23"/>
        <v>2.1226510721745272E-2</v>
      </c>
      <c r="BF54" s="840">
        <f t="shared" si="23"/>
        <v>2.5171438252398811E-2</v>
      </c>
      <c r="BG54" s="699"/>
    </row>
    <row r="55" spans="21:62" ht="17.100000000000001" customHeight="1">
      <c r="U55" s="369"/>
      <c r="V55" s="261" t="s">
        <v>563</v>
      </c>
      <c r="W55" s="347"/>
      <c r="X55" s="347"/>
      <c r="Y55" s="347"/>
      <c r="Z55" s="347"/>
      <c r="AA55" s="840" t="str">
        <f t="shared" ref="AA55:BD55" si="27">IF(AA21="NO","-",AA21/AA$16)</f>
        <v>-</v>
      </c>
      <c r="AB55" s="840" t="str">
        <f t="shared" si="27"/>
        <v>-</v>
      </c>
      <c r="AC55" s="840" t="str">
        <f t="shared" si="27"/>
        <v>-</v>
      </c>
      <c r="AD55" s="840" t="str">
        <f t="shared" si="27"/>
        <v>-</v>
      </c>
      <c r="AE55" s="840" t="str">
        <f t="shared" si="27"/>
        <v>-</v>
      </c>
      <c r="AF55" s="840" t="str">
        <f t="shared" si="27"/>
        <v>-</v>
      </c>
      <c r="AG55" s="840" t="str">
        <f t="shared" si="27"/>
        <v>-</v>
      </c>
      <c r="AH55" s="840" t="str">
        <f t="shared" si="27"/>
        <v>-</v>
      </c>
      <c r="AI55" s="840" t="str">
        <f t="shared" si="27"/>
        <v>-</v>
      </c>
      <c r="AJ55" s="840" t="str">
        <f t="shared" si="27"/>
        <v>-</v>
      </c>
      <c r="AK55" s="840" t="str">
        <f t="shared" si="27"/>
        <v>-</v>
      </c>
      <c r="AL55" s="840" t="str">
        <f t="shared" si="27"/>
        <v>-</v>
      </c>
      <c r="AM55" s="77">
        <f t="shared" si="27"/>
        <v>4.2485139639419464E-6</v>
      </c>
      <c r="AN55" s="77">
        <f t="shared" si="27"/>
        <v>1.0942619878128685E-5</v>
      </c>
      <c r="AO55" s="77">
        <f t="shared" si="27"/>
        <v>1.8315299444371415E-5</v>
      </c>
      <c r="AP55" s="77">
        <f t="shared" si="27"/>
        <v>3.3443104059921844E-5</v>
      </c>
      <c r="AQ55" s="77">
        <f t="shared" si="27"/>
        <v>7.0312440870057353E-5</v>
      </c>
      <c r="AR55" s="77">
        <f t="shared" si="27"/>
        <v>1.7493502248323067E-4</v>
      </c>
      <c r="AS55" s="77">
        <f t="shared" si="27"/>
        <v>4.0221261861218886E-4</v>
      </c>
      <c r="AT55" s="77">
        <f t="shared" si="27"/>
        <v>7.7177788525159921E-4</v>
      </c>
      <c r="AU55" s="77">
        <f t="shared" si="27"/>
        <v>1.0183959176431835E-3</v>
      </c>
      <c r="AV55" s="77">
        <f t="shared" si="27"/>
        <v>1.5762615836465562E-3</v>
      </c>
      <c r="AW55" s="840" t="str">
        <f t="shared" si="27"/>
        <v>-</v>
      </c>
      <c r="AX55" s="77">
        <f t="shared" si="27"/>
        <v>3.1528233060124653E-3</v>
      </c>
      <c r="AY55" s="77">
        <f t="shared" si="27"/>
        <v>2.6768288302095175E-3</v>
      </c>
      <c r="AZ55" s="77">
        <f t="shared" si="27"/>
        <v>2.3652675322685195E-3</v>
      </c>
      <c r="BA55" s="77">
        <f t="shared" si="27"/>
        <v>6.1645124497773755E-3</v>
      </c>
      <c r="BB55" s="77">
        <f t="shared" si="27"/>
        <v>5.5546190031664075E-3</v>
      </c>
      <c r="BC55" s="77">
        <f t="shared" si="27"/>
        <v>1.1260499295516481E-2</v>
      </c>
      <c r="BD55" s="840">
        <f t="shared" si="27"/>
        <v>1.4175186907054849E-2</v>
      </c>
      <c r="BE55" s="840">
        <f t="shared" si="23"/>
        <v>1.6252155562434013E-2</v>
      </c>
      <c r="BF55" s="840">
        <f t="shared" si="23"/>
        <v>2.1857021867394168E-2</v>
      </c>
      <c r="BG55" s="705"/>
    </row>
    <row r="56" spans="21:62" ht="17.100000000000001" customHeight="1">
      <c r="U56" s="371"/>
      <c r="V56" s="261" t="s">
        <v>564</v>
      </c>
      <c r="W56" s="347"/>
      <c r="X56" s="347"/>
      <c r="Y56" s="347"/>
      <c r="Z56" s="347"/>
      <c r="AA56" s="77">
        <f t="shared" ref="AA56:BD56" si="28">IF(AA22="NO","-",AA22/AA$16)</f>
        <v>3.1144233446866693E-2</v>
      </c>
      <c r="AB56" s="77">
        <f t="shared" si="28"/>
        <v>2.2768365542865796E-2</v>
      </c>
      <c r="AC56" s="77">
        <f t="shared" si="28"/>
        <v>1.5039995416329359E-2</v>
      </c>
      <c r="AD56" s="77">
        <f t="shared" si="28"/>
        <v>9.6430303008393156E-3</v>
      </c>
      <c r="AE56" s="77">
        <f t="shared" si="28"/>
        <v>7.8310819785033601E-3</v>
      </c>
      <c r="AF56" s="77">
        <f t="shared" si="28"/>
        <v>9.6501826818734971E-3</v>
      </c>
      <c r="AG56" s="77">
        <f t="shared" si="28"/>
        <v>8.7957215617169206E-3</v>
      </c>
      <c r="AH56" s="77">
        <f t="shared" si="28"/>
        <v>7.2542422966112765E-3</v>
      </c>
      <c r="AI56" s="77">
        <f t="shared" si="28"/>
        <v>7.2723469082001287E-3</v>
      </c>
      <c r="AJ56" s="77">
        <f t="shared" si="28"/>
        <v>5.4190053800801455E-3</v>
      </c>
      <c r="AK56" s="77">
        <f t="shared" si="28"/>
        <v>3.6589005035250199E-3</v>
      </c>
      <c r="AL56" s="77">
        <f t="shared" si="28"/>
        <v>3.8107286544590865E-3</v>
      </c>
      <c r="AM56" s="77">
        <f t="shared" si="28"/>
        <v>3.9035137551515688E-3</v>
      </c>
      <c r="AN56" s="77">
        <f t="shared" si="28"/>
        <v>4.114738144930942E-3</v>
      </c>
      <c r="AO56" s="77">
        <f t="shared" si="28"/>
        <v>3.8790723939354237E-3</v>
      </c>
      <c r="AP56" s="77">
        <f t="shared" si="28"/>
        <v>4.1497453134323624E-3</v>
      </c>
      <c r="AQ56" s="77">
        <f t="shared" si="28"/>
        <v>3.9872154837032074E-3</v>
      </c>
      <c r="AR56" s="77">
        <f t="shared" si="28"/>
        <v>4.4911159421769766E-3</v>
      </c>
      <c r="AS56" s="77">
        <f t="shared" si="28"/>
        <v>6.1771955961136323E-3</v>
      </c>
      <c r="AT56" s="77">
        <f t="shared" si="28"/>
        <v>6.5862242400038396E-3</v>
      </c>
      <c r="AU56" s="77">
        <f t="shared" si="28"/>
        <v>5.90795912358235E-3</v>
      </c>
      <c r="AV56" s="77">
        <f t="shared" si="28"/>
        <v>6.6695891581035538E-3</v>
      </c>
      <c r="AW56" s="77">
        <f t="shared" si="28"/>
        <v>6.3446591561134615E-3</v>
      </c>
      <c r="AX56" s="77">
        <f t="shared" si="28"/>
        <v>4.8085465495613013E-3</v>
      </c>
      <c r="AY56" s="77">
        <f t="shared" si="28"/>
        <v>9.3667494488952369E-4</v>
      </c>
      <c r="AZ56" s="840" t="str">
        <f t="shared" si="28"/>
        <v>-</v>
      </c>
      <c r="BA56" s="840" t="str">
        <f t="shared" si="28"/>
        <v>-</v>
      </c>
      <c r="BB56" s="840" t="str">
        <f t="shared" si="28"/>
        <v>-</v>
      </c>
      <c r="BC56" s="840" t="str">
        <f t="shared" si="28"/>
        <v>-</v>
      </c>
      <c r="BD56" s="840" t="str">
        <f t="shared" si="28"/>
        <v>-</v>
      </c>
      <c r="BE56" s="840" t="str">
        <f t="shared" si="23"/>
        <v>-</v>
      </c>
      <c r="BF56" s="840" t="str">
        <f t="shared" si="23"/>
        <v>-</v>
      </c>
      <c r="BG56" s="699"/>
    </row>
    <row r="57" spans="21:62" ht="17.100000000000001" customHeight="1">
      <c r="U57" s="372" t="s">
        <v>276</v>
      </c>
      <c r="V57" s="373"/>
      <c r="W57" s="373"/>
      <c r="X57" s="373"/>
      <c r="Y57" s="373"/>
      <c r="Z57" s="373"/>
      <c r="AA57" s="828">
        <f>SUM(AA58:AA63)</f>
        <v>1</v>
      </c>
      <c r="AB57" s="828">
        <f t="shared" ref="AB57:BA57" si="29">SUM(AB58:AB63)</f>
        <v>0.99999999999999989</v>
      </c>
      <c r="AC57" s="828">
        <f t="shared" si="29"/>
        <v>1</v>
      </c>
      <c r="AD57" s="828">
        <f t="shared" si="29"/>
        <v>1</v>
      </c>
      <c r="AE57" s="828">
        <f t="shared" si="29"/>
        <v>1</v>
      </c>
      <c r="AF57" s="828">
        <f t="shared" si="29"/>
        <v>1.0000000000000002</v>
      </c>
      <c r="AG57" s="828">
        <f t="shared" si="29"/>
        <v>1</v>
      </c>
      <c r="AH57" s="828">
        <f t="shared" si="29"/>
        <v>1</v>
      </c>
      <c r="AI57" s="828">
        <f t="shared" si="29"/>
        <v>1</v>
      </c>
      <c r="AJ57" s="828">
        <f t="shared" si="29"/>
        <v>1</v>
      </c>
      <c r="AK57" s="828">
        <f t="shared" si="29"/>
        <v>1</v>
      </c>
      <c r="AL57" s="828">
        <f t="shared" si="29"/>
        <v>1</v>
      </c>
      <c r="AM57" s="828">
        <f t="shared" si="29"/>
        <v>0.99999999999999989</v>
      </c>
      <c r="AN57" s="828">
        <f t="shared" si="29"/>
        <v>1</v>
      </c>
      <c r="AO57" s="828">
        <f t="shared" si="29"/>
        <v>0.99999999999999978</v>
      </c>
      <c r="AP57" s="828">
        <f t="shared" si="29"/>
        <v>1</v>
      </c>
      <c r="AQ57" s="828">
        <f t="shared" si="29"/>
        <v>1</v>
      </c>
      <c r="AR57" s="828">
        <f t="shared" si="29"/>
        <v>1</v>
      </c>
      <c r="AS57" s="828">
        <f t="shared" si="29"/>
        <v>0.99999999999999989</v>
      </c>
      <c r="AT57" s="828">
        <f t="shared" si="29"/>
        <v>0.99999999999999978</v>
      </c>
      <c r="AU57" s="828">
        <f t="shared" si="29"/>
        <v>0.99999999999999989</v>
      </c>
      <c r="AV57" s="828">
        <f t="shared" si="29"/>
        <v>1</v>
      </c>
      <c r="AW57" s="828">
        <f t="shared" si="29"/>
        <v>1</v>
      </c>
      <c r="AX57" s="828">
        <f t="shared" si="29"/>
        <v>1</v>
      </c>
      <c r="AY57" s="828">
        <f t="shared" si="29"/>
        <v>0.99999999999999989</v>
      </c>
      <c r="AZ57" s="828">
        <f t="shared" si="29"/>
        <v>1.0000000000000002</v>
      </c>
      <c r="BA57" s="828">
        <f t="shared" si="29"/>
        <v>1</v>
      </c>
      <c r="BB57" s="828">
        <f>SUM(BB58:BB63)</f>
        <v>1</v>
      </c>
      <c r="BC57" s="828">
        <f>SUM(BC58:BC63)</f>
        <v>1.0000000000000002</v>
      </c>
      <c r="BD57" s="907">
        <f>SUM(BD58:BD63)</f>
        <v>1</v>
      </c>
      <c r="BE57" s="907">
        <f>SUM(BE58:BE63)</f>
        <v>0.99999999999999989</v>
      </c>
      <c r="BF57" s="907">
        <f>SUM(BF58:BF63)</f>
        <v>0.99999999999999989</v>
      </c>
      <c r="BG57" s="699"/>
    </row>
    <row r="58" spans="21:62" ht="17.100000000000001" customHeight="1">
      <c r="U58" s="374"/>
      <c r="V58" s="261" t="s">
        <v>565</v>
      </c>
      <c r="W58" s="261"/>
      <c r="X58" s="261"/>
      <c r="Y58" s="261"/>
      <c r="Z58" s="261"/>
      <c r="AA58" s="138">
        <f t="shared" ref="AA58:BD58" si="30">IF(AA24="NO","-",AA24/AA$23)</f>
        <v>5.4596778287062449E-2</v>
      </c>
      <c r="AB58" s="138">
        <f t="shared" si="30"/>
        <v>4.6857246772034414E-2</v>
      </c>
      <c r="AC58" s="138">
        <f t="shared" si="30"/>
        <v>4.4951908489247544E-2</v>
      </c>
      <c r="AD58" s="138">
        <f t="shared" si="30"/>
        <v>4.8633063256181296E-2</v>
      </c>
      <c r="AE58" s="138">
        <f t="shared" si="30"/>
        <v>5.2652246592596187E-2</v>
      </c>
      <c r="AF58" s="138">
        <f t="shared" si="30"/>
        <v>4.8735798418687526E-2</v>
      </c>
      <c r="AG58" s="138">
        <f t="shared" si="30"/>
        <v>4.8050436484261327E-2</v>
      </c>
      <c r="AH58" s="138">
        <f t="shared" si="30"/>
        <v>5.6617126372750855E-2</v>
      </c>
      <c r="AI58" s="138">
        <f t="shared" si="30"/>
        <v>6.2441935714714771E-2</v>
      </c>
      <c r="AJ58" s="138">
        <f t="shared" si="30"/>
        <v>8.9889248289987969E-2</v>
      </c>
      <c r="AK58" s="138">
        <f t="shared" si="30"/>
        <v>0.11584013730793179</v>
      </c>
      <c r="AL58" s="138">
        <f t="shared" si="30"/>
        <v>0.13318921811484902</v>
      </c>
      <c r="AM58" s="138">
        <f t="shared" si="30"/>
        <v>0.14458448472692956</v>
      </c>
      <c r="AN58" s="138">
        <f t="shared" si="30"/>
        <v>0.14926098528448617</v>
      </c>
      <c r="AO58" s="138">
        <f t="shared" si="30"/>
        <v>0.16204758868228133</v>
      </c>
      <c r="AP58" s="138">
        <f t="shared" si="30"/>
        <v>0.16741994640757032</v>
      </c>
      <c r="AQ58" s="138">
        <f t="shared" si="30"/>
        <v>0.16440857570582421</v>
      </c>
      <c r="AR58" s="138">
        <f t="shared" si="30"/>
        <v>0.18035581700946687</v>
      </c>
      <c r="AS58" s="138">
        <f t="shared" si="30"/>
        <v>0.20402541352367468</v>
      </c>
      <c r="AT58" s="138">
        <f t="shared" si="30"/>
        <v>0.34620615697885343</v>
      </c>
      <c r="AU58" s="138">
        <f t="shared" si="30"/>
        <v>0.33329067664481526</v>
      </c>
      <c r="AV58" s="138">
        <f t="shared" si="30"/>
        <v>0.36293738678845633</v>
      </c>
      <c r="AW58" s="138">
        <f t="shared" si="30"/>
        <v>0.3747892084340208</v>
      </c>
      <c r="AX58" s="138">
        <f t="shared" si="30"/>
        <v>0.39937388513670086</v>
      </c>
      <c r="AY58" s="138">
        <f t="shared" si="30"/>
        <v>0.40579954287013942</v>
      </c>
      <c r="AZ58" s="138">
        <f t="shared" si="30"/>
        <v>0.39002497712659329</v>
      </c>
      <c r="BA58" s="138">
        <f t="shared" si="30"/>
        <v>0.36573088740672455</v>
      </c>
      <c r="BB58" s="138">
        <f t="shared" si="30"/>
        <v>0.38694166709600547</v>
      </c>
      <c r="BC58" s="138">
        <f t="shared" si="30"/>
        <v>0.39645882959316431</v>
      </c>
      <c r="BD58" s="908">
        <f t="shared" si="30"/>
        <v>0.40798627794382203</v>
      </c>
      <c r="BE58" s="908">
        <f t="shared" ref="BE58:BF63" si="31">IF(BE24="NO","-",BE24/BE$23)</f>
        <v>0.38672002782870213</v>
      </c>
      <c r="BF58" s="908">
        <f t="shared" si="31"/>
        <v>0.38375528043506685</v>
      </c>
      <c r="BG58" s="699"/>
    </row>
    <row r="59" spans="21:62" ht="17.100000000000001" customHeight="1">
      <c r="U59" s="374"/>
      <c r="V59" s="261" t="s">
        <v>566</v>
      </c>
      <c r="W59" s="261"/>
      <c r="X59" s="261"/>
      <c r="Y59" s="261"/>
      <c r="Z59" s="261"/>
      <c r="AA59" s="138">
        <f t="shared" ref="AA59:BD59" si="32">IF(AA25="NO","-",AA25/AA$23)</f>
        <v>0.63131703393094751</v>
      </c>
      <c r="AB59" s="138">
        <f t="shared" si="32"/>
        <v>0.6382408117101479</v>
      </c>
      <c r="AC59" s="138">
        <f t="shared" si="32"/>
        <v>0.64091816117840661</v>
      </c>
      <c r="AD59" s="138">
        <f t="shared" si="32"/>
        <v>0.63821823859811389</v>
      </c>
      <c r="AE59" s="138">
        <f t="shared" si="32"/>
        <v>0.635426637349917</v>
      </c>
      <c r="AF59" s="138">
        <f t="shared" si="32"/>
        <v>0.63830200561902206</v>
      </c>
      <c r="AG59" s="138">
        <f t="shared" si="32"/>
        <v>0.66007026567114024</v>
      </c>
      <c r="AH59" s="138">
        <f t="shared" si="32"/>
        <v>0.68768272380234097</v>
      </c>
      <c r="AI59" s="138">
        <f t="shared" si="32"/>
        <v>0.66715006446792036</v>
      </c>
      <c r="AJ59" s="138">
        <f t="shared" si="32"/>
        <v>0.52928419844506402</v>
      </c>
      <c r="AK59" s="138">
        <f t="shared" si="32"/>
        <v>0.41381619653608398</v>
      </c>
      <c r="AL59" s="138">
        <f t="shared" si="32"/>
        <v>0.35006834449973279</v>
      </c>
      <c r="AM59" s="138">
        <f t="shared" si="32"/>
        <v>0.28196069471273777</v>
      </c>
      <c r="AN59" s="138">
        <f t="shared" si="32"/>
        <v>0.25523343165207574</v>
      </c>
      <c r="AO59" s="138">
        <f t="shared" si="32"/>
        <v>0.22419933017776217</v>
      </c>
      <c r="AP59" s="138">
        <f t="shared" si="32"/>
        <v>0.17890494362386625</v>
      </c>
      <c r="AQ59" s="138">
        <f t="shared" si="32"/>
        <v>0.18586484151991134</v>
      </c>
      <c r="AR59" s="138">
        <f t="shared" si="32"/>
        <v>0.186904252943769</v>
      </c>
      <c r="AS59" s="138">
        <f t="shared" si="32"/>
        <v>0.19950069872221182</v>
      </c>
      <c r="AT59" s="138">
        <f t="shared" si="32"/>
        <v>0.29389196439937437</v>
      </c>
      <c r="AU59" s="138">
        <f t="shared" si="32"/>
        <v>0.2594621050396359</v>
      </c>
      <c r="AV59" s="138">
        <f t="shared" si="32"/>
        <v>0.31797475165376865</v>
      </c>
      <c r="AW59" s="138">
        <f t="shared" si="32"/>
        <v>0.32569485224109346</v>
      </c>
      <c r="AX59" s="138">
        <f t="shared" si="32"/>
        <v>0.30971936370645381</v>
      </c>
      <c r="AY59" s="138">
        <f t="shared" si="32"/>
        <v>0.29511866154564659</v>
      </c>
      <c r="AZ59" s="138">
        <f t="shared" si="32"/>
        <v>0.29400712812959323</v>
      </c>
      <c r="BA59" s="138">
        <f t="shared" si="32"/>
        <v>0.30365894969331064</v>
      </c>
      <c r="BB59" s="138">
        <f t="shared" si="32"/>
        <v>0.29938147885188743</v>
      </c>
      <c r="BC59" s="138">
        <f t="shared" si="32"/>
        <v>0.27838477096015873</v>
      </c>
      <c r="BD59" s="908">
        <f t="shared" si="32"/>
        <v>0.28622744312311083</v>
      </c>
      <c r="BE59" s="908">
        <f t="shared" si="31"/>
        <v>0.28165755939172304</v>
      </c>
      <c r="BF59" s="908">
        <f t="shared" si="31"/>
        <v>0.29179790118229615</v>
      </c>
      <c r="BG59" s="699"/>
    </row>
    <row r="60" spans="21:62" ht="17.100000000000001" customHeight="1">
      <c r="U60" s="374"/>
      <c r="V60" s="261" t="s">
        <v>561</v>
      </c>
      <c r="W60" s="261"/>
      <c r="X60" s="261"/>
      <c r="Y60" s="261"/>
      <c r="Z60" s="261"/>
      <c r="AA60" s="138">
        <f t="shared" ref="AA60:BD60" si="33">IF(AA26="NO","-",AA26/AA$23)</f>
        <v>1.1404039618769752E-2</v>
      </c>
      <c r="AB60" s="138">
        <f t="shared" si="33"/>
        <v>8.9002188476905164E-3</v>
      </c>
      <c r="AC60" s="138">
        <f t="shared" si="33"/>
        <v>6.844564350093515E-3</v>
      </c>
      <c r="AD60" s="138">
        <f t="shared" si="33"/>
        <v>7.1577980538925362E-3</v>
      </c>
      <c r="AE60" s="138">
        <f t="shared" si="33"/>
        <v>7.2686367862852845E-3</v>
      </c>
      <c r="AF60" s="138">
        <f t="shared" si="33"/>
        <v>6.9311341443233079E-3</v>
      </c>
      <c r="AG60" s="138">
        <f t="shared" si="33"/>
        <v>8.0365697930739506E-3</v>
      </c>
      <c r="AH60" s="138">
        <f t="shared" si="33"/>
        <v>1.2570172714935631E-2</v>
      </c>
      <c r="AI60" s="138">
        <f t="shared" si="33"/>
        <v>2.931012041854153E-2</v>
      </c>
      <c r="AJ60" s="138">
        <f t="shared" si="33"/>
        <v>6.7083547324226514E-2</v>
      </c>
      <c r="AK60" s="138">
        <f t="shared" si="33"/>
        <v>0.13943250652612357</v>
      </c>
      <c r="AL60" s="138">
        <f t="shared" si="33"/>
        <v>0.18041493119636029</v>
      </c>
      <c r="AM60" s="138">
        <f t="shared" si="33"/>
        <v>0.18683699545589161</v>
      </c>
      <c r="AN60" s="138">
        <f t="shared" si="33"/>
        <v>0.19860580131256536</v>
      </c>
      <c r="AO60" s="138">
        <f t="shared" si="33"/>
        <v>0.20154898983915673</v>
      </c>
      <c r="AP60" s="138">
        <f t="shared" si="33"/>
        <v>0.21960781027192114</v>
      </c>
      <c r="AQ60" s="138">
        <f t="shared" si="33"/>
        <v>0.20007479811141982</v>
      </c>
      <c r="AR60" s="138">
        <f t="shared" si="33"/>
        <v>0.22072974102377244</v>
      </c>
      <c r="AS60" s="138">
        <f t="shared" si="33"/>
        <v>0.14995302271188779</v>
      </c>
      <c r="AT60" s="138">
        <f t="shared" si="33"/>
        <v>9.422457357110825E-2</v>
      </c>
      <c r="AU60" s="138">
        <f t="shared" si="33"/>
        <v>0.12248364058213169</v>
      </c>
      <c r="AV60" s="138">
        <f t="shared" si="33"/>
        <v>8.2082927756709195E-2</v>
      </c>
      <c r="AW60" s="138">
        <f t="shared" si="33"/>
        <v>8.2635915380691677E-2</v>
      </c>
      <c r="AX60" s="138">
        <f t="shared" si="33"/>
        <v>7.6906367371061754E-2</v>
      </c>
      <c r="AY60" s="138">
        <f t="shared" si="33"/>
        <v>8.9461799468124659E-2</v>
      </c>
      <c r="AZ60" s="138">
        <f t="shared" si="33"/>
        <v>0.10987394125089429</v>
      </c>
      <c r="BA60" s="138">
        <f t="shared" si="33"/>
        <v>0.14578374998012752</v>
      </c>
      <c r="BB60" s="138">
        <f t="shared" si="33"/>
        <v>0.1189132149806483</v>
      </c>
      <c r="BC60" s="138">
        <f t="shared" si="33"/>
        <v>0.13314225827982876</v>
      </c>
      <c r="BD60" s="908">
        <f t="shared" si="33"/>
        <v>0.125335527709135</v>
      </c>
      <c r="BE60" s="908">
        <f t="shared" si="31"/>
        <v>0.14613117306202389</v>
      </c>
      <c r="BF60" s="908">
        <f t="shared" si="31"/>
        <v>0.15590120572721167</v>
      </c>
      <c r="BG60" s="699"/>
    </row>
    <row r="61" spans="21:62" ht="17.100000000000001" customHeight="1">
      <c r="U61" s="374"/>
      <c r="V61" s="261" t="s">
        <v>557</v>
      </c>
      <c r="W61" s="261"/>
      <c r="X61" s="261"/>
      <c r="Y61" s="261"/>
      <c r="Z61" s="261"/>
      <c r="AA61" s="138">
        <f t="shared" ref="AA61:BD61" si="34">IF(AA27="NO","-",AA27/AA$23)</f>
        <v>2.4053310671427408E-2</v>
      </c>
      <c r="AB61" s="138">
        <f t="shared" si="34"/>
        <v>2.4317108048960624E-2</v>
      </c>
      <c r="AC61" s="138">
        <f t="shared" si="34"/>
        <v>2.4419115622136691E-2</v>
      </c>
      <c r="AD61" s="138">
        <f t="shared" si="34"/>
        <v>2.4316248008683879E-2</v>
      </c>
      <c r="AE61" s="138">
        <f t="shared" si="34"/>
        <v>2.4209887418861795E-2</v>
      </c>
      <c r="AF61" s="138">
        <f t="shared" si="34"/>
        <v>2.4319439549652416E-2</v>
      </c>
      <c r="AG61" s="138">
        <f t="shared" si="34"/>
        <v>2.5226983653043853E-2</v>
      </c>
      <c r="AH61" s="138">
        <f t="shared" si="34"/>
        <v>3.6517536417504035E-2</v>
      </c>
      <c r="AI61" s="138">
        <f t="shared" si="34"/>
        <v>4.0340485436667413E-2</v>
      </c>
      <c r="AJ61" s="138">
        <f t="shared" si="34"/>
        <v>6.0117396217272377E-2</v>
      </c>
      <c r="AK61" s="138">
        <f t="shared" si="34"/>
        <v>8.9415549930172769E-2</v>
      </c>
      <c r="AL61" s="138">
        <f t="shared" si="34"/>
        <v>7.6450622696572754E-2</v>
      </c>
      <c r="AM61" s="138">
        <f t="shared" si="34"/>
        <v>8.6124450692218302E-2</v>
      </c>
      <c r="AN61" s="138">
        <f t="shared" si="34"/>
        <v>9.5526676108764891E-2</v>
      </c>
      <c r="AO61" s="138">
        <f t="shared" si="34"/>
        <v>0.11180528635013286</v>
      </c>
      <c r="AP61" s="138">
        <f t="shared" si="34"/>
        <v>0.10745364120444681</v>
      </c>
      <c r="AQ61" s="138">
        <f t="shared" si="34"/>
        <v>8.9065356755266459E-2</v>
      </c>
      <c r="AR61" s="138">
        <f t="shared" si="34"/>
        <v>9.1461260543520689E-2</v>
      </c>
      <c r="AS61" s="138">
        <f t="shared" si="34"/>
        <v>7.9167892012757424E-2</v>
      </c>
      <c r="AT61" s="138">
        <f t="shared" si="34"/>
        <v>8.7167215904906073E-2</v>
      </c>
      <c r="AU61" s="138">
        <f t="shared" si="34"/>
        <v>9.3733688060805953E-2</v>
      </c>
      <c r="AV61" s="138">
        <f t="shared" si="34"/>
        <v>8.842706705396855E-2</v>
      </c>
      <c r="AW61" s="138">
        <f t="shared" si="34"/>
        <v>8.3154928416133922E-2</v>
      </c>
      <c r="AX61" s="138">
        <f t="shared" si="34"/>
        <v>8.744210764980434E-2</v>
      </c>
      <c r="AY61" s="138">
        <f t="shared" si="34"/>
        <v>8.5712214539585579E-2</v>
      </c>
      <c r="AZ61" s="138">
        <f t="shared" si="34"/>
        <v>8.8656747421656926E-2</v>
      </c>
      <c r="BA61" s="138">
        <f t="shared" si="34"/>
        <v>8.9028265572920096E-2</v>
      </c>
      <c r="BB61" s="138">
        <f t="shared" si="34"/>
        <v>9.6557400601308699E-2</v>
      </c>
      <c r="BC61" s="138">
        <f t="shared" si="34"/>
        <v>8.8621362206970325E-2</v>
      </c>
      <c r="BD61" s="908">
        <f t="shared" si="34"/>
        <v>8.6847548595633983E-2</v>
      </c>
      <c r="BE61" s="908">
        <f t="shared" si="31"/>
        <v>9.1418303083118158E-2</v>
      </c>
      <c r="BF61" s="908">
        <f t="shared" si="31"/>
        <v>8.3428364994144424E-2</v>
      </c>
      <c r="BG61" s="699"/>
    </row>
    <row r="62" spans="21:62" ht="17.100000000000001" customHeight="1">
      <c r="U62" s="374"/>
      <c r="V62" s="261" t="s">
        <v>558</v>
      </c>
      <c r="W62" s="261"/>
      <c r="X62" s="261"/>
      <c r="Y62" s="261"/>
      <c r="Z62" s="261"/>
      <c r="AA62" s="138">
        <f t="shared" ref="AA62:BD62" si="35">IF(AA28="NO","-",AA28/AA$23)</f>
        <v>8.5305538528303946E-3</v>
      </c>
      <c r="AB62" s="138">
        <f t="shared" si="35"/>
        <v>8.6241101106787448E-3</v>
      </c>
      <c r="AC62" s="138">
        <f t="shared" si="35"/>
        <v>8.660287296774323E-3</v>
      </c>
      <c r="AD62" s="138">
        <f t="shared" si="35"/>
        <v>8.6238050957061045E-3</v>
      </c>
      <c r="AE62" s="138">
        <f t="shared" si="35"/>
        <v>8.5860841037108566E-3</v>
      </c>
      <c r="AF62" s="138">
        <f t="shared" si="35"/>
        <v>8.6249369819764617E-3</v>
      </c>
      <c r="AG62" s="138">
        <f t="shared" si="35"/>
        <v>2.4215792100490425E-2</v>
      </c>
      <c r="AH62" s="138">
        <f t="shared" si="35"/>
        <v>3.691510904083755E-2</v>
      </c>
      <c r="AI62" s="138">
        <f t="shared" si="35"/>
        <v>4.9034417677940957E-2</v>
      </c>
      <c r="AJ62" s="138">
        <f t="shared" si="35"/>
        <v>9.4612756806763981E-2</v>
      </c>
      <c r="AK62" s="138">
        <f t="shared" si="35"/>
        <v>0.12476141818944486</v>
      </c>
      <c r="AL62" s="138">
        <f t="shared" si="35"/>
        <v>0.13584161829498748</v>
      </c>
      <c r="AM62" s="138">
        <f t="shared" si="35"/>
        <v>0.15738418640345464</v>
      </c>
      <c r="AN62" s="138">
        <f t="shared" si="35"/>
        <v>0.15798512341778617</v>
      </c>
      <c r="AO62" s="138">
        <f t="shared" si="35"/>
        <v>0.16165735233277112</v>
      </c>
      <c r="AP62" s="138">
        <f t="shared" si="35"/>
        <v>0.1415778574392757</v>
      </c>
      <c r="AQ62" s="138">
        <f t="shared" si="35"/>
        <v>0.11003303204446042</v>
      </c>
      <c r="AR62" s="138">
        <f t="shared" si="35"/>
        <v>7.7635214463961655E-2</v>
      </c>
      <c r="AS62" s="138">
        <f t="shared" si="35"/>
        <v>7.1291876905997392E-2</v>
      </c>
      <c r="AT62" s="138">
        <f t="shared" si="35"/>
        <v>8.2401024103227388E-2</v>
      </c>
      <c r="AU62" s="138">
        <f t="shared" si="35"/>
        <v>0.11211859441283525</v>
      </c>
      <c r="AV62" s="138">
        <f t="shared" si="35"/>
        <v>8.9067744123483103E-2</v>
      </c>
      <c r="AW62" s="138">
        <f t="shared" si="35"/>
        <v>7.7945852646093342E-2</v>
      </c>
      <c r="AX62" s="138">
        <f t="shared" si="35"/>
        <v>8.1842716821661998E-2</v>
      </c>
      <c r="AY62" s="138">
        <f t="shared" si="35"/>
        <v>9.3714424256011619E-2</v>
      </c>
      <c r="AZ62" s="138">
        <f t="shared" si="35"/>
        <v>9.2166199583556735E-2</v>
      </c>
      <c r="BA62" s="138">
        <f t="shared" si="35"/>
        <v>7.2557259668925955E-2</v>
      </c>
      <c r="BB62" s="138">
        <f t="shared" si="35"/>
        <v>7.8552526917251911E-2</v>
      </c>
      <c r="BC62" s="138">
        <f t="shared" si="35"/>
        <v>8.1224593001256631E-2</v>
      </c>
      <c r="BD62" s="908">
        <f t="shared" si="35"/>
        <v>7.3538123971740213E-2</v>
      </c>
      <c r="BE62" s="908">
        <f t="shared" si="31"/>
        <v>6.8421295273353708E-2</v>
      </c>
      <c r="BF62" s="908">
        <f t="shared" si="31"/>
        <v>6.2834511042698687E-2</v>
      </c>
      <c r="BG62" s="699"/>
    </row>
    <row r="63" spans="21:62" ht="17.100000000000001" customHeight="1">
      <c r="U63" s="375"/>
      <c r="V63" s="261" t="s">
        <v>567</v>
      </c>
      <c r="W63" s="261"/>
      <c r="X63" s="261"/>
      <c r="Y63" s="261"/>
      <c r="Z63" s="261"/>
      <c r="AA63" s="138">
        <f t="shared" ref="AA63:BD63" si="36">IF(AA29="NO","-",AA29/AA$23)</f>
        <v>0.27009828363896243</v>
      </c>
      <c r="AB63" s="138">
        <f t="shared" si="36"/>
        <v>0.27306050451048769</v>
      </c>
      <c r="AC63" s="138">
        <f t="shared" si="36"/>
        <v>0.27420596306334122</v>
      </c>
      <c r="AD63" s="138">
        <f t="shared" si="36"/>
        <v>0.27305084698742221</v>
      </c>
      <c r="AE63" s="138">
        <f t="shared" si="36"/>
        <v>0.27185650774862885</v>
      </c>
      <c r="AF63" s="138">
        <f t="shared" si="36"/>
        <v>0.27308668528633834</v>
      </c>
      <c r="AG63" s="138">
        <f t="shared" si="36"/>
        <v>0.23439995229799018</v>
      </c>
      <c r="AH63" s="138">
        <f t="shared" si="36"/>
        <v>0.16969733165163101</v>
      </c>
      <c r="AI63" s="138">
        <f t="shared" si="36"/>
        <v>0.15172297628421497</v>
      </c>
      <c r="AJ63" s="138">
        <f t="shared" si="36"/>
        <v>0.15901285291668507</v>
      </c>
      <c r="AK63" s="138">
        <f t="shared" si="36"/>
        <v>0.11673419151024299</v>
      </c>
      <c r="AL63" s="138">
        <f t="shared" si="36"/>
        <v>0.12403526519749769</v>
      </c>
      <c r="AM63" s="138">
        <f t="shared" si="36"/>
        <v>0.14310918800876804</v>
      </c>
      <c r="AN63" s="138">
        <f t="shared" si="36"/>
        <v>0.14338798222432175</v>
      </c>
      <c r="AO63" s="138">
        <f t="shared" si="36"/>
        <v>0.13874145261789567</v>
      </c>
      <c r="AP63" s="138">
        <f t="shared" si="36"/>
        <v>0.18503580105291986</v>
      </c>
      <c r="AQ63" s="138">
        <f t="shared" si="36"/>
        <v>0.2505533958631177</v>
      </c>
      <c r="AR63" s="138">
        <f t="shared" si="36"/>
        <v>0.24291371401550929</v>
      </c>
      <c r="AS63" s="138">
        <f t="shared" si="36"/>
        <v>0.29606109612347076</v>
      </c>
      <c r="AT63" s="138">
        <f t="shared" si="36"/>
        <v>9.6109065042530403E-2</v>
      </c>
      <c r="AU63" s="138">
        <f t="shared" si="36"/>
        <v>7.8911295259775929E-2</v>
      </c>
      <c r="AV63" s="138">
        <f t="shared" si="36"/>
        <v>5.9510122623614166E-2</v>
      </c>
      <c r="AW63" s="138">
        <f t="shared" si="36"/>
        <v>5.5779242881966888E-2</v>
      </c>
      <c r="AX63" s="138">
        <f t="shared" si="36"/>
        <v>4.4715559314317338E-2</v>
      </c>
      <c r="AY63" s="138">
        <f t="shared" si="36"/>
        <v>3.0193357320492078E-2</v>
      </c>
      <c r="AZ63" s="138">
        <f t="shared" si="36"/>
        <v>2.5271006487705684E-2</v>
      </c>
      <c r="BA63" s="138">
        <f t="shared" si="36"/>
        <v>2.3240887677991349E-2</v>
      </c>
      <c r="BB63" s="138">
        <f t="shared" si="36"/>
        <v>1.9653711552898186E-2</v>
      </c>
      <c r="BC63" s="138">
        <f t="shared" si="36"/>
        <v>2.2168185958621404E-2</v>
      </c>
      <c r="BD63" s="908">
        <f t="shared" si="36"/>
        <v>2.0065078656558055E-2</v>
      </c>
      <c r="BE63" s="908">
        <f t="shared" si="31"/>
        <v>2.5651641361079003E-2</v>
      </c>
      <c r="BF63" s="908">
        <f t="shared" si="31"/>
        <v>2.2282736618582183E-2</v>
      </c>
      <c r="BG63" s="699"/>
    </row>
    <row r="64" spans="21:62" ht="17.100000000000001" customHeight="1">
      <c r="U64" s="323" t="s">
        <v>277</v>
      </c>
      <c r="V64" s="376"/>
      <c r="W64" s="376"/>
      <c r="X64" s="376"/>
      <c r="Y64" s="376"/>
      <c r="Z64" s="376"/>
      <c r="AA64" s="140">
        <f>SUM(AA65:AA67)</f>
        <v>1.0000000000000002</v>
      </c>
      <c r="AB64" s="140">
        <f t="shared" ref="AB64:BA64" si="37">SUM(AB65:AB67)</f>
        <v>1.0000000000000002</v>
      </c>
      <c r="AC64" s="140">
        <f t="shared" si="37"/>
        <v>1.0000000000000002</v>
      </c>
      <c r="AD64" s="140">
        <f t="shared" si="37"/>
        <v>1</v>
      </c>
      <c r="AE64" s="140">
        <f t="shared" si="37"/>
        <v>1</v>
      </c>
      <c r="AF64" s="140">
        <f t="shared" si="37"/>
        <v>1</v>
      </c>
      <c r="AG64" s="140">
        <f t="shared" si="37"/>
        <v>1</v>
      </c>
      <c r="AH64" s="140">
        <f t="shared" si="37"/>
        <v>1</v>
      </c>
      <c r="AI64" s="140">
        <f t="shared" si="37"/>
        <v>1</v>
      </c>
      <c r="AJ64" s="140">
        <f t="shared" si="37"/>
        <v>0.99999999999999978</v>
      </c>
      <c r="AK64" s="140">
        <f t="shared" si="37"/>
        <v>1</v>
      </c>
      <c r="AL64" s="140">
        <f t="shared" si="37"/>
        <v>1</v>
      </c>
      <c r="AM64" s="140">
        <f t="shared" si="37"/>
        <v>1</v>
      </c>
      <c r="AN64" s="140">
        <f t="shared" si="37"/>
        <v>1</v>
      </c>
      <c r="AO64" s="140">
        <f t="shared" si="37"/>
        <v>1</v>
      </c>
      <c r="AP64" s="140">
        <f t="shared" si="37"/>
        <v>1</v>
      </c>
      <c r="AQ64" s="140">
        <f t="shared" si="37"/>
        <v>0.99999999999999989</v>
      </c>
      <c r="AR64" s="140">
        <f t="shared" si="37"/>
        <v>0.99999999999999989</v>
      </c>
      <c r="AS64" s="140">
        <f t="shared" si="37"/>
        <v>0.99999999999999989</v>
      </c>
      <c r="AT64" s="140">
        <f t="shared" si="37"/>
        <v>1</v>
      </c>
      <c r="AU64" s="140">
        <f t="shared" si="37"/>
        <v>0.99999999999999989</v>
      </c>
      <c r="AV64" s="140">
        <f t="shared" si="37"/>
        <v>0.99999999999999989</v>
      </c>
      <c r="AW64" s="140">
        <f t="shared" si="37"/>
        <v>1.0000000000000002</v>
      </c>
      <c r="AX64" s="140">
        <f t="shared" si="37"/>
        <v>1</v>
      </c>
      <c r="AY64" s="140">
        <f t="shared" si="37"/>
        <v>0.99999999999999989</v>
      </c>
      <c r="AZ64" s="140">
        <f t="shared" si="37"/>
        <v>0.99999999999999989</v>
      </c>
      <c r="BA64" s="140">
        <f t="shared" si="37"/>
        <v>0.99999999999999989</v>
      </c>
      <c r="BB64" s="140">
        <f>SUM(BB65:BB67)</f>
        <v>1</v>
      </c>
      <c r="BC64" s="140">
        <f>SUM(BC65:BC67)</f>
        <v>1.0000000000000002</v>
      </c>
      <c r="BD64" s="909">
        <f>SUM(BD65:BD67)</f>
        <v>1</v>
      </c>
      <c r="BE64" s="909">
        <f>SUM(BE65:BE67)</f>
        <v>1.0000000000000002</v>
      </c>
      <c r="BF64" s="909">
        <f>SUM(BF65:BF67)</f>
        <v>1</v>
      </c>
      <c r="BG64" s="699"/>
    </row>
    <row r="65" spans="2:63" ht="17.100000000000001" customHeight="1">
      <c r="U65" s="323"/>
      <c r="V65" s="347" t="s">
        <v>557</v>
      </c>
      <c r="W65" s="347"/>
      <c r="X65" s="347"/>
      <c r="Y65" s="347"/>
      <c r="Z65" s="347"/>
      <c r="AA65" s="138">
        <f t="shared" ref="AA65:BD65" si="38">IF(AA31="NO","-",AA31/AA$30)</f>
        <v>0.83682805928008575</v>
      </c>
      <c r="AB65" s="138">
        <f t="shared" si="38"/>
        <v>0.83682805928008575</v>
      </c>
      <c r="AC65" s="138">
        <f t="shared" si="38"/>
        <v>0.83682805928008575</v>
      </c>
      <c r="AD65" s="138">
        <f t="shared" si="38"/>
        <v>0.83682805928008563</v>
      </c>
      <c r="AE65" s="138">
        <f t="shared" si="38"/>
        <v>0.83682805928008563</v>
      </c>
      <c r="AF65" s="138">
        <f t="shared" si="38"/>
        <v>0.83682805928008563</v>
      </c>
      <c r="AG65" s="138">
        <f t="shared" si="38"/>
        <v>0.87739936244972261</v>
      </c>
      <c r="AH65" s="138">
        <f t="shared" si="38"/>
        <v>0.72658568102851706</v>
      </c>
      <c r="AI65" s="138">
        <f t="shared" si="38"/>
        <v>0.63091936727090736</v>
      </c>
      <c r="AJ65" s="138">
        <f t="shared" si="38"/>
        <v>0.67111743699176363</v>
      </c>
      <c r="AK65" s="138">
        <f t="shared" si="38"/>
        <v>0.34835448978581235</v>
      </c>
      <c r="AL65" s="138">
        <f t="shared" si="38"/>
        <v>0.39763983278258819</v>
      </c>
      <c r="AM65" s="138">
        <f t="shared" si="38"/>
        <v>0.44827376352653381</v>
      </c>
      <c r="AN65" s="138">
        <f t="shared" si="38"/>
        <v>0.31322392933428533</v>
      </c>
      <c r="AO65" s="138">
        <f t="shared" si="38"/>
        <v>0.373492123744042</v>
      </c>
      <c r="AP65" s="138">
        <f t="shared" si="38"/>
        <v>0.10942005833983967</v>
      </c>
      <c r="AQ65" s="138">
        <f t="shared" si="38"/>
        <v>0.13784202871370516</v>
      </c>
      <c r="AR65" s="138">
        <f t="shared" si="38"/>
        <v>0.15450061104472851</v>
      </c>
      <c r="AS65" s="138">
        <f t="shared" si="38"/>
        <v>0.15346741085468713</v>
      </c>
      <c r="AT65" s="138">
        <f t="shared" si="38"/>
        <v>0.13449843658077545</v>
      </c>
      <c r="AU65" s="138">
        <f t="shared" si="38"/>
        <v>0.12384733501404112</v>
      </c>
      <c r="AV65" s="138">
        <f t="shared" si="38"/>
        <v>9.7103373041196928E-2</v>
      </c>
      <c r="AW65" s="138">
        <f t="shared" si="38"/>
        <v>0.11709611024830607</v>
      </c>
      <c r="AX65" s="138">
        <f t="shared" si="38"/>
        <v>6.7878846090226527E-2</v>
      </c>
      <c r="AY65" s="138">
        <f t="shared" si="38"/>
        <v>0.11756468686300117</v>
      </c>
      <c r="AZ65" s="138">
        <f t="shared" si="38"/>
        <v>0.25332000089257611</v>
      </c>
      <c r="BA65" s="138">
        <f t="shared" si="38"/>
        <v>0.28860630990858799</v>
      </c>
      <c r="BB65" s="138">
        <f t="shared" si="38"/>
        <v>0.43075103680998716</v>
      </c>
      <c r="BC65" s="138">
        <f t="shared" si="38"/>
        <v>0.72000236956524011</v>
      </c>
      <c r="BD65" s="908">
        <f t="shared" si="38"/>
        <v>0.85487231130628161</v>
      </c>
      <c r="BE65" s="908">
        <f t="shared" ref="BE65:BF67" si="39">IF(BE31="NO","-",BE31/BE$30)</f>
        <v>0.88194914688622039</v>
      </c>
      <c r="BF65" s="908">
        <f t="shared" si="39"/>
        <v>0.88737464362153851</v>
      </c>
      <c r="BG65" s="699"/>
    </row>
    <row r="66" spans="2:63" ht="17.100000000000001" customHeight="1">
      <c r="U66" s="323"/>
      <c r="V66" s="347" t="s">
        <v>568</v>
      </c>
      <c r="W66" s="347"/>
      <c r="X66" s="347"/>
      <c r="Y66" s="347"/>
      <c r="Z66" s="347"/>
      <c r="AA66" s="138">
        <f t="shared" ref="AA66:BD66" si="40">IF(AA32="NO","-",AA32/AA$30)</f>
        <v>8.5532097156091016E-2</v>
      </c>
      <c r="AB66" s="138">
        <f t="shared" si="40"/>
        <v>8.5532097156091016E-2</v>
      </c>
      <c r="AC66" s="138">
        <f t="shared" si="40"/>
        <v>8.5532097156091016E-2</v>
      </c>
      <c r="AD66" s="138">
        <f t="shared" si="40"/>
        <v>8.5532097156091003E-2</v>
      </c>
      <c r="AE66" s="138">
        <f t="shared" si="40"/>
        <v>8.5532097156091003E-2</v>
      </c>
      <c r="AF66" s="138">
        <f t="shared" si="40"/>
        <v>8.5532097156091044E-2</v>
      </c>
      <c r="AG66" s="138">
        <f t="shared" si="40"/>
        <v>8.9325530987640817E-2</v>
      </c>
      <c r="AH66" s="138">
        <f t="shared" si="40"/>
        <v>0.10054989661336823</v>
      </c>
      <c r="AI66" s="138">
        <f t="shared" si="40"/>
        <v>0.1828477459774023</v>
      </c>
      <c r="AJ66" s="138">
        <f t="shared" si="40"/>
        <v>0.16366966622289184</v>
      </c>
      <c r="AK66" s="138">
        <f t="shared" si="40"/>
        <v>0.42131398610545684</v>
      </c>
      <c r="AL66" s="138">
        <f t="shared" si="40"/>
        <v>0.40839459778352805</v>
      </c>
      <c r="AM66" s="138">
        <f t="shared" si="40"/>
        <v>0.41670835425660613</v>
      </c>
      <c r="AN66" s="138">
        <f t="shared" si="40"/>
        <v>0.33069270119730509</v>
      </c>
      <c r="AO66" s="138">
        <f t="shared" si="40"/>
        <v>0.28664405398629605</v>
      </c>
      <c r="AP66" s="138">
        <f t="shared" si="40"/>
        <v>0.84261438097494479</v>
      </c>
      <c r="AQ66" s="138">
        <f t="shared" si="40"/>
        <v>0.80150501973499677</v>
      </c>
      <c r="AR66" s="138">
        <f t="shared" si="40"/>
        <v>0.77393620410524755</v>
      </c>
      <c r="AS66" s="138">
        <f t="shared" si="40"/>
        <v>0.82571725666288132</v>
      </c>
      <c r="AT66" s="138">
        <f t="shared" si="40"/>
        <v>0.84846983005408783</v>
      </c>
      <c r="AU66" s="138">
        <f t="shared" si="40"/>
        <v>0.85902732662608849</v>
      </c>
      <c r="AV66" s="138">
        <f t="shared" si="40"/>
        <v>0.88943446808757376</v>
      </c>
      <c r="AW66" s="138">
        <f t="shared" si="40"/>
        <v>0.86918546474127001</v>
      </c>
      <c r="AX66" s="138">
        <f t="shared" si="40"/>
        <v>0.91890036153147592</v>
      </c>
      <c r="AY66" s="138">
        <f t="shared" si="40"/>
        <v>0.85911206681712549</v>
      </c>
      <c r="AZ66" s="138">
        <f t="shared" si="40"/>
        <v>0.70784237951674778</v>
      </c>
      <c r="BA66" s="138">
        <f t="shared" si="40"/>
        <v>0.68047918734705404</v>
      </c>
      <c r="BB66" s="138">
        <f t="shared" si="40"/>
        <v>0.52046434206340597</v>
      </c>
      <c r="BC66" s="138">
        <f t="shared" si="40"/>
        <v>0.20518455108022954</v>
      </c>
      <c r="BD66" s="908">
        <f t="shared" si="40"/>
        <v>7.3674999522339607E-2</v>
      </c>
      <c r="BE66" s="908">
        <f t="shared" si="39"/>
        <v>5.2314218217838777E-2</v>
      </c>
      <c r="BF66" s="908">
        <f t="shared" si="39"/>
        <v>6.2834034554346968E-2</v>
      </c>
      <c r="BG66" s="699"/>
    </row>
    <row r="67" spans="2:63" ht="17.100000000000001" customHeight="1" thickBot="1">
      <c r="U67" s="323"/>
      <c r="V67" s="262" t="s">
        <v>558</v>
      </c>
      <c r="W67" s="262"/>
      <c r="X67" s="262"/>
      <c r="Y67" s="262"/>
      <c r="Z67" s="262"/>
      <c r="AA67" s="765">
        <f t="shared" ref="AA67:BD67" si="41">IF(AA33="NO","-",AA33/AA$30)</f>
        <v>7.7639843563823391E-2</v>
      </c>
      <c r="AB67" s="765">
        <f t="shared" si="41"/>
        <v>7.7639843563823391E-2</v>
      </c>
      <c r="AC67" s="765">
        <f t="shared" si="41"/>
        <v>7.7639843563823391E-2</v>
      </c>
      <c r="AD67" s="765">
        <f t="shared" si="41"/>
        <v>7.7639843563823377E-2</v>
      </c>
      <c r="AE67" s="765">
        <f t="shared" si="41"/>
        <v>7.7639843563823377E-2</v>
      </c>
      <c r="AF67" s="765">
        <f t="shared" si="41"/>
        <v>7.7639843563823432E-2</v>
      </c>
      <c r="AG67" s="765">
        <f t="shared" si="41"/>
        <v>3.3275106562636513E-2</v>
      </c>
      <c r="AH67" s="765">
        <f t="shared" si="41"/>
        <v>0.17286442235811478</v>
      </c>
      <c r="AI67" s="765">
        <f t="shared" si="41"/>
        <v>0.18623288675169031</v>
      </c>
      <c r="AJ67" s="765">
        <f t="shared" si="41"/>
        <v>0.16521289678534434</v>
      </c>
      <c r="AK67" s="765">
        <f t="shared" si="41"/>
        <v>0.23033152410873076</v>
      </c>
      <c r="AL67" s="765">
        <f t="shared" si="41"/>
        <v>0.19396556943388385</v>
      </c>
      <c r="AM67" s="765">
        <f t="shared" si="41"/>
        <v>0.13501788221686009</v>
      </c>
      <c r="AN67" s="765">
        <f t="shared" si="41"/>
        <v>0.35608336946840963</v>
      </c>
      <c r="AO67" s="765">
        <f t="shared" si="41"/>
        <v>0.33986382226966189</v>
      </c>
      <c r="AP67" s="765">
        <f t="shared" si="41"/>
        <v>4.7965560685215569E-2</v>
      </c>
      <c r="AQ67" s="765">
        <f t="shared" si="41"/>
        <v>6.065295155129799E-2</v>
      </c>
      <c r="AR67" s="765">
        <f t="shared" si="41"/>
        <v>7.1563184850023914E-2</v>
      </c>
      <c r="AS67" s="765">
        <f t="shared" si="41"/>
        <v>2.08153324824315E-2</v>
      </c>
      <c r="AT67" s="765">
        <f t="shared" si="41"/>
        <v>1.7031733365136754E-2</v>
      </c>
      <c r="AU67" s="765">
        <f t="shared" si="41"/>
        <v>1.7125338359870266E-2</v>
      </c>
      <c r="AV67" s="765">
        <f t="shared" si="41"/>
        <v>1.3462158871229288E-2</v>
      </c>
      <c r="AW67" s="765">
        <f t="shared" si="41"/>
        <v>1.3718425010424027E-2</v>
      </c>
      <c r="AX67" s="765">
        <f t="shared" si="41"/>
        <v>1.322079237829751E-2</v>
      </c>
      <c r="AY67" s="765">
        <f t="shared" si="41"/>
        <v>2.3323246319873286E-2</v>
      </c>
      <c r="AZ67" s="765">
        <f t="shared" si="41"/>
        <v>3.8837619590676026E-2</v>
      </c>
      <c r="BA67" s="765">
        <f t="shared" si="41"/>
        <v>3.0914502744357964E-2</v>
      </c>
      <c r="BB67" s="765">
        <f t="shared" si="41"/>
        <v>4.8784621126606857E-2</v>
      </c>
      <c r="BC67" s="765">
        <f t="shared" si="41"/>
        <v>7.4813079354530479E-2</v>
      </c>
      <c r="BD67" s="910">
        <f t="shared" si="41"/>
        <v>7.1452689171378855E-2</v>
      </c>
      <c r="BE67" s="910">
        <f t="shared" si="39"/>
        <v>6.5736634895940962E-2</v>
      </c>
      <c r="BF67" s="910">
        <f t="shared" si="39"/>
        <v>4.9791321824114575E-2</v>
      </c>
      <c r="BG67" s="699"/>
    </row>
    <row r="68" spans="2:63" ht="17.100000000000001" customHeight="1" thickTop="1">
      <c r="B68" s="1" t="s">
        <v>15</v>
      </c>
      <c r="U68" s="210"/>
      <c r="V68" s="377"/>
      <c r="W68" s="377"/>
      <c r="X68" s="377"/>
      <c r="Y68" s="377"/>
      <c r="Z68" s="37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113"/>
      <c r="BI68" s="44"/>
      <c r="BJ68" s="44"/>
      <c r="BK68" s="44"/>
    </row>
    <row r="70" spans="2:63">
      <c r="U70" s="1" t="s">
        <v>182</v>
      </c>
    </row>
    <row r="71" spans="2:63">
      <c r="U71" s="364"/>
      <c r="V71" s="365"/>
      <c r="W71" s="365"/>
      <c r="X71" s="365"/>
      <c r="Y71" s="365"/>
      <c r="Z71" s="365"/>
      <c r="AA71" s="58">
        <v>1990</v>
      </c>
      <c r="AB71" s="58">
        <f>AA71+1</f>
        <v>1991</v>
      </c>
      <c r="AC71" s="58">
        <f>AB71+1</f>
        <v>1992</v>
      </c>
      <c r="AD71" s="58">
        <f>AC71+1</f>
        <v>1993</v>
      </c>
      <c r="AE71" s="58">
        <f>AD71+1</f>
        <v>1994</v>
      </c>
      <c r="AF71" s="58">
        <v>1995</v>
      </c>
      <c r="AG71" s="58">
        <f t="shared" ref="AG71:BA71" si="42">AF71+1</f>
        <v>1996</v>
      </c>
      <c r="AH71" s="58">
        <f t="shared" si="42"/>
        <v>1997</v>
      </c>
      <c r="AI71" s="58">
        <f t="shared" si="42"/>
        <v>1998</v>
      </c>
      <c r="AJ71" s="58">
        <f t="shared" si="42"/>
        <v>1999</v>
      </c>
      <c r="AK71" s="58">
        <f t="shared" si="42"/>
        <v>2000</v>
      </c>
      <c r="AL71" s="58">
        <f t="shared" si="42"/>
        <v>2001</v>
      </c>
      <c r="AM71" s="58">
        <f t="shared" si="42"/>
        <v>2002</v>
      </c>
      <c r="AN71" s="58">
        <f t="shared" si="42"/>
        <v>2003</v>
      </c>
      <c r="AO71" s="58">
        <f t="shared" si="42"/>
        <v>2004</v>
      </c>
      <c r="AP71" s="58">
        <f t="shared" si="42"/>
        <v>2005</v>
      </c>
      <c r="AQ71" s="58">
        <f t="shared" si="42"/>
        <v>2006</v>
      </c>
      <c r="AR71" s="58">
        <f t="shared" si="42"/>
        <v>2007</v>
      </c>
      <c r="AS71" s="58">
        <f t="shared" si="42"/>
        <v>2008</v>
      </c>
      <c r="AT71" s="58">
        <f t="shared" si="42"/>
        <v>2009</v>
      </c>
      <c r="AU71" s="58">
        <f t="shared" si="42"/>
        <v>2010</v>
      </c>
      <c r="AV71" s="58">
        <f t="shared" si="42"/>
        <v>2011</v>
      </c>
      <c r="AW71" s="58">
        <f t="shared" si="42"/>
        <v>2012</v>
      </c>
      <c r="AX71" s="58">
        <f t="shared" si="42"/>
        <v>2013</v>
      </c>
      <c r="AY71" s="58">
        <f t="shared" si="42"/>
        <v>2014</v>
      </c>
      <c r="AZ71" s="58">
        <f t="shared" si="42"/>
        <v>2015</v>
      </c>
      <c r="BA71" s="58">
        <f t="shared" si="42"/>
        <v>2016</v>
      </c>
      <c r="BB71" s="58">
        <f>BA71+1</f>
        <v>2017</v>
      </c>
      <c r="BC71" s="58">
        <f>BB71+1</f>
        <v>2018</v>
      </c>
      <c r="BD71" s="58">
        <f>BC71+1</f>
        <v>2019</v>
      </c>
      <c r="BE71" s="58">
        <f>BD71+1</f>
        <v>2020</v>
      </c>
      <c r="BF71" s="58">
        <f>BE71+1</f>
        <v>2021</v>
      </c>
      <c r="BG71" s="697"/>
    </row>
    <row r="72" spans="2:63" ht="17.100000000000001" customHeight="1">
      <c r="U72" s="338" t="s">
        <v>13</v>
      </c>
      <c r="V72" s="310"/>
      <c r="W72" s="310"/>
      <c r="X72" s="310"/>
      <c r="Y72" s="310"/>
      <c r="Z72" s="310"/>
      <c r="AA72" s="115"/>
      <c r="AB72" s="764">
        <f t="shared" ref="AB72:BF72" si="43">AB5/AA5-1</f>
        <v>8.8957790566543071E-2</v>
      </c>
      <c r="AC72" s="764">
        <f t="shared" si="43"/>
        <v>2.4070340480269126E-2</v>
      </c>
      <c r="AD72" s="764">
        <f t="shared" si="43"/>
        <v>2.0363161087364912E-2</v>
      </c>
      <c r="AE72" s="764">
        <f t="shared" si="43"/>
        <v>0.16121232145462772</v>
      </c>
      <c r="AF72" s="764">
        <f t="shared" si="43"/>
        <v>0.19766720352566258</v>
      </c>
      <c r="AG72" s="764">
        <f t="shared" si="43"/>
        <v>-2.4396098407539313E-2</v>
      </c>
      <c r="AH72" s="764">
        <f t="shared" si="43"/>
        <v>-6.5590951383218687E-3</v>
      </c>
      <c r="AI72" s="764">
        <f t="shared" si="43"/>
        <v>-2.8430263235021069E-2</v>
      </c>
      <c r="AJ72" s="764">
        <f t="shared" si="43"/>
        <v>2.6353908395283732E-2</v>
      </c>
      <c r="AK72" s="764">
        <f t="shared" si="43"/>
        <v>-6.2244971622942846E-2</v>
      </c>
      <c r="AL72" s="764">
        <f t="shared" si="43"/>
        <v>-0.14834403168881716</v>
      </c>
      <c r="AM72" s="764">
        <f t="shared" si="43"/>
        <v>-0.16580455226210977</v>
      </c>
      <c r="AN72" s="764">
        <f t="shared" si="43"/>
        <v>-4.2046532966288908E-4</v>
      </c>
      <c r="AO72" s="764">
        <f t="shared" si="43"/>
        <v>-0.23455958191438542</v>
      </c>
      <c r="AP72" s="764">
        <f t="shared" si="43"/>
        <v>2.918805858641238E-2</v>
      </c>
      <c r="AQ72" s="764">
        <f t="shared" si="43"/>
        <v>0.1445349503218023</v>
      </c>
      <c r="AR72" s="764">
        <f t="shared" si="43"/>
        <v>0.14245364954550466</v>
      </c>
      <c r="AS72" s="764">
        <f t="shared" si="43"/>
        <v>0.15457286956317562</v>
      </c>
      <c r="AT72" s="764">
        <f t="shared" si="43"/>
        <v>8.5143957808305304E-2</v>
      </c>
      <c r="AU72" s="764">
        <f t="shared" si="43"/>
        <v>0.113824532090949</v>
      </c>
      <c r="AV72" s="764">
        <f t="shared" si="43"/>
        <v>0.11969704546561166</v>
      </c>
      <c r="AW72" s="764">
        <f t="shared" si="43"/>
        <v>0.12473383586512687</v>
      </c>
      <c r="AX72" s="764">
        <f t="shared" si="43"/>
        <v>9.3404613795915914E-2</v>
      </c>
      <c r="AY72" s="764">
        <f t="shared" si="43"/>
        <v>0.11458042425563875</v>
      </c>
      <c r="AZ72" s="764">
        <f t="shared" si="43"/>
        <v>9.7186680212282273E-2</v>
      </c>
      <c r="BA72" s="764">
        <f t="shared" si="43"/>
        <v>8.5573513618028452E-2</v>
      </c>
      <c r="BB72" s="764">
        <f t="shared" si="43"/>
        <v>5.4223413925798436E-2</v>
      </c>
      <c r="BC72" s="764">
        <f t="shared" si="43"/>
        <v>4.647302412614196E-2</v>
      </c>
      <c r="BD72" s="764">
        <f t="shared" si="43"/>
        <v>5.7161428590555952E-2</v>
      </c>
      <c r="BE72" s="764">
        <f t="shared" si="43"/>
        <v>4.0067940267187518E-2</v>
      </c>
      <c r="BF72" s="764">
        <f t="shared" si="43"/>
        <v>4.0166304358864036E-2</v>
      </c>
      <c r="BG72" s="695"/>
      <c r="BK72" s="44"/>
    </row>
    <row r="73" spans="2:63" ht="17.100000000000001" customHeight="1">
      <c r="U73" s="366"/>
      <c r="V73" s="263" t="s">
        <v>552</v>
      </c>
      <c r="W73" s="263"/>
      <c r="X73" s="263"/>
      <c r="Y73" s="263"/>
      <c r="Z73" s="263"/>
      <c r="AA73" s="116"/>
      <c r="AB73" s="258" t="str">
        <f t="shared" ref="AB73:BF73" si="44">IF(OR(AB6="NO",AA6="NO"),"-",AB6/AA6-1)</f>
        <v>-</v>
      </c>
      <c r="AC73" s="258" t="str">
        <f t="shared" si="44"/>
        <v>-</v>
      </c>
      <c r="AD73" s="258">
        <f t="shared" si="44"/>
        <v>16.117884307468259</v>
      </c>
      <c r="AE73" s="258">
        <f t="shared" si="44"/>
        <v>4.1652583890136707</v>
      </c>
      <c r="AF73" s="258">
        <f t="shared" si="44"/>
        <v>1.4865426833650153</v>
      </c>
      <c r="AG73" s="258">
        <f t="shared" si="44"/>
        <v>0.43628976554978438</v>
      </c>
      <c r="AH73" s="258">
        <f t="shared" si="44"/>
        <v>0.31176494404770283</v>
      </c>
      <c r="AI73" s="258">
        <f t="shared" si="44"/>
        <v>0.22009011987141425</v>
      </c>
      <c r="AJ73" s="258">
        <f t="shared" si="44"/>
        <v>0.18414105027702754</v>
      </c>
      <c r="AK73" s="258">
        <f t="shared" si="44"/>
        <v>0.18182950243908391</v>
      </c>
      <c r="AL73" s="258">
        <f t="shared" si="44"/>
        <v>0.20529219327381876</v>
      </c>
      <c r="AM73" s="258">
        <f t="shared" si="44"/>
        <v>0.24169659761943962</v>
      </c>
      <c r="AN73" s="258">
        <f t="shared" si="44"/>
        <v>0.25123591787657262</v>
      </c>
      <c r="AO73" s="258">
        <f t="shared" si="44"/>
        <v>0.2705167098186827</v>
      </c>
      <c r="AP73" s="258">
        <f t="shared" si="44"/>
        <v>0.25368815311675585</v>
      </c>
      <c r="AQ73" s="258">
        <f t="shared" si="44"/>
        <v>0.22301896759794348</v>
      </c>
      <c r="AR73" s="258">
        <f t="shared" si="44"/>
        <v>0.24098005205633832</v>
      </c>
      <c r="AS73" s="258">
        <f t="shared" si="44"/>
        <v>0.16484428463578826</v>
      </c>
      <c r="AT73" s="258">
        <f t="shared" si="44"/>
        <v>0.14754429518486978</v>
      </c>
      <c r="AU73" s="258">
        <f t="shared" si="44"/>
        <v>0.13811208662289798</v>
      </c>
      <c r="AV73" s="258">
        <f t="shared" si="44"/>
        <v>0.12975882951613649</v>
      </c>
      <c r="AW73" s="258">
        <f t="shared" si="44"/>
        <v>0.13890236234327302</v>
      </c>
      <c r="AX73" s="258">
        <f t="shared" si="44"/>
        <v>0.10070400071188157</v>
      </c>
      <c r="AY73" s="258">
        <f t="shared" si="44"/>
        <v>0.12156625153922351</v>
      </c>
      <c r="AZ73" s="258">
        <f t="shared" si="44"/>
        <v>0.10261711109767058</v>
      </c>
      <c r="BA73" s="258">
        <f t="shared" si="44"/>
        <v>8.5776148825354337E-2</v>
      </c>
      <c r="BB73" s="258">
        <f t="shared" si="44"/>
        <v>5.6324438547340483E-2</v>
      </c>
      <c r="BC73" s="258">
        <f t="shared" si="44"/>
        <v>5.0193666095354361E-2</v>
      </c>
      <c r="BD73" s="258">
        <f t="shared" si="44"/>
        <v>5.9696937773373371E-2</v>
      </c>
      <c r="BE73" s="258">
        <f t="shared" si="44"/>
        <v>4.0676303126417457E-2</v>
      </c>
      <c r="BF73" s="258">
        <f t="shared" si="44"/>
        <v>4.3774013410081247E-2</v>
      </c>
      <c r="BG73" s="696"/>
      <c r="BI73" s="44"/>
    </row>
    <row r="74" spans="2:63" ht="17.100000000000001" customHeight="1">
      <c r="U74" s="366"/>
      <c r="V74" s="801" t="s">
        <v>553</v>
      </c>
      <c r="W74" s="801"/>
      <c r="X74" s="801"/>
      <c r="Y74" s="801"/>
      <c r="Z74" s="801"/>
      <c r="AA74" s="116"/>
      <c r="AB74" s="258" t="str">
        <f t="shared" ref="AB74:BF74" si="45">IF(OR(AB7="NO",AA7="NO"),"-",AB7/AA7-1)</f>
        <v>-</v>
      </c>
      <c r="AC74" s="258" t="str">
        <f t="shared" si="45"/>
        <v>-</v>
      </c>
      <c r="AD74" s="258">
        <f t="shared" si="45"/>
        <v>5.5000000000000009</v>
      </c>
      <c r="AE74" s="258">
        <f t="shared" si="45"/>
        <v>0.71794871794871762</v>
      </c>
      <c r="AF74" s="258">
        <f t="shared" si="45"/>
        <v>0.10447761194029859</v>
      </c>
      <c r="AG74" s="258">
        <f t="shared" si="45"/>
        <v>-8.953185798644947E-2</v>
      </c>
      <c r="AH74" s="258">
        <f t="shared" si="45"/>
        <v>3.5490707026912149E-2</v>
      </c>
      <c r="AI74" s="258">
        <f t="shared" si="45"/>
        <v>-3.7717952771380903E-2</v>
      </c>
      <c r="AJ74" s="258">
        <f t="shared" si="45"/>
        <v>9.52380952380949E-3</v>
      </c>
      <c r="AK74" s="258">
        <f t="shared" si="45"/>
        <v>6.509433962264155E-2</v>
      </c>
      <c r="AL74" s="258">
        <f t="shared" si="45"/>
        <v>-6.7862415116622388E-2</v>
      </c>
      <c r="AM74" s="258">
        <f t="shared" si="45"/>
        <v>8.7705683923791966E-2</v>
      </c>
      <c r="AN74" s="258">
        <f t="shared" si="45"/>
        <v>0.48603423401141321</v>
      </c>
      <c r="AO74" s="258">
        <f t="shared" si="45"/>
        <v>0.23468330998960263</v>
      </c>
      <c r="AP74" s="258">
        <f t="shared" si="45"/>
        <v>4.0486631150465913E-2</v>
      </c>
      <c r="AQ74" s="258">
        <f t="shared" si="45"/>
        <v>0.27414569100647213</v>
      </c>
      <c r="AR74" s="258">
        <f t="shared" si="45"/>
        <v>0.19643925884579572</v>
      </c>
      <c r="AS74" s="258">
        <f t="shared" si="45"/>
        <v>5.627528799946413E-2</v>
      </c>
      <c r="AT74" s="258">
        <f t="shared" si="45"/>
        <v>6.5320934017037535E-2</v>
      </c>
      <c r="AU74" s="258">
        <f t="shared" si="45"/>
        <v>8.7494487962760381E-2</v>
      </c>
      <c r="AV74" s="258">
        <f t="shared" si="45"/>
        <v>9.9800834345771028E-2</v>
      </c>
      <c r="AW74" s="258">
        <f t="shared" si="45"/>
        <v>8.1843839296704246E-2</v>
      </c>
      <c r="AX74" s="258">
        <f t="shared" si="45"/>
        <v>7.1353870403565445E-2</v>
      </c>
      <c r="AY74" s="258">
        <f t="shared" si="45"/>
        <v>6.4436506456682974E-2</v>
      </c>
      <c r="AZ74" s="258">
        <f t="shared" si="45"/>
        <v>4.6711754379895609E-2</v>
      </c>
      <c r="BA74" s="258">
        <f t="shared" si="45"/>
        <v>6.7309151101280884E-2</v>
      </c>
      <c r="BB74" s="258">
        <f t="shared" si="45"/>
        <v>5.6735893673469651E-2</v>
      </c>
      <c r="BC74" s="258">
        <f t="shared" si="45"/>
        <v>4.3043633229930656E-2</v>
      </c>
      <c r="BD74" s="258">
        <f t="shared" si="45"/>
        <v>1.9421519971622114E-2</v>
      </c>
      <c r="BE74" s="258">
        <f t="shared" si="45"/>
        <v>-1.804249256470436E-2</v>
      </c>
      <c r="BF74" s="258">
        <f t="shared" si="45"/>
        <v>5.5579090395145858E-3</v>
      </c>
      <c r="BG74" s="696"/>
      <c r="BI74" s="44"/>
    </row>
    <row r="75" spans="2:63" ht="17.100000000000001" customHeight="1">
      <c r="U75" s="366"/>
      <c r="V75" s="261" t="s">
        <v>554</v>
      </c>
      <c r="W75" s="261"/>
      <c r="X75" s="261"/>
      <c r="Y75" s="261"/>
      <c r="Z75" s="261"/>
      <c r="AA75" s="116"/>
      <c r="AB75" s="258" t="str">
        <f t="shared" ref="AB75:BF75" si="46">IF(OR(AB8="NO",AA8="NO"),"-",AB8/AA8-1)</f>
        <v>-</v>
      </c>
      <c r="AC75" s="258" t="str">
        <f t="shared" si="46"/>
        <v>-</v>
      </c>
      <c r="AD75" s="258">
        <f t="shared" si="46"/>
        <v>6.4999999999999991</v>
      </c>
      <c r="AE75" s="258">
        <f t="shared" si="46"/>
        <v>0.8786324786324784</v>
      </c>
      <c r="AF75" s="258">
        <f t="shared" si="46"/>
        <v>0.41401273885350331</v>
      </c>
      <c r="AG75" s="258">
        <f t="shared" si="46"/>
        <v>0.5261904761904761</v>
      </c>
      <c r="AH75" s="258">
        <f t="shared" si="46"/>
        <v>0.2708580343213729</v>
      </c>
      <c r="AI75" s="258">
        <f t="shared" si="46"/>
        <v>8.0896614372345299E-2</v>
      </c>
      <c r="AJ75" s="258">
        <f t="shared" si="46"/>
        <v>-1.7943942215963182E-2</v>
      </c>
      <c r="AK75" s="258">
        <f t="shared" si="46"/>
        <v>8.385138776479284E-3</v>
      </c>
      <c r="AL75" s="258">
        <f t="shared" si="46"/>
        <v>-5.3730996829431055E-2</v>
      </c>
      <c r="AM75" s="258">
        <f t="shared" si="46"/>
        <v>-8.9748451437487997E-4</v>
      </c>
      <c r="AN75" s="258">
        <f t="shared" si="46"/>
        <v>-3.8179051998932567E-2</v>
      </c>
      <c r="AO75" s="258">
        <f t="shared" si="46"/>
        <v>-0.17418116304496944</v>
      </c>
      <c r="AP75" s="258">
        <f t="shared" si="46"/>
        <v>-0.27584907186564434</v>
      </c>
      <c r="AQ75" s="258">
        <f t="shared" si="46"/>
        <v>-0.33729169989299934</v>
      </c>
      <c r="AR75" s="258">
        <f t="shared" si="46"/>
        <v>-0.20374028028962532</v>
      </c>
      <c r="AS75" s="258">
        <f t="shared" si="46"/>
        <v>4.0575507102560415E-2</v>
      </c>
      <c r="AT75" s="258">
        <f t="shared" si="46"/>
        <v>-9.254314244680284E-2</v>
      </c>
      <c r="AU75" s="258">
        <f t="shared" si="46"/>
        <v>-0.21094566724390718</v>
      </c>
      <c r="AV75" s="258">
        <f t="shared" si="46"/>
        <v>-4.862151291152117E-2</v>
      </c>
      <c r="AW75" s="258">
        <f t="shared" si="46"/>
        <v>-0.11534547918452243</v>
      </c>
      <c r="AX75" s="258">
        <f t="shared" si="46"/>
        <v>-0.12761450558160015</v>
      </c>
      <c r="AY75" s="258">
        <f t="shared" si="46"/>
        <v>2.8723607133627205E-2</v>
      </c>
      <c r="AZ75" s="258">
        <f t="shared" si="46"/>
        <v>7.2756075948030796E-2</v>
      </c>
      <c r="BA75" s="258">
        <f t="shared" si="46"/>
        <v>8.7075750234022919E-2</v>
      </c>
      <c r="BB75" s="258">
        <f t="shared" si="46"/>
        <v>2.2409611417173458E-2</v>
      </c>
      <c r="BC75" s="258">
        <f t="shared" si="46"/>
        <v>-9.3802693755161703E-2</v>
      </c>
      <c r="BD75" s="258">
        <f t="shared" si="46"/>
        <v>5.1882018864634505E-2</v>
      </c>
      <c r="BE75" s="258">
        <f t="shared" si="46"/>
        <v>0.15093813628723685</v>
      </c>
      <c r="BF75" s="258">
        <f t="shared" si="46"/>
        <v>-9.0800849111036919E-2</v>
      </c>
      <c r="BG75" s="696"/>
      <c r="BI75" s="44"/>
      <c r="BJ75" s="44"/>
    </row>
    <row r="76" spans="2:63" ht="16.5" customHeight="1">
      <c r="U76" s="366"/>
      <c r="V76" s="802" t="s">
        <v>555</v>
      </c>
      <c r="W76" s="802"/>
      <c r="X76" s="802"/>
      <c r="Y76" s="802"/>
      <c r="Z76" s="802"/>
      <c r="AA76" s="116"/>
      <c r="AB76" s="258" t="str">
        <f t="shared" ref="AB76:BF76" si="47">IF(OR(AB9="NO",AA9="NO"),"-",AB9/AA9-1)</f>
        <v>-</v>
      </c>
      <c r="AC76" s="258" t="str">
        <f t="shared" si="47"/>
        <v>-</v>
      </c>
      <c r="AD76" s="258" t="str">
        <f t="shared" si="47"/>
        <v>-</v>
      </c>
      <c r="AE76" s="258" t="str">
        <f t="shared" si="47"/>
        <v>-</v>
      </c>
      <c r="AF76" s="258" t="str">
        <f t="shared" si="47"/>
        <v>-</v>
      </c>
      <c r="AG76" s="258" t="str">
        <f t="shared" si="47"/>
        <v>-</v>
      </c>
      <c r="AH76" s="258" t="str">
        <f t="shared" si="47"/>
        <v>-</v>
      </c>
      <c r="AI76" s="258" t="str">
        <f t="shared" si="47"/>
        <v>-</v>
      </c>
      <c r="AJ76" s="258" t="str">
        <f t="shared" si="47"/>
        <v>-</v>
      </c>
      <c r="AK76" s="258" t="str">
        <f t="shared" si="47"/>
        <v>-</v>
      </c>
      <c r="AL76" s="258" t="str">
        <f t="shared" si="47"/>
        <v>-</v>
      </c>
      <c r="AM76" s="258" t="str">
        <f t="shared" si="47"/>
        <v>-</v>
      </c>
      <c r="AN76" s="258" t="str">
        <f t="shared" si="47"/>
        <v>-</v>
      </c>
      <c r="AO76" s="258">
        <f t="shared" si="47"/>
        <v>0.84090909090909061</v>
      </c>
      <c r="AP76" s="258">
        <f t="shared" si="47"/>
        <v>0.3333333333333337</v>
      </c>
      <c r="AQ76" s="258">
        <f t="shared" si="47"/>
        <v>0.37962962962962954</v>
      </c>
      <c r="AR76" s="258">
        <f t="shared" si="47"/>
        <v>0.97315436241610742</v>
      </c>
      <c r="AS76" s="258">
        <f t="shared" si="47"/>
        <v>0.45918367346938771</v>
      </c>
      <c r="AT76" s="258">
        <f t="shared" si="47"/>
        <v>0.70629370629370625</v>
      </c>
      <c r="AU76" s="258">
        <f t="shared" si="47"/>
        <v>0.5382513661202184</v>
      </c>
      <c r="AV76" s="258">
        <f t="shared" si="47"/>
        <v>0.42984014209591503</v>
      </c>
      <c r="AW76" s="258">
        <f t="shared" si="47"/>
        <v>9.2934065608672567E-2</v>
      </c>
      <c r="AX76" s="258">
        <f t="shared" si="47"/>
        <v>0.15557237102219834</v>
      </c>
      <c r="AY76" s="258">
        <f t="shared" si="47"/>
        <v>0.12630688106561494</v>
      </c>
      <c r="AZ76" s="258">
        <f t="shared" si="47"/>
        <v>2.759841275338526E-2</v>
      </c>
      <c r="BA76" s="258">
        <f t="shared" si="47"/>
        <v>3.1487421744121002E-2</v>
      </c>
      <c r="BB76" s="258">
        <f t="shared" si="47"/>
        <v>-0.10648388634675354</v>
      </c>
      <c r="BC76" s="258">
        <f t="shared" si="47"/>
        <v>1.2376237623762165E-2</v>
      </c>
      <c r="BD76" s="258">
        <f t="shared" si="47"/>
        <v>4.237978810105969E-2</v>
      </c>
      <c r="BE76" s="258">
        <f t="shared" si="47"/>
        <v>3.5183737294761652E-2</v>
      </c>
      <c r="BF76" s="258">
        <f t="shared" si="47"/>
        <v>8.3081570996976772E-3</v>
      </c>
      <c r="BG76" s="696"/>
      <c r="BI76" s="44"/>
    </row>
    <row r="77" spans="2:63" ht="17.100000000000001" customHeight="1">
      <c r="U77" s="366"/>
      <c r="V77" s="261" t="s">
        <v>556</v>
      </c>
      <c r="W77" s="261"/>
      <c r="X77" s="261"/>
      <c r="Y77" s="261"/>
      <c r="Z77" s="261"/>
      <c r="AA77" s="116"/>
      <c r="AB77" s="258" t="str">
        <f t="shared" ref="AB77:BF77" si="48">IF(OR(AB10="NO",AA10="NO"),"-",AB10/AA10-1)</f>
        <v>-</v>
      </c>
      <c r="AC77" s="258" t="str">
        <f t="shared" si="48"/>
        <v>-</v>
      </c>
      <c r="AD77" s="258">
        <f t="shared" si="48"/>
        <v>5.5000000000000009</v>
      </c>
      <c r="AE77" s="258">
        <f t="shared" si="48"/>
        <v>0.71794871794871784</v>
      </c>
      <c r="AF77" s="258">
        <f t="shared" si="48"/>
        <v>0.10447761194029836</v>
      </c>
      <c r="AG77" s="258">
        <f t="shared" si="48"/>
        <v>-4.7230961396681148E-2</v>
      </c>
      <c r="AH77" s="258">
        <f t="shared" si="48"/>
        <v>-0.19528620416352871</v>
      </c>
      <c r="AI77" s="258">
        <f t="shared" si="48"/>
        <v>-0.28118138063422948</v>
      </c>
      <c r="AJ77" s="258">
        <f t="shared" si="48"/>
        <v>-0.38767756416087895</v>
      </c>
      <c r="AK77" s="258">
        <f t="shared" si="48"/>
        <v>0.57026598771648751</v>
      </c>
      <c r="AL77" s="258">
        <f t="shared" si="48"/>
        <v>0.47291809663295958</v>
      </c>
      <c r="AM77" s="258">
        <f t="shared" si="48"/>
        <v>-5.920550847258943E-2</v>
      </c>
      <c r="AN77" s="258">
        <f t="shared" si="48"/>
        <v>0.26765314597925327</v>
      </c>
      <c r="AO77" s="258">
        <f t="shared" si="48"/>
        <v>8.573028969069485E-2</v>
      </c>
      <c r="AP77" s="258">
        <f t="shared" si="48"/>
        <v>-0.20457972432428451</v>
      </c>
      <c r="AQ77" s="258">
        <f t="shared" si="48"/>
        <v>-0.18428139465367932</v>
      </c>
      <c r="AR77" s="258">
        <f t="shared" si="48"/>
        <v>-2.6824774146976149E-2</v>
      </c>
      <c r="AS77" s="258">
        <f t="shared" si="48"/>
        <v>-0.14086072588357157</v>
      </c>
      <c r="AT77" s="258">
        <f t="shared" si="48"/>
        <v>-0.23727425212883091</v>
      </c>
      <c r="AU77" s="258">
        <f t="shared" si="48"/>
        <v>-0.45216296775489051</v>
      </c>
      <c r="AV77" s="258">
        <f t="shared" si="48"/>
        <v>0.18184429099188359</v>
      </c>
      <c r="AW77" s="258">
        <f t="shared" si="48"/>
        <v>-0.20398452718722182</v>
      </c>
      <c r="AX77" s="258">
        <f t="shared" si="48"/>
        <v>8.8662051526413821E-2</v>
      </c>
      <c r="AY77" s="258">
        <f t="shared" si="48"/>
        <v>-0.23322506128378762</v>
      </c>
      <c r="AZ77" s="258">
        <f t="shared" si="48"/>
        <v>-0.17486976001521948</v>
      </c>
      <c r="BA77" s="258">
        <f t="shared" si="48"/>
        <v>0.79143185455777409</v>
      </c>
      <c r="BB77" s="258">
        <f t="shared" si="48"/>
        <v>-0.36125420562532273</v>
      </c>
      <c r="BC77" s="258">
        <f t="shared" si="48"/>
        <v>-6.8376295010122767E-2</v>
      </c>
      <c r="BD77" s="258">
        <f t="shared" si="48"/>
        <v>0.34625513224647841</v>
      </c>
      <c r="BE77" s="258">
        <f t="shared" si="48"/>
        <v>-0.3631820752107352</v>
      </c>
      <c r="BF77" s="258">
        <f t="shared" si="48"/>
        <v>0.57637641532450301</v>
      </c>
      <c r="BG77" s="693"/>
      <c r="BK77" s="44"/>
    </row>
    <row r="78" spans="2:63" ht="17.100000000000001" customHeight="1">
      <c r="U78" s="366"/>
      <c r="V78" s="347" t="s">
        <v>557</v>
      </c>
      <c r="W78" s="347"/>
      <c r="X78" s="347"/>
      <c r="Y78" s="347"/>
      <c r="Z78" s="347"/>
      <c r="AA78" s="116"/>
      <c r="AB78" s="258" t="str">
        <f t="shared" ref="AB78:BF78" si="49">IF(OR(AB11="NO",AA11="NO"),"-",AB11/AA11-1)</f>
        <v>-</v>
      </c>
      <c r="AC78" s="258" t="str">
        <f t="shared" si="49"/>
        <v>-</v>
      </c>
      <c r="AD78" s="258">
        <f t="shared" si="49"/>
        <v>5.4999999999999982</v>
      </c>
      <c r="AE78" s="258">
        <f t="shared" si="49"/>
        <v>0.71794871794871828</v>
      </c>
      <c r="AF78" s="258">
        <f t="shared" si="49"/>
        <v>0.10447761194029859</v>
      </c>
      <c r="AG78" s="258">
        <f t="shared" si="49"/>
        <v>-2.4056895360579755E-2</v>
      </c>
      <c r="AH78" s="258">
        <f t="shared" si="49"/>
        <v>0.11492260869050797</v>
      </c>
      <c r="AI78" s="258">
        <f t="shared" si="49"/>
        <v>-7.6112990600403552E-2</v>
      </c>
      <c r="AJ78" s="258">
        <f t="shared" si="49"/>
        <v>4.6816894576957591E-3</v>
      </c>
      <c r="AK78" s="258">
        <f t="shared" si="49"/>
        <v>3.4378737932408088E-2</v>
      </c>
      <c r="AL78" s="258">
        <f t="shared" si="49"/>
        <v>-0.22211036307337384</v>
      </c>
      <c r="AM78" s="258">
        <f t="shared" si="49"/>
        <v>-2.9242813526148437E-2</v>
      </c>
      <c r="AN78" s="258">
        <f t="shared" si="49"/>
        <v>-3.3580196260495021E-2</v>
      </c>
      <c r="AO78" s="258">
        <f t="shared" si="49"/>
        <v>0.12819903293735879</v>
      </c>
      <c r="AP78" s="258">
        <f t="shared" si="49"/>
        <v>-3.7783719666236948E-2</v>
      </c>
      <c r="AQ78" s="258">
        <f t="shared" si="49"/>
        <v>8.3703571816745148E-2</v>
      </c>
      <c r="AR78" s="258">
        <f t="shared" si="49"/>
        <v>8.26229563199532E-2</v>
      </c>
      <c r="AS78" s="258">
        <f t="shared" si="49"/>
        <v>-0.10872660020791991</v>
      </c>
      <c r="AT78" s="258">
        <f t="shared" si="49"/>
        <v>-0.36035170068952993</v>
      </c>
      <c r="AU78" s="258">
        <f t="shared" si="49"/>
        <v>0.10090809686323854</v>
      </c>
      <c r="AV78" s="258">
        <f t="shared" si="49"/>
        <v>-0.13785184464014022</v>
      </c>
      <c r="AW78" s="258">
        <f t="shared" si="49"/>
        <v>-0.14462284747554588</v>
      </c>
      <c r="AX78" s="258">
        <f t="shared" si="49"/>
        <v>-0.10184124763993685</v>
      </c>
      <c r="AY78" s="258">
        <f t="shared" si="49"/>
        <v>3.3441868327868329E-2</v>
      </c>
      <c r="AZ78" s="258">
        <f t="shared" si="49"/>
        <v>1.6615898082938951E-3</v>
      </c>
      <c r="BA78" s="258">
        <f t="shared" si="49"/>
        <v>3.7598280441780263E-2</v>
      </c>
      <c r="BB78" s="258">
        <f t="shared" si="49"/>
        <v>4.9378453167230107E-2</v>
      </c>
      <c r="BC78" s="258">
        <f t="shared" si="49"/>
        <v>-8.4381165123683544E-2</v>
      </c>
      <c r="BD78" s="258">
        <f t="shared" si="49"/>
        <v>-0.11820306910548328</v>
      </c>
      <c r="BE78" s="258">
        <f t="shared" si="49"/>
        <v>8.8632791817250478E-2</v>
      </c>
      <c r="BF78" s="258">
        <f t="shared" si="49"/>
        <v>-1.8197753938537509E-2</v>
      </c>
      <c r="BG78" s="696"/>
    </row>
    <row r="79" spans="2:63" ht="17.100000000000001" customHeight="1">
      <c r="U79" s="366"/>
      <c r="V79" s="261" t="s">
        <v>558</v>
      </c>
      <c r="W79" s="261"/>
      <c r="X79" s="261"/>
      <c r="Y79" s="261"/>
      <c r="Z79" s="261"/>
      <c r="AA79" s="118"/>
      <c r="AB79" s="258" t="str">
        <f t="shared" ref="AB79:BF79" si="50">IF(OR(AB12="NO",AA12="NO"),"-",AB12/AA12-1)</f>
        <v>-</v>
      </c>
      <c r="AC79" s="258" t="str">
        <f t="shared" si="50"/>
        <v>-</v>
      </c>
      <c r="AD79" s="258">
        <f t="shared" si="50"/>
        <v>5.5000000000000009</v>
      </c>
      <c r="AE79" s="258">
        <f t="shared" si="50"/>
        <v>0.71794871794871784</v>
      </c>
      <c r="AF79" s="258">
        <f t="shared" si="50"/>
        <v>0.10447761194029859</v>
      </c>
      <c r="AG79" s="258">
        <f t="shared" si="50"/>
        <v>-1.0000000000000009E-2</v>
      </c>
      <c r="AH79" s="258">
        <f t="shared" si="50"/>
        <v>2.1818181818181817</v>
      </c>
      <c r="AI79" s="258">
        <f t="shared" si="50"/>
        <v>-5.396825396825411E-2</v>
      </c>
      <c r="AJ79" s="258">
        <f t="shared" si="50"/>
        <v>3.7214765100671148</v>
      </c>
      <c r="AK79" s="258">
        <f t="shared" si="50"/>
        <v>-0.50959488272921116</v>
      </c>
      <c r="AL79" s="258">
        <f t="shared" si="50"/>
        <v>-0.36884057971014506</v>
      </c>
      <c r="AM79" s="258">
        <f t="shared" si="50"/>
        <v>0.64280137772675139</v>
      </c>
      <c r="AN79" s="258">
        <f t="shared" si="50"/>
        <v>-0.13244996086324523</v>
      </c>
      <c r="AO79" s="258">
        <f t="shared" si="50"/>
        <v>0.84185087323580587</v>
      </c>
      <c r="AP79" s="258">
        <f t="shared" si="50"/>
        <v>-2.2087123862841174E-2</v>
      </c>
      <c r="AQ79" s="258">
        <f t="shared" si="50"/>
        <v>-4.9975401404355968E-2</v>
      </c>
      <c r="AR79" s="258">
        <f t="shared" si="50"/>
        <v>8.2181191623982741E-2</v>
      </c>
      <c r="AS79" s="258">
        <f t="shared" si="50"/>
        <v>-7.4508908018675157E-2</v>
      </c>
      <c r="AT79" s="258">
        <f t="shared" si="50"/>
        <v>-0.18898501889865538</v>
      </c>
      <c r="AU79" s="258">
        <f t="shared" si="50"/>
        <v>0.31448223992507107</v>
      </c>
      <c r="AV79" s="258">
        <f t="shared" si="50"/>
        <v>8.4647266313933267E-2</v>
      </c>
      <c r="AW79" s="258">
        <f t="shared" si="50"/>
        <v>-0.27102659371214399</v>
      </c>
      <c r="AX79" s="258">
        <f t="shared" si="50"/>
        <v>-8.7103933618103424E-3</v>
      </c>
      <c r="AY79" s="258">
        <f t="shared" si="50"/>
        <v>-4.5667289214914364E-2</v>
      </c>
      <c r="AZ79" s="258">
        <f t="shared" si="50"/>
        <v>-0.14500080874291144</v>
      </c>
      <c r="BA79" s="258">
        <f t="shared" si="50"/>
        <v>1.1858705892855426E-3</v>
      </c>
      <c r="BB79" s="258">
        <f t="shared" si="50"/>
        <v>-1.3345618210264032E-2</v>
      </c>
      <c r="BC79" s="258">
        <f t="shared" si="50"/>
        <v>0.12708467742723428</v>
      </c>
      <c r="BD79" s="258">
        <f t="shared" si="50"/>
        <v>-0.17962722149978283</v>
      </c>
      <c r="BE79" s="258">
        <f t="shared" si="50"/>
        <v>-0.30718135293851312</v>
      </c>
      <c r="BF79" s="258">
        <f t="shared" si="50"/>
        <v>-0.25093151461007057</v>
      </c>
      <c r="BG79" s="696"/>
      <c r="BI79" s="44"/>
      <c r="BJ79" s="44"/>
    </row>
    <row r="80" spans="2:63" ht="17.100000000000001" customHeight="1">
      <c r="U80" s="366"/>
      <c r="V80" s="261" t="s">
        <v>559</v>
      </c>
      <c r="W80" s="261"/>
      <c r="X80" s="261"/>
      <c r="Y80" s="261"/>
      <c r="Z80" s="261"/>
      <c r="AA80" s="116"/>
      <c r="AB80" s="258">
        <f t="shared" ref="AB80:BF80" si="51">IF(OR(AB13="NO",AA13="NO"),"-",AB13/AA13-1)</f>
        <v>8.9202866941598291E-2</v>
      </c>
      <c r="AC80" s="258">
        <f t="shared" si="51"/>
        <v>1.3285222778508521E-2</v>
      </c>
      <c r="AD80" s="258">
        <f t="shared" si="51"/>
        <v>-4.4788461248029154E-2</v>
      </c>
      <c r="AE80" s="258">
        <f t="shared" si="51"/>
        <v>9.6716646644477544E-2</v>
      </c>
      <c r="AF80" s="258">
        <f t="shared" si="51"/>
        <v>0.16523688204446851</v>
      </c>
      <c r="AG80" s="258">
        <f t="shared" si="51"/>
        <v>-8.0689655172413777E-2</v>
      </c>
      <c r="AH80" s="258">
        <f t="shared" si="51"/>
        <v>-5.7764441110277676E-2</v>
      </c>
      <c r="AI80" s="258">
        <f t="shared" si="51"/>
        <v>-6.2101910828025408E-2</v>
      </c>
      <c r="AJ80" s="258">
        <f t="shared" si="51"/>
        <v>2.292020373514414E-2</v>
      </c>
      <c r="AK80" s="258">
        <f t="shared" si="51"/>
        <v>-0.1203319502074689</v>
      </c>
      <c r="AL80" s="258">
        <f t="shared" si="51"/>
        <v>-0.24716981132075477</v>
      </c>
      <c r="AM80" s="258">
        <f t="shared" si="51"/>
        <v>-0.34711779448621549</v>
      </c>
      <c r="AN80" s="258">
        <f t="shared" si="51"/>
        <v>-0.17600767754318614</v>
      </c>
      <c r="AO80" s="258">
        <f t="shared" si="51"/>
        <v>-0.79734451432564646</v>
      </c>
      <c r="AP80" s="258">
        <f t="shared" si="51"/>
        <v>-0.54482758620689653</v>
      </c>
      <c r="AQ80" s="258">
        <f t="shared" si="51"/>
        <v>0.41792929292929282</v>
      </c>
      <c r="AR80" s="258">
        <f t="shared" si="51"/>
        <v>-0.66874443455031174</v>
      </c>
      <c r="AS80" s="258">
        <f t="shared" si="51"/>
        <v>1.155913978494624</v>
      </c>
      <c r="AT80" s="258">
        <f t="shared" si="51"/>
        <v>-0.91521197007481292</v>
      </c>
      <c r="AU80" s="258">
        <f t="shared" si="51"/>
        <v>5.8823529411764719E-2</v>
      </c>
      <c r="AV80" s="258">
        <f t="shared" si="51"/>
        <v>-0.69444444444444442</v>
      </c>
      <c r="AW80" s="258">
        <f t="shared" si="51"/>
        <v>9.0909090909090828E-2</v>
      </c>
      <c r="AX80" s="258">
        <f t="shared" si="51"/>
        <v>-8.333333333333337E-2</v>
      </c>
      <c r="AY80" s="258">
        <f t="shared" si="51"/>
        <v>0.45454545454545436</v>
      </c>
      <c r="AZ80" s="258">
        <f t="shared" si="51"/>
        <v>0.25</v>
      </c>
      <c r="BA80" s="258">
        <f t="shared" si="51"/>
        <v>-0.20000000000000007</v>
      </c>
      <c r="BB80" s="258">
        <f t="shared" si="51"/>
        <v>0.62499999999999978</v>
      </c>
      <c r="BC80" s="258">
        <f t="shared" si="51"/>
        <v>-0.69230769230769229</v>
      </c>
      <c r="BD80" s="258">
        <f t="shared" si="51"/>
        <v>0.125</v>
      </c>
      <c r="BE80" s="258">
        <f t="shared" si="51"/>
        <v>9.5555555555555554</v>
      </c>
      <c r="BF80" s="258">
        <f t="shared" si="51"/>
        <v>-6.315789473684208E-2</v>
      </c>
      <c r="BG80" s="696"/>
      <c r="BI80" s="44"/>
      <c r="BJ80" s="44"/>
    </row>
    <row r="81" spans="21:62" ht="17.100000000000001" customHeight="1">
      <c r="U81" s="366"/>
      <c r="V81" s="347" t="s">
        <v>560</v>
      </c>
      <c r="W81" s="347"/>
      <c r="X81" s="347"/>
      <c r="Y81" s="347"/>
      <c r="Z81" s="347"/>
      <c r="AA81" s="116"/>
      <c r="AB81" s="258" t="str">
        <f t="shared" ref="AB81:BF81" si="52">IF(OR(AB14="NO",AA14="NO"),"-",AB14/AA14-1)</f>
        <v>-</v>
      </c>
      <c r="AC81" s="258" t="str">
        <f t="shared" si="52"/>
        <v>-</v>
      </c>
      <c r="AD81" s="258" t="str">
        <f t="shared" si="52"/>
        <v>-</v>
      </c>
      <c r="AE81" s="258" t="str">
        <f t="shared" si="52"/>
        <v>-</v>
      </c>
      <c r="AF81" s="258" t="str">
        <f t="shared" si="52"/>
        <v>-</v>
      </c>
      <c r="AG81" s="258" t="str">
        <f t="shared" si="52"/>
        <v>-</v>
      </c>
      <c r="AH81" s="258">
        <f t="shared" si="52"/>
        <v>1.7182817999999997</v>
      </c>
      <c r="AI81" s="258">
        <f t="shared" si="52"/>
        <v>1.7182818000000002</v>
      </c>
      <c r="AJ81" s="258">
        <f t="shared" si="52"/>
        <v>1.0797923390741531</v>
      </c>
      <c r="AK81" s="258">
        <f t="shared" si="52"/>
        <v>0.22816309917468436</v>
      </c>
      <c r="AL81" s="258">
        <f t="shared" si="52"/>
        <v>0.15707128131691794</v>
      </c>
      <c r="AM81" s="258">
        <f t="shared" si="52"/>
        <v>0.11759114145145921</v>
      </c>
      <c r="AN81" s="258">
        <f t="shared" si="52"/>
        <v>9.2809198115533231E-2</v>
      </c>
      <c r="AO81" s="258">
        <f t="shared" si="52"/>
        <v>7.0296732906155235E-2</v>
      </c>
      <c r="AP81" s="258">
        <f t="shared" si="52"/>
        <v>4.8308242876796248E-2</v>
      </c>
      <c r="AQ81" s="258">
        <f t="shared" si="52"/>
        <v>1.6604056018197921E-2</v>
      </c>
      <c r="AR81" s="258">
        <f t="shared" si="52"/>
        <v>3.4255317767166726E-2</v>
      </c>
      <c r="AS81" s="258">
        <f t="shared" si="52"/>
        <v>1.6940410993071753E-2</v>
      </c>
      <c r="AT81" s="258">
        <f t="shared" si="52"/>
        <v>3.0140914942443864E-2</v>
      </c>
      <c r="AU81" s="258">
        <f t="shared" si="52"/>
        <v>2.5965502143083352E-2</v>
      </c>
      <c r="AV81" s="258">
        <f t="shared" si="52"/>
        <v>1.4729305786087776E-2</v>
      </c>
      <c r="AW81" s="258">
        <f t="shared" si="52"/>
        <v>2.513377401093142E-2</v>
      </c>
      <c r="AX81" s="258">
        <f t="shared" si="52"/>
        <v>2.0381324719131344E-2</v>
      </c>
      <c r="AY81" s="258">
        <f t="shared" si="52"/>
        <v>2.8909665320128397E-2</v>
      </c>
      <c r="AZ81" s="258">
        <f t="shared" si="52"/>
        <v>3.5398126328249013E-2</v>
      </c>
      <c r="BA81" s="258">
        <f t="shared" si="52"/>
        <v>1.4509094012893353E-2</v>
      </c>
      <c r="BB81" s="258">
        <f t="shared" si="52"/>
        <v>2.2145790966608736E-2</v>
      </c>
      <c r="BC81" s="258">
        <f t="shared" si="52"/>
        <v>1.1610557181018777E-2</v>
      </c>
      <c r="BD81" s="258">
        <f t="shared" si="52"/>
        <v>1.143577624206471E-2</v>
      </c>
      <c r="BE81" s="258">
        <f t="shared" si="52"/>
        <v>4.8416207550512347E-3</v>
      </c>
      <c r="BF81" s="258">
        <f t="shared" si="52"/>
        <v>5.5596114956393272E-3</v>
      </c>
      <c r="BG81" s="705"/>
      <c r="BI81" s="44"/>
    </row>
    <row r="82" spans="21:62" ht="17.100000000000001" customHeight="1">
      <c r="U82" s="366"/>
      <c r="V82" s="261" t="s">
        <v>561</v>
      </c>
      <c r="W82" s="261"/>
      <c r="X82" s="261"/>
      <c r="Y82" s="261"/>
      <c r="Z82" s="261"/>
      <c r="AA82" s="116"/>
      <c r="AB82" s="258" t="str">
        <f t="shared" ref="AB82:BF82" si="53">IF(OR(AB15="NO",AA15="NO"),"-",AB15/AA15-1)</f>
        <v>-</v>
      </c>
      <c r="AC82" s="258" t="str">
        <f t="shared" si="53"/>
        <v>-</v>
      </c>
      <c r="AD82" s="258" t="str">
        <f t="shared" si="53"/>
        <v>-</v>
      </c>
      <c r="AE82" s="258" t="str">
        <f t="shared" si="53"/>
        <v>-</v>
      </c>
      <c r="AF82" s="258" t="str">
        <f t="shared" si="53"/>
        <v>-</v>
      </c>
      <c r="AG82" s="258" t="str">
        <f t="shared" si="53"/>
        <v>-</v>
      </c>
      <c r="AH82" s="258" t="str">
        <f t="shared" si="53"/>
        <v>-</v>
      </c>
      <c r="AI82" s="258" t="str">
        <f t="shared" si="53"/>
        <v>-</v>
      </c>
      <c r="AJ82" s="258" t="str">
        <f t="shared" si="53"/>
        <v>-</v>
      </c>
      <c r="AK82" s="258" t="str">
        <f t="shared" si="53"/>
        <v>-</v>
      </c>
      <c r="AL82" s="258" t="str">
        <f t="shared" si="53"/>
        <v>-</v>
      </c>
      <c r="AM82" s="258" t="str">
        <f t="shared" si="53"/>
        <v>-</v>
      </c>
      <c r="AN82" s="258" t="str">
        <f t="shared" si="53"/>
        <v>-</v>
      </c>
      <c r="AO82" s="258" t="str">
        <f t="shared" si="53"/>
        <v>-</v>
      </c>
      <c r="AP82" s="258" t="str">
        <f t="shared" si="53"/>
        <v>-</v>
      </c>
      <c r="AQ82" s="258" t="str">
        <f t="shared" si="53"/>
        <v>-</v>
      </c>
      <c r="AR82" s="258" t="str">
        <f t="shared" si="53"/>
        <v>-</v>
      </c>
      <c r="AS82" s="258" t="str">
        <f t="shared" si="53"/>
        <v>-</v>
      </c>
      <c r="AT82" s="258" t="str">
        <f t="shared" si="53"/>
        <v>-</v>
      </c>
      <c r="AU82" s="258" t="str">
        <f t="shared" si="53"/>
        <v>-</v>
      </c>
      <c r="AV82" s="258" t="str">
        <f t="shared" si="53"/>
        <v>-</v>
      </c>
      <c r="AW82" s="258">
        <f t="shared" si="53"/>
        <v>0.28571428571428581</v>
      </c>
      <c r="AX82" s="258">
        <f t="shared" si="53"/>
        <v>0</v>
      </c>
      <c r="AY82" s="258">
        <f t="shared" si="53"/>
        <v>0</v>
      </c>
      <c r="AZ82" s="258">
        <f t="shared" si="53"/>
        <v>-0.33333333333333326</v>
      </c>
      <c r="BA82" s="258">
        <f t="shared" si="53"/>
        <v>0.33333333333333326</v>
      </c>
      <c r="BB82" s="258">
        <f t="shared" si="53"/>
        <v>0.25</v>
      </c>
      <c r="BC82" s="258">
        <f t="shared" si="53"/>
        <v>0.19999999999999996</v>
      </c>
      <c r="BD82" s="258">
        <f t="shared" si="53"/>
        <v>-0.16666666666666674</v>
      </c>
      <c r="BE82" s="258">
        <f t="shared" si="53"/>
        <v>-9.9999999999999978E-2</v>
      </c>
      <c r="BF82" s="258">
        <f t="shared" si="53"/>
        <v>0.33333333333333348</v>
      </c>
      <c r="BG82" s="696"/>
      <c r="BI82" s="44"/>
    </row>
    <row r="83" spans="21:62" ht="17.100000000000001" customHeight="1">
      <c r="U83" s="367" t="s">
        <v>14</v>
      </c>
      <c r="V83" s="368"/>
      <c r="W83" s="378"/>
      <c r="X83" s="378"/>
      <c r="Y83" s="378"/>
      <c r="Z83" s="378"/>
      <c r="AA83" s="110"/>
      <c r="AB83" s="767">
        <f t="shared" ref="AB83:BF83" si="54">AB16/AA16-1</f>
        <v>0.14797040261001193</v>
      </c>
      <c r="AC83" s="767">
        <f t="shared" si="54"/>
        <v>1.4702566276902251E-2</v>
      </c>
      <c r="AD83" s="767">
        <f t="shared" si="54"/>
        <v>0.43657292284521931</v>
      </c>
      <c r="AE83" s="767">
        <f t="shared" si="54"/>
        <v>0.22852153866522706</v>
      </c>
      <c r="AF83" s="767">
        <f t="shared" si="54"/>
        <v>0.31491083466813641</v>
      </c>
      <c r="AG83" s="767">
        <f t="shared" si="54"/>
        <v>3.6462775108984768E-2</v>
      </c>
      <c r="AH83" s="767">
        <f t="shared" si="54"/>
        <v>9.3873866076616075E-2</v>
      </c>
      <c r="AI83" s="767">
        <f t="shared" si="54"/>
        <v>-0.17091874443936728</v>
      </c>
      <c r="AJ83" s="767">
        <f t="shared" si="54"/>
        <v>-0.20882945160778432</v>
      </c>
      <c r="AK83" s="767">
        <f t="shared" si="54"/>
        <v>-9.553077555102707E-2</v>
      </c>
      <c r="AL83" s="767">
        <f t="shared" si="54"/>
        <v>-0.16794683076553196</v>
      </c>
      <c r="AM83" s="767">
        <f t="shared" si="54"/>
        <v>-6.8704251658183613E-2</v>
      </c>
      <c r="AN83" s="767">
        <f t="shared" si="54"/>
        <v>-3.7447710181063298E-2</v>
      </c>
      <c r="AO83" s="767">
        <f t="shared" si="54"/>
        <v>4.0837091530976366E-2</v>
      </c>
      <c r="AP83" s="767">
        <f t="shared" si="54"/>
        <v>-6.4271802125658306E-2</v>
      </c>
      <c r="AQ83" s="767">
        <f t="shared" si="54"/>
        <v>4.3468996138076976E-2</v>
      </c>
      <c r="AR83" s="767">
        <f t="shared" si="54"/>
        <v>-0.12005585474005942</v>
      </c>
      <c r="AS83" s="767">
        <f t="shared" si="54"/>
        <v>-0.27405220607561276</v>
      </c>
      <c r="AT83" s="767">
        <f t="shared" si="54"/>
        <v>-0.29527441196066351</v>
      </c>
      <c r="AU83" s="767">
        <f t="shared" si="54"/>
        <v>4.9800500962982275E-2</v>
      </c>
      <c r="AV83" s="767">
        <f t="shared" si="54"/>
        <v>-0.11600545771149151</v>
      </c>
      <c r="AW83" s="767">
        <f t="shared" si="54"/>
        <v>-8.5091895033108211E-2</v>
      </c>
      <c r="AX83" s="767">
        <f t="shared" si="54"/>
        <v>-4.6052858316117939E-2</v>
      </c>
      <c r="AY83" s="767">
        <f t="shared" si="54"/>
        <v>2.3246413905391838E-2</v>
      </c>
      <c r="AZ83" s="767">
        <f t="shared" si="54"/>
        <v>-1.6224752288071187E-2</v>
      </c>
      <c r="BA83" s="767">
        <f t="shared" si="54"/>
        <v>2.0321204223736844E-2</v>
      </c>
      <c r="BB83" s="767">
        <f t="shared" si="54"/>
        <v>4.1553940518886057E-2</v>
      </c>
      <c r="BC83" s="767">
        <f t="shared" si="54"/>
        <v>-8.0039713451749428E-3</v>
      </c>
      <c r="BD83" s="767">
        <f t="shared" si="54"/>
        <v>-1.8594411677543277E-2</v>
      </c>
      <c r="BE83" s="767">
        <f t="shared" si="54"/>
        <v>1.5174209166509689E-2</v>
      </c>
      <c r="BF83" s="767">
        <f t="shared" si="54"/>
        <v>-9.5789886550281311E-2</v>
      </c>
      <c r="BG83" s="695"/>
      <c r="BI83" s="44"/>
      <c r="BJ83" s="44"/>
    </row>
    <row r="84" spans="21:62" ht="17.100000000000001" customHeight="1">
      <c r="U84" s="369"/>
      <c r="V84" s="261" t="s">
        <v>557</v>
      </c>
      <c r="W84" s="347"/>
      <c r="X84" s="347"/>
      <c r="Y84" s="347"/>
      <c r="Z84" s="347"/>
      <c r="AA84" s="117"/>
      <c r="AB84" s="258">
        <f t="shared" ref="AB84:BF84" si="55">IF(OR(AB17="NO",AA17="NO"),"-",AB17/AA17-1)</f>
        <v>0.15789473684210531</v>
      </c>
      <c r="AC84" s="258">
        <f t="shared" si="55"/>
        <v>2.2727272727272707E-2</v>
      </c>
      <c r="AD84" s="258">
        <f t="shared" si="55"/>
        <v>0.44444444444444464</v>
      </c>
      <c r="AE84" s="258">
        <f t="shared" si="55"/>
        <v>0.23076923076923084</v>
      </c>
      <c r="AF84" s="258">
        <f t="shared" si="55"/>
        <v>0.3125</v>
      </c>
      <c r="AG84" s="258">
        <f t="shared" si="55"/>
        <v>0.17480170875767387</v>
      </c>
      <c r="AH84" s="258">
        <f t="shared" si="55"/>
        <v>0.25607237723937359</v>
      </c>
      <c r="AI84" s="258">
        <f t="shared" si="55"/>
        <v>1.442379208168898E-2</v>
      </c>
      <c r="AJ84" s="258">
        <f t="shared" si="55"/>
        <v>6.7046536112532973E-2</v>
      </c>
      <c r="AK84" s="258">
        <f t="shared" si="55"/>
        <v>7.7851284210247451E-2</v>
      </c>
      <c r="AL84" s="258">
        <f t="shared" si="55"/>
        <v>-0.23144097947860742</v>
      </c>
      <c r="AM84" s="258">
        <f t="shared" si="55"/>
        <v>-3.3959742267507531E-3</v>
      </c>
      <c r="AN84" s="258">
        <f t="shared" si="55"/>
        <v>-9.301613968533573E-3</v>
      </c>
      <c r="AO84" s="258">
        <f t="shared" si="55"/>
        <v>5.7389360549626511E-2</v>
      </c>
      <c r="AP84" s="258">
        <f t="shared" si="55"/>
        <v>-0.15444394962879038</v>
      </c>
      <c r="AQ84" s="258">
        <f t="shared" si="55"/>
        <v>7.4153995101153614E-2</v>
      </c>
      <c r="AR84" s="258">
        <f t="shared" si="55"/>
        <v>-0.10170694939961955</v>
      </c>
      <c r="AS84" s="258">
        <f t="shared" si="55"/>
        <v>-0.24678937780740573</v>
      </c>
      <c r="AT84" s="258">
        <f t="shared" si="55"/>
        <v>-0.36833028146747981</v>
      </c>
      <c r="AU84" s="258">
        <f t="shared" si="55"/>
        <v>4.9905347952622137E-2</v>
      </c>
      <c r="AV84" s="258">
        <f t="shared" si="55"/>
        <v>-0.1585154391321697</v>
      </c>
      <c r="AW84" s="258">
        <f t="shared" si="55"/>
        <v>-0.12834838477661259</v>
      </c>
      <c r="AX84" s="258">
        <f t="shared" si="55"/>
        <v>-4.2138269122390049E-2</v>
      </c>
      <c r="AY84" s="258">
        <f t="shared" si="55"/>
        <v>3.929049229706516E-2</v>
      </c>
      <c r="AZ84" s="258">
        <f t="shared" si="55"/>
        <v>-2.142148742875627E-2</v>
      </c>
      <c r="BA84" s="258">
        <f t="shared" si="55"/>
        <v>8.7881593390994217E-2</v>
      </c>
      <c r="BB84" s="258">
        <f t="shared" si="55"/>
        <v>7.3015771148571273E-2</v>
      </c>
      <c r="BC84" s="258">
        <f t="shared" si="55"/>
        <v>-3.8239595010032157E-2</v>
      </c>
      <c r="BD84" s="258">
        <f t="shared" si="55"/>
        <v>-5.6220712405363082E-2</v>
      </c>
      <c r="BE84" s="258">
        <f t="shared" si="55"/>
        <v>7.9957783022892803E-2</v>
      </c>
      <c r="BF84" s="258">
        <f t="shared" si="55"/>
        <v>-0.15295629580471803</v>
      </c>
      <c r="BG84" s="694"/>
    </row>
    <row r="85" spans="21:62" ht="17.100000000000001" customHeight="1">
      <c r="U85" s="370"/>
      <c r="V85" s="261" t="s">
        <v>558</v>
      </c>
      <c r="W85" s="347"/>
      <c r="X85" s="347"/>
      <c r="Y85" s="347"/>
      <c r="Z85" s="347"/>
      <c r="AA85" s="117"/>
      <c r="AB85" s="258">
        <f t="shared" ref="AB85:BF85" si="56">IF(OR(AB18="NO",AA18="NO"),"-",AB18/AA18-1)</f>
        <v>0.15789473684210531</v>
      </c>
      <c r="AC85" s="258">
        <f t="shared" si="56"/>
        <v>2.2727272727272707E-2</v>
      </c>
      <c r="AD85" s="258">
        <f t="shared" si="56"/>
        <v>0.44444444444444442</v>
      </c>
      <c r="AE85" s="258">
        <f t="shared" si="56"/>
        <v>0.23076923076923084</v>
      </c>
      <c r="AF85" s="258">
        <f t="shared" si="56"/>
        <v>0.31249999999999978</v>
      </c>
      <c r="AG85" s="258">
        <f t="shared" si="56"/>
        <v>-3.5316736580047081E-2</v>
      </c>
      <c r="AH85" s="258">
        <f t="shared" si="56"/>
        <v>0.86050351665730651</v>
      </c>
      <c r="AI85" s="258">
        <f t="shared" si="56"/>
        <v>9.8175418438592565E-2</v>
      </c>
      <c r="AJ85" s="258">
        <f t="shared" si="56"/>
        <v>0.24909025553671049</v>
      </c>
      <c r="AK85" s="258">
        <f t="shared" si="56"/>
        <v>3.9158985980887184E-3</v>
      </c>
      <c r="AL85" s="258">
        <f t="shared" si="56"/>
        <v>-0.32876833934542582</v>
      </c>
      <c r="AM85" s="258">
        <f t="shared" si="56"/>
        <v>0.26387173429169453</v>
      </c>
      <c r="AN85" s="258">
        <f t="shared" si="56"/>
        <v>-7.4727921065865677E-2</v>
      </c>
      <c r="AO85" s="258">
        <f t="shared" si="56"/>
        <v>6.6302151963973932E-2</v>
      </c>
      <c r="AP85" s="258">
        <f t="shared" si="56"/>
        <v>-0.15164956882788305</v>
      </c>
      <c r="AQ85" s="258">
        <f t="shared" si="56"/>
        <v>3.6661783535852921E-2</v>
      </c>
      <c r="AR85" s="258">
        <f t="shared" si="56"/>
        <v>-0.32141103092697543</v>
      </c>
      <c r="AS85" s="258">
        <f t="shared" si="56"/>
        <v>-0.21924000348334605</v>
      </c>
      <c r="AT85" s="258">
        <f t="shared" si="56"/>
        <v>-0.52907302150752278</v>
      </c>
      <c r="AU85" s="258">
        <f t="shared" si="56"/>
        <v>0.18255520065614284</v>
      </c>
      <c r="AV85" s="258">
        <f t="shared" si="56"/>
        <v>0.27149914918679507</v>
      </c>
      <c r="AW85" s="258">
        <f t="shared" si="56"/>
        <v>0.15375383005872312</v>
      </c>
      <c r="AX85" s="258">
        <f t="shared" si="56"/>
        <v>0.10868739867123822</v>
      </c>
      <c r="AY85" s="258">
        <f t="shared" si="56"/>
        <v>0.18652399915502382</v>
      </c>
      <c r="AZ85" s="258">
        <f t="shared" si="56"/>
        <v>-3.6534173278228055E-2</v>
      </c>
      <c r="BA85" s="258">
        <f t="shared" si="56"/>
        <v>-0.17634386181322625</v>
      </c>
      <c r="BB85" s="258">
        <f t="shared" si="56"/>
        <v>0.1817848748418418</v>
      </c>
      <c r="BC85" s="258">
        <f t="shared" si="56"/>
        <v>-5.6953223241823614E-2</v>
      </c>
      <c r="BD85" s="258">
        <f t="shared" si="56"/>
        <v>-5.2606923148289852E-2</v>
      </c>
      <c r="BE85" s="258">
        <f t="shared" si="56"/>
        <v>2.738518616111274E-2</v>
      </c>
      <c r="BF85" s="258">
        <f t="shared" si="56"/>
        <v>1.2602873502019163E-2</v>
      </c>
      <c r="BG85" s="694"/>
    </row>
    <row r="86" spans="21:62" ht="17.100000000000001" customHeight="1">
      <c r="U86" s="370"/>
      <c r="V86" s="261" t="s">
        <v>555</v>
      </c>
      <c r="W86" s="347"/>
      <c r="X86" s="347"/>
      <c r="Y86" s="347"/>
      <c r="Z86" s="347"/>
      <c r="AA86" s="117"/>
      <c r="AB86" s="258">
        <f t="shared" ref="AB86:BF86" si="57">IF(OR(AB19="NO",AA19="NO"),"-",AB19/AA19-1)</f>
        <v>0.15789473684210531</v>
      </c>
      <c r="AC86" s="258">
        <f t="shared" si="57"/>
        <v>2.2727272727272707E-2</v>
      </c>
      <c r="AD86" s="258">
        <f t="shared" si="57"/>
        <v>0.44444444444444442</v>
      </c>
      <c r="AE86" s="258">
        <f t="shared" si="57"/>
        <v>0.23076923076923084</v>
      </c>
      <c r="AF86" s="258">
        <f t="shared" si="57"/>
        <v>0.3125</v>
      </c>
      <c r="AG86" s="258">
        <f t="shared" si="57"/>
        <v>-2.5680394186541999E-2</v>
      </c>
      <c r="AH86" s="258">
        <f t="shared" si="57"/>
        <v>1.6633789965214696E-4</v>
      </c>
      <c r="AI86" s="258">
        <f t="shared" si="57"/>
        <v>-0.28244851810824045</v>
      </c>
      <c r="AJ86" s="258">
        <f t="shared" si="57"/>
        <v>-0.43018330333400989</v>
      </c>
      <c r="AK86" s="258">
        <f t="shared" si="57"/>
        <v>-0.36121244778907891</v>
      </c>
      <c r="AL86" s="258">
        <f t="shared" si="57"/>
        <v>-6.9430770276979192E-3</v>
      </c>
      <c r="AM86" s="258">
        <f t="shared" si="57"/>
        <v>-0.1968767200443664</v>
      </c>
      <c r="AN86" s="258">
        <f t="shared" si="57"/>
        <v>-9.3287992292178545E-2</v>
      </c>
      <c r="AO86" s="258">
        <f t="shared" si="57"/>
        <v>7.878063147833525E-2</v>
      </c>
      <c r="AP86" s="258">
        <f t="shared" si="57"/>
        <v>0.12751790205801306</v>
      </c>
      <c r="AQ86" s="258">
        <f t="shared" si="57"/>
        <v>-7.7852861943586982E-3</v>
      </c>
      <c r="AR86" s="258">
        <f t="shared" si="57"/>
        <v>-0.14877909752890428</v>
      </c>
      <c r="AS86" s="258">
        <f t="shared" si="57"/>
        <v>-0.3066769780364007</v>
      </c>
      <c r="AT86" s="258">
        <f t="shared" si="57"/>
        <v>-0.13816766969847838</v>
      </c>
      <c r="AU86" s="258">
        <f t="shared" si="57"/>
        <v>0.21138773333708372</v>
      </c>
      <c r="AV86" s="258">
        <f t="shared" si="57"/>
        <v>-6.7019813801913242E-2</v>
      </c>
      <c r="AW86" s="258">
        <f t="shared" si="57"/>
        <v>-1.3903378717768478E-2</v>
      </c>
      <c r="AX86" s="258">
        <f t="shared" si="57"/>
        <v>-4.1123273708644548E-2</v>
      </c>
      <c r="AY86" s="258">
        <f t="shared" si="57"/>
        <v>1.2253406983129045E-2</v>
      </c>
      <c r="AZ86" s="258">
        <f t="shared" si="57"/>
        <v>-1.2710332455813544E-2</v>
      </c>
      <c r="BA86" s="258">
        <f t="shared" si="57"/>
        <v>-3.433056586107841E-2</v>
      </c>
      <c r="BB86" s="258">
        <f t="shared" si="57"/>
        <v>1.291265571522171E-2</v>
      </c>
      <c r="BC86" s="258">
        <f t="shared" si="57"/>
        <v>1.4327441166765986E-2</v>
      </c>
      <c r="BD86" s="258">
        <f t="shared" si="57"/>
        <v>3.5343564145386752E-2</v>
      </c>
      <c r="BE86" s="258">
        <f t="shared" si="57"/>
        <v>-6.5290083075731808E-2</v>
      </c>
      <c r="BF86" s="258">
        <f t="shared" si="57"/>
        <v>-5.107907146289592E-2</v>
      </c>
      <c r="BG86" s="694"/>
    </row>
    <row r="87" spans="21:62" ht="17.100000000000001" customHeight="1">
      <c r="U87" s="370"/>
      <c r="V87" s="261" t="s">
        <v>562</v>
      </c>
      <c r="W87" s="347"/>
      <c r="X87" s="347"/>
      <c r="Y87" s="347"/>
      <c r="Z87" s="347"/>
      <c r="AA87" s="117"/>
      <c r="AB87" s="258">
        <f t="shared" ref="AB87:BF87" si="58">IF(OR(AB20="NO",AA20="NO"),"-",AB20/AA20-1)</f>
        <v>0.15789473684210531</v>
      </c>
      <c r="AC87" s="258">
        <f t="shared" si="58"/>
        <v>2.2727272727272707E-2</v>
      </c>
      <c r="AD87" s="258">
        <f t="shared" si="58"/>
        <v>0.44444444444444442</v>
      </c>
      <c r="AE87" s="258">
        <f t="shared" si="58"/>
        <v>0.23076923076923084</v>
      </c>
      <c r="AF87" s="258">
        <f t="shared" si="58"/>
        <v>0.31249999999999978</v>
      </c>
      <c r="AG87" s="258">
        <f t="shared" si="58"/>
        <v>0.31975764999234424</v>
      </c>
      <c r="AH87" s="258">
        <f t="shared" si="58"/>
        <v>0.3965162915575593</v>
      </c>
      <c r="AI87" s="258">
        <f t="shared" si="58"/>
        <v>-2.3438519872304386E-2</v>
      </c>
      <c r="AJ87" s="258">
        <f t="shared" si="58"/>
        <v>-4.6081445654287512E-2</v>
      </c>
      <c r="AK87" s="258">
        <f t="shared" si="58"/>
        <v>5.8193374061497272E-2</v>
      </c>
      <c r="AL87" s="258">
        <f t="shared" si="58"/>
        <v>-0.19943417124145224</v>
      </c>
      <c r="AM87" s="258">
        <f t="shared" si="58"/>
        <v>-5.4633057736901192E-2</v>
      </c>
      <c r="AN87" s="258">
        <f t="shared" si="58"/>
        <v>-3.6364316028581922E-2</v>
      </c>
      <c r="AO87" s="258">
        <f t="shared" si="58"/>
        <v>-0.10362146051900678</v>
      </c>
      <c r="AP87" s="258">
        <f t="shared" si="58"/>
        <v>-4.1840195131473523E-2</v>
      </c>
      <c r="AQ87" s="258">
        <f t="shared" si="58"/>
        <v>4.8711922098564564E-2</v>
      </c>
      <c r="AR87" s="258">
        <f t="shared" si="58"/>
        <v>-0.1048687691979836</v>
      </c>
      <c r="AS87" s="258">
        <f t="shared" si="58"/>
        <v>-0.33565482845833583</v>
      </c>
      <c r="AT87" s="258">
        <f t="shared" si="58"/>
        <v>-0.29318819900086623</v>
      </c>
      <c r="AU87" s="258">
        <f t="shared" si="58"/>
        <v>-0.45843634318303683</v>
      </c>
      <c r="AV87" s="258">
        <f t="shared" si="58"/>
        <v>-0.16892098610373085</v>
      </c>
      <c r="AW87" s="258">
        <f t="shared" si="58"/>
        <v>-0.28492128844756603</v>
      </c>
      <c r="AX87" s="258">
        <f t="shared" si="58"/>
        <v>-0.24947164494540341</v>
      </c>
      <c r="AY87" s="258">
        <f t="shared" si="58"/>
        <v>-3.0920856686431963E-2</v>
      </c>
      <c r="AZ87" s="258">
        <f t="shared" si="58"/>
        <v>6.716772372942903E-2</v>
      </c>
      <c r="BA87" s="258">
        <f t="shared" si="58"/>
        <v>-0.15255049687785494</v>
      </c>
      <c r="BB87" s="258">
        <f t="shared" si="58"/>
        <v>-0.16480614163060725</v>
      </c>
      <c r="BC87" s="258">
        <f t="shared" si="58"/>
        <v>7.7415316820752089E-2</v>
      </c>
      <c r="BD87" s="258">
        <f t="shared" si="58"/>
        <v>-0.26604943248295254</v>
      </c>
      <c r="BE87" s="258">
        <f t="shared" si="58"/>
        <v>0.14999703527422348</v>
      </c>
      <c r="BF87" s="258">
        <f t="shared" si="58"/>
        <v>7.2256732924907974E-2</v>
      </c>
      <c r="BG87" s="694"/>
    </row>
    <row r="88" spans="21:62" ht="17.100000000000001" customHeight="1">
      <c r="U88" s="369"/>
      <c r="V88" s="261" t="s">
        <v>563</v>
      </c>
      <c r="W88" s="261"/>
      <c r="X88" s="261"/>
      <c r="Y88" s="261"/>
      <c r="Z88" s="261"/>
      <c r="AA88" s="158"/>
      <c r="AB88" s="258" t="str">
        <f t="shared" ref="AB88:BF88" si="59">IF(OR(AB21="NO",AA21="NO"),"-",AB21/AA21-1)</f>
        <v>-</v>
      </c>
      <c r="AC88" s="258" t="str">
        <f t="shared" si="59"/>
        <v>-</v>
      </c>
      <c r="AD88" s="258" t="str">
        <f t="shared" si="59"/>
        <v>-</v>
      </c>
      <c r="AE88" s="258" t="str">
        <f t="shared" si="59"/>
        <v>-</v>
      </c>
      <c r="AF88" s="258" t="str">
        <f t="shared" si="59"/>
        <v>-</v>
      </c>
      <c r="AG88" s="258" t="str">
        <f t="shared" si="59"/>
        <v>-</v>
      </c>
      <c r="AH88" s="258" t="str">
        <f t="shared" si="59"/>
        <v>-</v>
      </c>
      <c r="AI88" s="258" t="str">
        <f t="shared" si="59"/>
        <v>-</v>
      </c>
      <c r="AJ88" s="258" t="str">
        <f t="shared" si="59"/>
        <v>-</v>
      </c>
      <c r="AK88" s="258" t="str">
        <f t="shared" si="59"/>
        <v>-</v>
      </c>
      <c r="AL88" s="258" t="str">
        <f t="shared" si="59"/>
        <v>-</v>
      </c>
      <c r="AM88" s="258" t="str">
        <f t="shared" si="59"/>
        <v>-</v>
      </c>
      <c r="AN88" s="258">
        <f t="shared" si="59"/>
        <v>1.4791830531111576</v>
      </c>
      <c r="AO88" s="258">
        <f t="shared" si="59"/>
        <v>0.74210958769578372</v>
      </c>
      <c r="AP88" s="258">
        <f t="shared" si="59"/>
        <v>0.70860736338830566</v>
      </c>
      <c r="AQ88" s="258">
        <f t="shared" si="59"/>
        <v>1.1938409771783638</v>
      </c>
      <c r="AR88" s="258">
        <f t="shared" si="59"/>
        <v>1.1892718689643371</v>
      </c>
      <c r="AS88" s="258">
        <f t="shared" si="59"/>
        <v>0.66910752932883555</v>
      </c>
      <c r="AT88" s="258">
        <f t="shared" si="59"/>
        <v>0.35224903161008503</v>
      </c>
      <c r="AU88" s="258">
        <f t="shared" si="59"/>
        <v>0.38525936665306193</v>
      </c>
      <c r="AV88" s="258">
        <f t="shared" si="59"/>
        <v>0.36823666809984856</v>
      </c>
      <c r="AW88" s="258" t="str">
        <f t="shared" si="59"/>
        <v>-</v>
      </c>
      <c r="AX88" s="258" t="str">
        <f t="shared" si="59"/>
        <v>-</v>
      </c>
      <c r="AY88" s="258">
        <f t="shared" si="59"/>
        <v>-0.13123723237929374</v>
      </c>
      <c r="AZ88" s="258">
        <f t="shared" si="59"/>
        <v>-0.13072826091748369</v>
      </c>
      <c r="BA88" s="258">
        <f t="shared" si="59"/>
        <v>1.6592267810722294</v>
      </c>
      <c r="BB88" s="258">
        <f t="shared" si="59"/>
        <v>-6.1493450136840488E-2</v>
      </c>
      <c r="BC88" s="258">
        <f t="shared" si="59"/>
        <v>1.0110057189260218</v>
      </c>
      <c r="BD88" s="258">
        <f t="shared" si="59"/>
        <v>0.23543435162222726</v>
      </c>
      <c r="BE88" s="258">
        <f t="shared" si="59"/>
        <v>0.16391898593829257</v>
      </c>
      <c r="BF88" s="258">
        <f t="shared" si="59"/>
        <v>0.21604424388303078</v>
      </c>
      <c r="BG88" s="696"/>
    </row>
    <row r="89" spans="21:62" ht="17.100000000000001" customHeight="1">
      <c r="U89" s="371"/>
      <c r="V89" s="261" t="s">
        <v>564</v>
      </c>
      <c r="W89" s="347"/>
      <c r="X89" s="347"/>
      <c r="Y89" s="347"/>
      <c r="Z89" s="347"/>
      <c r="AA89" s="117"/>
      <c r="AB89" s="258">
        <f t="shared" ref="AB89:BF89" si="60">IF(OR(AB22="NO",AA22="NO"),"-",AB22/AA22-1)</f>
        <v>-0.16076246334310862</v>
      </c>
      <c r="AC89" s="258">
        <f t="shared" si="60"/>
        <v>-0.32972255223984903</v>
      </c>
      <c r="AD89" s="258">
        <f t="shared" si="60"/>
        <v>-7.8928161818371367E-2</v>
      </c>
      <c r="AE89" s="258">
        <f t="shared" si="60"/>
        <v>-2.3205795788996397E-3</v>
      </c>
      <c r="AF89" s="258">
        <f t="shared" si="60"/>
        <v>0.62035460741624937</v>
      </c>
      <c r="AG89" s="258">
        <f t="shared" si="60"/>
        <v>-5.5309284862866681E-2</v>
      </c>
      <c r="AH89" s="258">
        <f t="shared" si="60"/>
        <v>-9.78311431561808E-2</v>
      </c>
      <c r="AI89" s="258">
        <f t="shared" si="60"/>
        <v>-0.16884958359612734</v>
      </c>
      <c r="AJ89" s="258">
        <f t="shared" si="60"/>
        <v>-0.41045751633986938</v>
      </c>
      <c r="AK89" s="258">
        <f t="shared" si="60"/>
        <v>-0.38930437070164214</v>
      </c>
      <c r="AL89" s="258">
        <f t="shared" si="60"/>
        <v>-0.13342031274680133</v>
      </c>
      <c r="AM89" s="258">
        <f t="shared" si="60"/>
        <v>-4.6028701226834001E-2</v>
      </c>
      <c r="AN89" s="258">
        <f t="shared" si="60"/>
        <v>1.4637291384365758E-2</v>
      </c>
      <c r="AO89" s="258">
        <f t="shared" si="60"/>
        <v>-1.8775366467552179E-2</v>
      </c>
      <c r="AP89" s="258">
        <f t="shared" si="60"/>
        <v>1.0212002865244152E-3</v>
      </c>
      <c r="AQ89" s="258">
        <f t="shared" si="60"/>
        <v>2.6002619241940472E-3</v>
      </c>
      <c r="AR89" s="258">
        <f t="shared" si="60"/>
        <v>-8.8493598716227195E-3</v>
      </c>
      <c r="AS89" s="258">
        <f t="shared" si="60"/>
        <v>-1.5128593040845129E-3</v>
      </c>
      <c r="AT89" s="258">
        <f t="shared" si="60"/>
        <v>-0.24861036399497949</v>
      </c>
      <c r="AU89" s="258">
        <f t="shared" si="60"/>
        <v>-5.8310464145090002E-2</v>
      </c>
      <c r="AV89" s="258">
        <f t="shared" si="60"/>
        <v>-2.0444807182207203E-3</v>
      </c>
      <c r="AW89" s="258">
        <f t="shared" si="60"/>
        <v>-0.12966451942129065</v>
      </c>
      <c r="AX89" s="258">
        <f t="shared" si="60"/>
        <v>-0.2770140800726939</v>
      </c>
      <c r="AY89" s="258">
        <f t="shared" si="60"/>
        <v>-0.80067796610169495</v>
      </c>
      <c r="AZ89" s="258" t="str">
        <f t="shared" si="60"/>
        <v>-</v>
      </c>
      <c r="BA89" s="258" t="str">
        <f t="shared" si="60"/>
        <v>-</v>
      </c>
      <c r="BB89" s="258" t="str">
        <f t="shared" si="60"/>
        <v>-</v>
      </c>
      <c r="BC89" s="258" t="str">
        <f t="shared" si="60"/>
        <v>-</v>
      </c>
      <c r="BD89" s="258" t="str">
        <f t="shared" si="60"/>
        <v>-</v>
      </c>
      <c r="BE89" s="258" t="str">
        <f t="shared" si="60"/>
        <v>-</v>
      </c>
      <c r="BF89" s="258" t="str">
        <f t="shared" si="60"/>
        <v>-</v>
      </c>
      <c r="BG89" s="694"/>
    </row>
    <row r="90" spans="21:62" ht="17.100000000000001" customHeight="1">
      <c r="U90" s="372" t="s">
        <v>276</v>
      </c>
      <c r="V90" s="373"/>
      <c r="W90" s="373"/>
      <c r="X90" s="373"/>
      <c r="Y90" s="373"/>
      <c r="Z90" s="373"/>
      <c r="AA90" s="253"/>
      <c r="AB90" s="766">
        <f t="shared" ref="AB90:BF90" si="61">AB23/AA23-1</f>
        <v>0.10552257582449287</v>
      </c>
      <c r="AC90" s="766">
        <f t="shared" si="61"/>
        <v>0.10064606961838884</v>
      </c>
      <c r="AD90" s="766">
        <f t="shared" si="61"/>
        <v>4.2304064926494966E-3</v>
      </c>
      <c r="AE90" s="766">
        <f t="shared" si="61"/>
        <v>-4.3434980255246614E-2</v>
      </c>
      <c r="AF90" s="766">
        <f t="shared" si="61"/>
        <v>9.50448141033986E-2</v>
      </c>
      <c r="AG90" s="766">
        <f t="shared" si="61"/>
        <v>3.4939182679158742E-2</v>
      </c>
      <c r="AH90" s="766">
        <f t="shared" si="61"/>
        <v>-0.14755137946247887</v>
      </c>
      <c r="AI90" s="766">
        <f t="shared" si="61"/>
        <v>-8.8655500632454087E-2</v>
      </c>
      <c r="AJ90" s="766">
        <f t="shared" si="61"/>
        <v>-0.30606878168539509</v>
      </c>
      <c r="AK90" s="766">
        <f t="shared" si="61"/>
        <v>-0.2337743671460053</v>
      </c>
      <c r="AL90" s="766">
        <f t="shared" si="61"/>
        <v>-0.13729097892168241</v>
      </c>
      <c r="AM90" s="766">
        <f t="shared" si="61"/>
        <v>-5.4489790068685706E-2</v>
      </c>
      <c r="AN90" s="766">
        <f t="shared" si="61"/>
        <v>-5.7391871569899111E-2</v>
      </c>
      <c r="AO90" s="766">
        <f t="shared" si="61"/>
        <v>-2.7302997855100264E-2</v>
      </c>
      <c r="AP90" s="766">
        <f t="shared" si="61"/>
        <v>-4.3993913171293753E-2</v>
      </c>
      <c r="AQ90" s="766">
        <f t="shared" si="61"/>
        <v>3.4816870635630215E-2</v>
      </c>
      <c r="AR90" s="766">
        <f t="shared" si="61"/>
        <v>-9.5022889556224954E-2</v>
      </c>
      <c r="AS90" s="766">
        <f t="shared" si="61"/>
        <v>-0.11833839406183</v>
      </c>
      <c r="AT90" s="766">
        <f t="shared" si="61"/>
        <v>-0.41705390573341927</v>
      </c>
      <c r="AU90" s="766">
        <f t="shared" si="61"/>
        <v>-8.9328047833397983E-3</v>
      </c>
      <c r="AV90" s="766">
        <f t="shared" si="61"/>
        <v>-7.3387343176950837E-2</v>
      </c>
      <c r="AW90" s="766">
        <f t="shared" si="61"/>
        <v>-6.6918557316748561E-3</v>
      </c>
      <c r="AX90" s="766">
        <f t="shared" si="61"/>
        <v>-5.9812231031047158E-2</v>
      </c>
      <c r="AY90" s="766">
        <f t="shared" si="61"/>
        <v>-1.7536067866265048E-2</v>
      </c>
      <c r="AZ90" s="766">
        <f t="shared" si="61"/>
        <v>1.7777719284695515E-2</v>
      </c>
      <c r="BA90" s="766">
        <f t="shared" si="61"/>
        <v>4.0075035433668083E-2</v>
      </c>
      <c r="BB90" s="766">
        <f t="shared" si="61"/>
        <v>-4.0547087741280019E-2</v>
      </c>
      <c r="BC90" s="766">
        <f t="shared" si="61"/>
        <v>-7.6344195300480644E-3</v>
      </c>
      <c r="BD90" s="766">
        <f t="shared" si="61"/>
        <v>-2.6237234401114695E-2</v>
      </c>
      <c r="BE90" s="766">
        <f t="shared" si="61"/>
        <v>1.3635916079060229E-2</v>
      </c>
      <c r="BF90" s="766">
        <f t="shared" si="61"/>
        <v>9.4343516732982025E-3</v>
      </c>
      <c r="BG90" s="695"/>
    </row>
    <row r="91" spans="21:62" ht="17.100000000000001" customHeight="1">
      <c r="U91" s="374"/>
      <c r="V91" s="261" t="s">
        <v>565</v>
      </c>
      <c r="W91" s="261"/>
      <c r="X91" s="261"/>
      <c r="Y91" s="261"/>
      <c r="Z91" s="261"/>
      <c r="AA91" s="118"/>
      <c r="AB91" s="258">
        <f t="shared" ref="AB91:BF91" si="62">IF(OR(AB24="NO",AA24="NO"),"-",AB24/AA24-1)</f>
        <v>-5.1194122204485271E-2</v>
      </c>
      <c r="AC91" s="258">
        <f t="shared" si="62"/>
        <v>5.5890919951882445E-2</v>
      </c>
      <c r="AD91" s="258">
        <f t="shared" si="62"/>
        <v>8.6467794674832676E-2</v>
      </c>
      <c r="AE91" s="258">
        <f t="shared" si="62"/>
        <v>3.5618444105532276E-2</v>
      </c>
      <c r="AF91" s="258">
        <f t="shared" si="62"/>
        <v>1.3591760528540053E-2</v>
      </c>
      <c r="AG91" s="258">
        <f t="shared" si="62"/>
        <v>2.0385036789092092E-2</v>
      </c>
      <c r="AH91" s="258">
        <f t="shared" si="62"/>
        <v>4.4277389875184703E-3</v>
      </c>
      <c r="AI91" s="258">
        <f t="shared" si="62"/>
        <v>5.1042553593014794E-3</v>
      </c>
      <c r="AJ91" s="258">
        <f t="shared" si="62"/>
        <v>-1.0406489599599222E-3</v>
      </c>
      <c r="AK91" s="258">
        <f t="shared" si="62"/>
        <v>-1.2566194431621658E-2</v>
      </c>
      <c r="AL91" s="258">
        <f t="shared" si="62"/>
        <v>-8.0852574215632966E-3</v>
      </c>
      <c r="AM91" s="258">
        <f t="shared" si="62"/>
        <v>2.6405203378312869E-2</v>
      </c>
      <c r="AN91" s="258">
        <f t="shared" si="62"/>
        <v>-2.6903763205532449E-2</v>
      </c>
      <c r="AO91" s="258">
        <f t="shared" si="62"/>
        <v>5.6024140639568953E-2</v>
      </c>
      <c r="AP91" s="258">
        <f t="shared" si="62"/>
        <v>-1.2299478667443076E-2</v>
      </c>
      <c r="AQ91" s="258">
        <f t="shared" si="62"/>
        <v>1.6203692978061568E-2</v>
      </c>
      <c r="AR91" s="258">
        <f t="shared" si="62"/>
        <v>-7.2422595461268946E-3</v>
      </c>
      <c r="AS91" s="258">
        <f t="shared" si="62"/>
        <v>-2.6305958845769251E-3</v>
      </c>
      <c r="AT91" s="258">
        <f t="shared" si="62"/>
        <v>-1.0811822231907353E-2</v>
      </c>
      <c r="AU91" s="258">
        <f t="shared" si="62"/>
        <v>-4.5905309782183656E-2</v>
      </c>
      <c r="AV91" s="258">
        <f t="shared" si="62"/>
        <v>9.0362551331144569E-3</v>
      </c>
      <c r="AW91" s="258">
        <f t="shared" si="62"/>
        <v>2.5744898908366176E-2</v>
      </c>
      <c r="AX91" s="258">
        <f t="shared" si="62"/>
        <v>1.8603353603217077E-3</v>
      </c>
      <c r="AY91" s="258">
        <f t="shared" si="62"/>
        <v>-1.7288826739265684E-3</v>
      </c>
      <c r="AZ91" s="258">
        <f t="shared" si="62"/>
        <v>-2.1786153635463545E-2</v>
      </c>
      <c r="BA91" s="258">
        <f t="shared" si="62"/>
        <v>-2.4709728897001737E-2</v>
      </c>
      <c r="BB91" s="258">
        <f t="shared" si="62"/>
        <v>1.5096952849491529E-2</v>
      </c>
      <c r="BC91" s="258">
        <f t="shared" si="62"/>
        <v>1.6773663881595846E-2</v>
      </c>
      <c r="BD91" s="258">
        <f t="shared" si="62"/>
        <v>2.0759198241389054E-3</v>
      </c>
      <c r="BE91" s="258">
        <f t="shared" si="62"/>
        <v>-3.9199770026966507E-2</v>
      </c>
      <c r="BF91" s="258">
        <f t="shared" si="62"/>
        <v>1.6956320626992927E-3</v>
      </c>
      <c r="BG91" s="695"/>
    </row>
    <row r="92" spans="21:62" ht="17.100000000000001" customHeight="1">
      <c r="U92" s="374"/>
      <c r="V92" s="261" t="s">
        <v>566</v>
      </c>
      <c r="W92" s="347"/>
      <c r="X92" s="347"/>
      <c r="Y92" s="347"/>
      <c r="Z92" s="347"/>
      <c r="AA92" s="117"/>
      <c r="AB92" s="258">
        <f t="shared" ref="AB92:BF92" si="63">IF(OR(AB25="NO",AA25="NO"),"-",AB25/AA25-1)</f>
        <v>0.11764705882352944</v>
      </c>
      <c r="AC92" s="258">
        <f t="shared" si="63"/>
        <v>0.10526315789473695</v>
      </c>
      <c r="AD92" s="258">
        <f t="shared" si="63"/>
        <v>0</v>
      </c>
      <c r="AE92" s="258">
        <f t="shared" si="63"/>
        <v>-4.7619047619047561E-2</v>
      </c>
      <c r="AF92" s="258">
        <f t="shared" si="63"/>
        <v>9.9999999999999645E-2</v>
      </c>
      <c r="AG92" s="258">
        <f t="shared" si="63"/>
        <v>7.0234113712374535E-2</v>
      </c>
      <c r="AH92" s="258">
        <f t="shared" si="63"/>
        <v>-0.11189123376623367</v>
      </c>
      <c r="AI92" s="258">
        <f t="shared" si="63"/>
        <v>-0.11586619750491234</v>
      </c>
      <c r="AJ92" s="258">
        <f t="shared" si="63"/>
        <v>-0.44946894525959646</v>
      </c>
      <c r="AK92" s="258">
        <f t="shared" si="63"/>
        <v>-0.40093322640727902</v>
      </c>
      <c r="AL92" s="258">
        <f t="shared" si="63"/>
        <v>-0.27019019235624042</v>
      </c>
      <c r="AM92" s="258">
        <f t="shared" si="63"/>
        <v>-0.2384438072194115</v>
      </c>
      <c r="AN92" s="258">
        <f t="shared" si="63"/>
        <v>-0.14674239412176271</v>
      </c>
      <c r="AO92" s="258">
        <f t="shared" si="63"/>
        <v>-0.14557424967713772</v>
      </c>
      <c r="AP92" s="258">
        <f t="shared" si="63"/>
        <v>-0.23713324686316484</v>
      </c>
      <c r="AQ92" s="258">
        <f t="shared" si="63"/>
        <v>7.5074113475554149E-2</v>
      </c>
      <c r="AR92" s="258">
        <f t="shared" si="63"/>
        <v>-8.9961988639016277E-2</v>
      </c>
      <c r="AS92" s="258">
        <f t="shared" si="63"/>
        <v>-5.8918651390290955E-2</v>
      </c>
      <c r="AT92" s="258">
        <f t="shared" si="63"/>
        <v>-0.14124023684998921</v>
      </c>
      <c r="AU92" s="258">
        <f t="shared" si="63"/>
        <v>-0.12503772863553053</v>
      </c>
      <c r="AV92" s="258">
        <f t="shared" si="63"/>
        <v>0.13557788867679998</v>
      </c>
      <c r="AW92" s="258">
        <f t="shared" si="63"/>
        <v>1.7424646437372404E-2</v>
      </c>
      <c r="AX92" s="258">
        <f t="shared" si="63"/>
        <v>-0.10592889151929319</v>
      </c>
      <c r="AY92" s="258">
        <f t="shared" si="63"/>
        <v>-6.3851103145802224E-2</v>
      </c>
      <c r="AZ92" s="258">
        <f t="shared" si="63"/>
        <v>1.3944366493060745E-2</v>
      </c>
      <c r="BA92" s="258">
        <f t="shared" si="63"/>
        <v>7.4219169008749253E-2</v>
      </c>
      <c r="BB92" s="258">
        <f t="shared" si="63"/>
        <v>-5.4062354984515504E-2</v>
      </c>
      <c r="BC92" s="258">
        <f t="shared" si="63"/>
        <v>-7.7232613429149444E-2</v>
      </c>
      <c r="BD92" s="258">
        <f t="shared" si="63"/>
        <v>1.1956675810651518E-3</v>
      </c>
      <c r="BE92" s="258">
        <f t="shared" si="63"/>
        <v>-2.5477112904775945E-3</v>
      </c>
      <c r="BF92" s="258">
        <f t="shared" si="63"/>
        <v>4.5776388305366122E-2</v>
      </c>
      <c r="BG92" s="695"/>
    </row>
    <row r="93" spans="21:62" ht="17.100000000000001" customHeight="1">
      <c r="U93" s="374"/>
      <c r="V93" s="261" t="s">
        <v>561</v>
      </c>
      <c r="W93" s="347"/>
      <c r="X93" s="347"/>
      <c r="Y93" s="347"/>
      <c r="Z93" s="347"/>
      <c r="AA93" s="117"/>
      <c r="AB93" s="258">
        <f t="shared" ref="AB93:BF93" si="64">IF(OR(AB26="NO",AA26="NO"),"-",AB26/AA26-1)</f>
        <v>-0.13720109760878085</v>
      </c>
      <c r="AC93" s="258">
        <f t="shared" si="64"/>
        <v>-0.15356656065424812</v>
      </c>
      <c r="AD93" s="258">
        <f t="shared" si="64"/>
        <v>5.0187869028448739E-2</v>
      </c>
      <c r="AE93" s="258">
        <f t="shared" si="64"/>
        <v>-2.8622540250447193E-2</v>
      </c>
      <c r="AF93" s="258">
        <f t="shared" si="64"/>
        <v>4.4198895027624197E-2</v>
      </c>
      <c r="AG93" s="258">
        <f t="shared" si="64"/>
        <v>0.20000000000000018</v>
      </c>
      <c r="AH93" s="258">
        <f t="shared" si="64"/>
        <v>0.33333333333333326</v>
      </c>
      <c r="AI93" s="258">
        <f t="shared" si="64"/>
        <v>1.125</v>
      </c>
      <c r="AJ93" s="258">
        <f t="shared" si="64"/>
        <v>0.58823529411764697</v>
      </c>
      <c r="AK93" s="258">
        <f t="shared" si="64"/>
        <v>0.59259259259259256</v>
      </c>
      <c r="AL93" s="258">
        <f t="shared" si="64"/>
        <v>0.11627906976744207</v>
      </c>
      <c r="AM93" s="258">
        <f t="shared" si="64"/>
        <v>-2.0833333333333481E-2</v>
      </c>
      <c r="AN93" s="258">
        <f t="shared" si="64"/>
        <v>1.9827294578473875E-3</v>
      </c>
      <c r="AO93" s="258">
        <f t="shared" si="64"/>
        <v>-1.2888360227989004E-2</v>
      </c>
      <c r="AP93" s="258">
        <f t="shared" si="64"/>
        <v>4.1664378981135064E-2</v>
      </c>
      <c r="AQ93" s="258">
        <f t="shared" si="64"/>
        <v>-5.7224894604820942E-2</v>
      </c>
      <c r="AR93" s="258">
        <f t="shared" si="64"/>
        <v>-1.5965773487649493E-3</v>
      </c>
      <c r="AS93" s="258">
        <f t="shared" si="64"/>
        <v>-0.40104209697230075</v>
      </c>
      <c r="AT93" s="258">
        <f t="shared" si="64"/>
        <v>-0.63369963369963367</v>
      </c>
      <c r="AU93" s="258">
        <f t="shared" si="64"/>
        <v>0.2883</v>
      </c>
      <c r="AV93" s="258">
        <f t="shared" si="64"/>
        <v>-0.37902662423348599</v>
      </c>
      <c r="AW93" s="258">
        <f t="shared" si="64"/>
        <v>0</v>
      </c>
      <c r="AX93" s="258">
        <f t="shared" si="64"/>
        <v>-0.12500000000000011</v>
      </c>
      <c r="AY93" s="258">
        <f t="shared" si="64"/>
        <v>0.14285714285714302</v>
      </c>
      <c r="AZ93" s="258">
        <f t="shared" si="64"/>
        <v>0.25</v>
      </c>
      <c r="BA93" s="258">
        <f t="shared" si="64"/>
        <v>0.37999999999999989</v>
      </c>
      <c r="BB93" s="258">
        <f t="shared" si="64"/>
        <v>-0.21739130434782594</v>
      </c>
      <c r="BC93" s="258">
        <f t="shared" si="64"/>
        <v>0.11111111111111094</v>
      </c>
      <c r="BD93" s="258">
        <f t="shared" si="64"/>
        <v>-8.333333333333337E-2</v>
      </c>
      <c r="BE93" s="258">
        <f t="shared" si="64"/>
        <v>0.18181818181818166</v>
      </c>
      <c r="BF93" s="258">
        <f t="shared" si="64"/>
        <v>7.6923076923076872E-2</v>
      </c>
      <c r="BG93" s="695"/>
    </row>
    <row r="94" spans="21:62" ht="17.100000000000001" customHeight="1">
      <c r="U94" s="374"/>
      <c r="V94" s="261" t="s">
        <v>557</v>
      </c>
      <c r="W94" s="347"/>
      <c r="X94" s="347"/>
      <c r="Y94" s="347"/>
      <c r="Z94" s="347"/>
      <c r="AA94" s="117"/>
      <c r="AB94" s="258">
        <f t="shared" ref="AB94:BF94" si="65">IF(OR(AB27="NO",AA27="NO"),"-",AB27/AA27-1)</f>
        <v>0.11764705882352944</v>
      </c>
      <c r="AC94" s="258">
        <f t="shared" si="65"/>
        <v>0.10526315789473695</v>
      </c>
      <c r="AD94" s="258">
        <f t="shared" si="65"/>
        <v>0</v>
      </c>
      <c r="AE94" s="258">
        <f t="shared" si="65"/>
        <v>-4.7619047619047561E-2</v>
      </c>
      <c r="AF94" s="258">
        <f t="shared" si="65"/>
        <v>9.9999999999999867E-2</v>
      </c>
      <c r="AG94" s="258">
        <f t="shared" si="65"/>
        <v>7.3560671085237228E-2</v>
      </c>
      <c r="AH94" s="258">
        <f t="shared" si="65"/>
        <v>0.23396930733627319</v>
      </c>
      <c r="AI94" s="258">
        <f t="shared" si="65"/>
        <v>6.7513614336049965E-3</v>
      </c>
      <c r="AJ94" s="258">
        <f t="shared" si="65"/>
        <v>3.4130788149483671E-2</v>
      </c>
      <c r="AK94" s="258">
        <f t="shared" si="65"/>
        <v>0.13964493878978423</v>
      </c>
      <c r="AL94" s="258">
        <f t="shared" si="65"/>
        <v>-0.26238062709568954</v>
      </c>
      <c r="AM94" s="258">
        <f t="shared" si="65"/>
        <v>6.5152180348021949E-2</v>
      </c>
      <c r="AN94" s="258">
        <f t="shared" si="65"/>
        <v>4.5512867232338383E-2</v>
      </c>
      <c r="AO94" s="258">
        <f t="shared" si="65"/>
        <v>0.13845337539958535</v>
      </c>
      <c r="AP94" s="258">
        <f t="shared" si="65"/>
        <v>-8.1203238264977107E-2</v>
      </c>
      <c r="AQ94" s="258">
        <f t="shared" si="65"/>
        <v>-0.14226886379615145</v>
      </c>
      <c r="AR94" s="258">
        <f t="shared" si="65"/>
        <v>-7.0678541021771957E-2</v>
      </c>
      <c r="AS94" s="258">
        <f t="shared" si="65"/>
        <v>-0.23684311373016531</v>
      </c>
      <c r="AT94" s="258">
        <f t="shared" si="65"/>
        <v>-0.35815155907310969</v>
      </c>
      <c r="AU94" s="258">
        <f t="shared" si="65"/>
        <v>6.5726171925468035E-2</v>
      </c>
      <c r="AV94" s="258">
        <f t="shared" si="65"/>
        <v>-0.12584641410040343</v>
      </c>
      <c r="AW94" s="258">
        <f t="shared" si="65"/>
        <v>-6.5914200440639559E-2</v>
      </c>
      <c r="AX94" s="258">
        <f t="shared" si="65"/>
        <v>-1.1339415821545296E-2</v>
      </c>
      <c r="AY94" s="258">
        <f t="shared" si="65"/>
        <v>-3.6972442776658454E-2</v>
      </c>
      <c r="AZ94" s="258">
        <f t="shared" si="65"/>
        <v>5.2742163701065881E-2</v>
      </c>
      <c r="BA94" s="258">
        <f t="shared" si="65"/>
        <v>4.4433493933183188E-2</v>
      </c>
      <c r="BB94" s="258">
        <f t="shared" si="65"/>
        <v>4.0594002487640335E-2</v>
      </c>
      <c r="BC94" s="258">
        <f t="shared" si="65"/>
        <v>-8.9196798993302684E-2</v>
      </c>
      <c r="BD94" s="258">
        <f t="shared" si="65"/>
        <v>-4.5727722978776808E-2</v>
      </c>
      <c r="BE94" s="258">
        <f t="shared" si="65"/>
        <v>6.6983200913377283E-2</v>
      </c>
      <c r="BF94" s="258">
        <f t="shared" si="65"/>
        <v>-7.8789972151876442E-2</v>
      </c>
      <c r="BG94" s="695"/>
    </row>
    <row r="95" spans="21:62" ht="17.100000000000001" customHeight="1">
      <c r="U95" s="374"/>
      <c r="V95" s="261" t="s">
        <v>558</v>
      </c>
      <c r="W95" s="347"/>
      <c r="X95" s="347"/>
      <c r="Y95" s="347"/>
      <c r="Z95" s="347"/>
      <c r="AA95" s="117"/>
      <c r="AB95" s="258">
        <f t="shared" ref="AB95:BF95" si="66">IF(OR(AB28="NO",AA28="NO"),"-",AB28/AA28-1)</f>
        <v>0.11764705882352944</v>
      </c>
      <c r="AC95" s="258">
        <f t="shared" si="66"/>
        <v>0.10526315789473695</v>
      </c>
      <c r="AD95" s="258">
        <f t="shared" si="66"/>
        <v>0</v>
      </c>
      <c r="AE95" s="258">
        <f t="shared" si="66"/>
        <v>-4.7619047619047672E-2</v>
      </c>
      <c r="AF95" s="258">
        <f t="shared" si="66"/>
        <v>0.10000000000000009</v>
      </c>
      <c r="AG95" s="258">
        <f t="shared" si="66"/>
        <v>1.90574553028988</v>
      </c>
      <c r="AH95" s="258">
        <f t="shared" si="66"/>
        <v>0.29949223416965354</v>
      </c>
      <c r="AI95" s="258">
        <f t="shared" si="66"/>
        <v>0.2105408325097109</v>
      </c>
      <c r="AJ95" s="258">
        <f t="shared" si="66"/>
        <v>0.33895228511211961</v>
      </c>
      <c r="AK95" s="258">
        <f t="shared" si="66"/>
        <v>1.0385912369219152E-2</v>
      </c>
      <c r="AL95" s="258">
        <f t="shared" si="66"/>
        <v>-6.0672832661997966E-2</v>
      </c>
      <c r="AM95" s="258">
        <f t="shared" si="66"/>
        <v>9.5454817116901847E-2</v>
      </c>
      <c r="AN95" s="258">
        <f t="shared" si="66"/>
        <v>-5.3792729068178446E-2</v>
      </c>
      <c r="AO95" s="258">
        <f t="shared" si="66"/>
        <v>-4.6934889372907129E-3</v>
      </c>
      <c r="AP95" s="258">
        <f t="shared" si="66"/>
        <v>-0.16273963714623785</v>
      </c>
      <c r="AQ95" s="258">
        <f t="shared" si="66"/>
        <v>-0.19574967479899819</v>
      </c>
      <c r="AR95" s="258">
        <f t="shared" si="66"/>
        <v>-0.3614818136985446</v>
      </c>
      <c r="AS95" s="258">
        <f t="shared" si="66"/>
        <v>-0.19037628584815081</v>
      </c>
      <c r="AT95" s="258">
        <f t="shared" si="66"/>
        <v>-0.32621559076246132</v>
      </c>
      <c r="AU95" s="258">
        <f t="shared" si="66"/>
        <v>0.34849126094794292</v>
      </c>
      <c r="AV95" s="258">
        <f t="shared" si="66"/>
        <v>-0.26389284978363869</v>
      </c>
      <c r="AW95" s="258">
        <f t="shared" si="66"/>
        <v>-0.13072626900752449</v>
      </c>
      <c r="AX95" s="258">
        <f t="shared" si="66"/>
        <v>-1.2808010654652868E-2</v>
      </c>
      <c r="AY95" s="258">
        <f t="shared" si="66"/>
        <v>0.12497538361093397</v>
      </c>
      <c r="AZ95" s="258">
        <f t="shared" si="66"/>
        <v>9.6335384862600293E-4</v>
      </c>
      <c r="BA95" s="258">
        <f t="shared" si="66"/>
        <v>-0.18120748428264766</v>
      </c>
      <c r="BB95" s="258">
        <f t="shared" si="66"/>
        <v>3.8730666785592671E-2</v>
      </c>
      <c r="BC95" s="258">
        <f t="shared" si="66"/>
        <v>2.6122182766154411E-2</v>
      </c>
      <c r="BD95" s="258">
        <f t="shared" si="66"/>
        <v>-0.11838663230276114</v>
      </c>
      <c r="BE95" s="258">
        <f t="shared" si="66"/>
        <v>-5.6893505464271299E-2</v>
      </c>
      <c r="BF95" s="258">
        <f t="shared" si="66"/>
        <v>-7.2988699443743643E-2</v>
      </c>
      <c r="BG95" s="695"/>
    </row>
    <row r="96" spans="21:62" ht="17.100000000000001" customHeight="1">
      <c r="U96" s="375"/>
      <c r="V96" s="261" t="s">
        <v>567</v>
      </c>
      <c r="W96" s="347"/>
      <c r="X96" s="347"/>
      <c r="Y96" s="347"/>
      <c r="Z96" s="347"/>
      <c r="AA96" s="117"/>
      <c r="AB96" s="258">
        <f t="shared" ref="AB96:BF96" si="67">IF(OR(AB29="NO",AA29="NO"),"-",AB29/AA29-1)</f>
        <v>0.11764705882352966</v>
      </c>
      <c r="AC96" s="258">
        <f t="shared" si="67"/>
        <v>0.10526315789473673</v>
      </c>
      <c r="AD96" s="258">
        <f t="shared" si="67"/>
        <v>0</v>
      </c>
      <c r="AE96" s="258">
        <f t="shared" si="67"/>
        <v>-4.7619047619047672E-2</v>
      </c>
      <c r="AF96" s="258">
        <f t="shared" si="67"/>
        <v>0.10000000000000009</v>
      </c>
      <c r="AG96" s="258">
        <f t="shared" si="67"/>
        <v>-0.11167512690355341</v>
      </c>
      <c r="AH96" s="258">
        <f t="shared" si="67"/>
        <v>-0.38285714285714278</v>
      </c>
      <c r="AI96" s="258">
        <f t="shared" si="67"/>
        <v>-0.18518518518518523</v>
      </c>
      <c r="AJ96" s="258">
        <f t="shared" si="67"/>
        <v>-0.27272727272727271</v>
      </c>
      <c r="AK96" s="258">
        <f t="shared" si="67"/>
        <v>-0.4375</v>
      </c>
      <c r="AL96" s="258">
        <f t="shared" si="67"/>
        <v>-8.3333333333333259E-2</v>
      </c>
      <c r="AM96" s="258">
        <f t="shared" si="67"/>
        <v>9.0909090909090828E-2</v>
      </c>
      <c r="AN96" s="258">
        <f t="shared" si="67"/>
        <v>-5.5555555555555469E-2</v>
      </c>
      <c r="AO96" s="258">
        <f t="shared" si="67"/>
        <v>-5.8823529411764719E-2</v>
      </c>
      <c r="AP96" s="258">
        <f t="shared" si="67"/>
        <v>0.27499999999999991</v>
      </c>
      <c r="AQ96" s="258">
        <f t="shared" si="67"/>
        <v>0.40122549019607878</v>
      </c>
      <c r="AR96" s="258">
        <f t="shared" si="67"/>
        <v>-0.12261675704040598</v>
      </c>
      <c r="AS96" s="258">
        <f t="shared" si="67"/>
        <v>7.4561403508772051E-2</v>
      </c>
      <c r="AT96" s="258">
        <f t="shared" si="67"/>
        <v>-0.81076066790352508</v>
      </c>
      <c r="AU96" s="258">
        <f t="shared" si="67"/>
        <v>-0.18627450980392135</v>
      </c>
      <c r="AV96" s="258">
        <f t="shared" si="67"/>
        <v>-0.30120481927710852</v>
      </c>
      <c r="AW96" s="258">
        <f t="shared" si="67"/>
        <v>-6.8965517241379226E-2</v>
      </c>
      <c r="AX96" s="258">
        <f t="shared" si="67"/>
        <v>-0.24629629629629635</v>
      </c>
      <c r="AY96" s="258">
        <f t="shared" si="67"/>
        <v>-0.33660933660933656</v>
      </c>
      <c r="AZ96" s="258">
        <f t="shared" si="67"/>
        <v>-0.14814814814814847</v>
      </c>
      <c r="BA96" s="258">
        <f t="shared" si="67"/>
        <v>-4.3478260869564855E-2</v>
      </c>
      <c r="BB96" s="258">
        <f t="shared" si="67"/>
        <v>-0.18863637880845519</v>
      </c>
      <c r="BC96" s="258">
        <f t="shared" si="67"/>
        <v>0.11932774975264904</v>
      </c>
      <c r="BD96" s="258">
        <f t="shared" si="67"/>
        <v>-0.11861861313147304</v>
      </c>
      <c r="BE96" s="258">
        <f t="shared" si="67"/>
        <v>0.29585462559203779</v>
      </c>
      <c r="BF96" s="258">
        <f t="shared" si="67"/>
        <v>-0.12313760061320178</v>
      </c>
      <c r="BG96" s="695"/>
    </row>
    <row r="97" spans="2:89" ht="17.100000000000001" customHeight="1">
      <c r="U97" s="323" t="s">
        <v>277</v>
      </c>
      <c r="V97" s="376"/>
      <c r="W97" s="376"/>
      <c r="X97" s="376"/>
      <c r="Y97" s="376"/>
      <c r="Z97" s="376"/>
      <c r="AA97" s="252"/>
      <c r="AB97" s="259">
        <f t="shared" ref="AB97:BF97" si="68">AB30/AA30-1</f>
        <v>0</v>
      </c>
      <c r="AC97" s="259">
        <f t="shared" si="68"/>
        <v>0</v>
      </c>
      <c r="AD97" s="259">
        <f t="shared" si="68"/>
        <v>0.33333333333333348</v>
      </c>
      <c r="AE97" s="259">
        <f t="shared" si="68"/>
        <v>0.75</v>
      </c>
      <c r="AF97" s="259">
        <f t="shared" si="68"/>
        <v>1.6428571428571415</v>
      </c>
      <c r="AG97" s="259">
        <f t="shared" si="68"/>
        <v>-4.2467520647312407E-2</v>
      </c>
      <c r="AH97" s="259">
        <f t="shared" si="68"/>
        <v>-0.11162980772508435</v>
      </c>
      <c r="AI97" s="259">
        <f t="shared" si="68"/>
        <v>9.9821013115414026E-2</v>
      </c>
      <c r="AJ97" s="259">
        <f t="shared" si="68"/>
        <v>0.67576329380784284</v>
      </c>
      <c r="AK97" s="259">
        <f t="shared" si="68"/>
        <v>-9.3559909122447271E-2</v>
      </c>
      <c r="AL97" s="259">
        <f t="shared" si="68"/>
        <v>3.16345720341209E-2</v>
      </c>
      <c r="AM97" s="259">
        <f t="shared" si="68"/>
        <v>0.26006297501653153</v>
      </c>
      <c r="AN97" s="259">
        <f t="shared" si="68"/>
        <v>0.12009555900319513</v>
      </c>
      <c r="AO97" s="259">
        <f t="shared" si="68"/>
        <v>0.16809107081034691</v>
      </c>
      <c r="AP97" s="259">
        <f t="shared" si="68"/>
        <v>2.0280588839155294</v>
      </c>
      <c r="AQ97" s="259">
        <f t="shared" si="68"/>
        <v>-4.7860599852782681E-2</v>
      </c>
      <c r="AR97" s="259">
        <f t="shared" si="68"/>
        <v>0.13236415694472492</v>
      </c>
      <c r="AS97" s="259">
        <f t="shared" si="68"/>
        <v>-6.6648583281892271E-2</v>
      </c>
      <c r="AT97" s="259">
        <f t="shared" si="68"/>
        <v>-8.5672423433385214E-2</v>
      </c>
      <c r="AU97" s="259">
        <f t="shared" si="68"/>
        <v>0.13704931824637456</v>
      </c>
      <c r="AV97" s="259">
        <f t="shared" si="68"/>
        <v>0.16927419451494807</v>
      </c>
      <c r="AW97" s="259">
        <f t="shared" si="68"/>
        <v>-0.1602593477525599</v>
      </c>
      <c r="AX97" s="259">
        <f t="shared" si="68"/>
        <v>6.9705962559551304E-2</v>
      </c>
      <c r="AY97" s="259">
        <f t="shared" si="68"/>
        <v>-0.30568798223277371</v>
      </c>
      <c r="AZ97" s="259">
        <f t="shared" si="68"/>
        <v>-0.49145276331225485</v>
      </c>
      <c r="BA97" s="259">
        <f t="shared" si="68"/>
        <v>0.11103458970769187</v>
      </c>
      <c r="BB97" s="259">
        <f t="shared" si="68"/>
        <v>-0.29106197453269911</v>
      </c>
      <c r="BC97" s="259">
        <f t="shared" si="68"/>
        <v>-0.37191548465880908</v>
      </c>
      <c r="BD97" s="895">
        <f t="shared" si="68"/>
        <v>-7.4422833982732972E-2</v>
      </c>
      <c r="BE97" s="895">
        <f t="shared" si="68"/>
        <v>0.1046108845739564</v>
      </c>
      <c r="BF97" s="895">
        <f t="shared" si="68"/>
        <v>0.31605798574909394</v>
      </c>
      <c r="BG97" s="695"/>
    </row>
    <row r="98" spans="2:89" ht="17.100000000000001" customHeight="1">
      <c r="U98" s="323"/>
      <c r="V98" s="347" t="s">
        <v>557</v>
      </c>
      <c r="W98" s="347"/>
      <c r="X98" s="347"/>
      <c r="Y98" s="347"/>
      <c r="Z98" s="347"/>
      <c r="AA98" s="118"/>
      <c r="AB98" s="257">
        <f t="shared" ref="AB98:BF98" si="69">IF(OR(AB31="NO",AA31="NO"),"-",AB31/AA31-1)</f>
        <v>0</v>
      </c>
      <c r="AC98" s="257">
        <f t="shared" si="69"/>
        <v>0</v>
      </c>
      <c r="AD98" s="257">
        <f t="shared" si="69"/>
        <v>0.33333333333333326</v>
      </c>
      <c r="AE98" s="257">
        <f t="shared" si="69"/>
        <v>0.75</v>
      </c>
      <c r="AF98" s="257">
        <f t="shared" si="69"/>
        <v>1.6428571428571415</v>
      </c>
      <c r="AG98" s="257">
        <f t="shared" si="69"/>
        <v>3.9558038143612251E-3</v>
      </c>
      <c r="AH98" s="257">
        <f t="shared" si="69"/>
        <v>-0.2643292338880725</v>
      </c>
      <c r="AI98" s="257">
        <f t="shared" si="69"/>
        <v>-4.4987541285180899E-2</v>
      </c>
      <c r="AJ98" s="257">
        <f t="shared" si="69"/>
        <v>0.78253200818654567</v>
      </c>
      <c r="AK98" s="257">
        <f t="shared" si="69"/>
        <v>-0.52949743521128267</v>
      </c>
      <c r="AL98" s="257">
        <f t="shared" si="69"/>
        <v>0.17759067485712654</v>
      </c>
      <c r="AM98" s="257">
        <f t="shared" si="69"/>
        <v>0.42051455996848786</v>
      </c>
      <c r="AN98" s="257">
        <f t="shared" si="69"/>
        <v>-0.21735162579931588</v>
      </c>
      <c r="AO98" s="257">
        <f t="shared" si="69"/>
        <v>0.39284637572437986</v>
      </c>
      <c r="AP98" s="257">
        <f t="shared" si="69"/>
        <v>-0.1128852292436261</v>
      </c>
      <c r="AQ98" s="257">
        <f t="shared" si="69"/>
        <v>0.19945856843650289</v>
      </c>
      <c r="AR98" s="257">
        <f t="shared" si="69"/>
        <v>0.2692134308069285</v>
      </c>
      <c r="AS98" s="257">
        <f t="shared" si="69"/>
        <v>-7.2890234072835569E-2</v>
      </c>
      <c r="AT98" s="257">
        <f t="shared" si="69"/>
        <v>-0.19868570867244095</v>
      </c>
      <c r="AU98" s="257">
        <f t="shared" si="69"/>
        <v>4.7004942394059057E-2</v>
      </c>
      <c r="AV98" s="257">
        <f t="shared" si="69"/>
        <v>-8.3222353677957828E-2</v>
      </c>
      <c r="AW98" s="257">
        <f t="shared" si="69"/>
        <v>1.2635925158163142E-2</v>
      </c>
      <c r="AX98" s="257">
        <f t="shared" si="69"/>
        <v>-0.37990761400694939</v>
      </c>
      <c r="AY98" s="257">
        <f t="shared" si="69"/>
        <v>0.20253333189432898</v>
      </c>
      <c r="AZ98" s="257">
        <f t="shared" si="69"/>
        <v>9.5781308904241635E-2</v>
      </c>
      <c r="BA98" s="257">
        <f t="shared" si="69"/>
        <v>0.26579658924095728</v>
      </c>
      <c r="BB98" s="257">
        <f t="shared" si="69"/>
        <v>5.8105034504576158E-2</v>
      </c>
      <c r="BC98" s="257">
        <f t="shared" si="69"/>
        <v>4.9846200445426092E-2</v>
      </c>
      <c r="BD98" s="896">
        <f t="shared" si="69"/>
        <v>9.8955121055060768E-2</v>
      </c>
      <c r="BE98" s="896">
        <f t="shared" si="69"/>
        <v>0.13959782578827307</v>
      </c>
      <c r="BF98" s="896">
        <f t="shared" si="69"/>
        <v>0.3241539948334955</v>
      </c>
      <c r="BG98" s="696"/>
    </row>
    <row r="99" spans="2:89" ht="17.100000000000001" customHeight="1">
      <c r="U99" s="323"/>
      <c r="V99" s="347" t="s">
        <v>568</v>
      </c>
      <c r="W99" s="347"/>
      <c r="X99" s="347"/>
      <c r="Y99" s="347"/>
      <c r="Z99" s="347"/>
      <c r="AA99" s="118"/>
      <c r="AB99" s="257">
        <f t="shared" ref="AB99:BF99" si="70">IF(OR(AB32="NO",AA32="NO"),"-",AB32/AA32-1)</f>
        <v>0</v>
      </c>
      <c r="AC99" s="257">
        <f t="shared" si="70"/>
        <v>0</v>
      </c>
      <c r="AD99" s="257">
        <f t="shared" si="70"/>
        <v>0.33333333333333348</v>
      </c>
      <c r="AE99" s="257">
        <f t="shared" si="70"/>
        <v>0.75</v>
      </c>
      <c r="AF99" s="257">
        <f t="shared" si="70"/>
        <v>1.6428571428571428</v>
      </c>
      <c r="AG99" s="257">
        <f t="shared" si="70"/>
        <v>0</v>
      </c>
      <c r="AH99" s="257">
        <f t="shared" si="70"/>
        <v>0</v>
      </c>
      <c r="AI99" s="257">
        <f t="shared" si="70"/>
        <v>1</v>
      </c>
      <c r="AJ99" s="257">
        <f t="shared" si="70"/>
        <v>0.5</v>
      </c>
      <c r="AK99" s="257">
        <f t="shared" si="70"/>
        <v>1.3333333333333335</v>
      </c>
      <c r="AL99" s="257">
        <f t="shared" si="70"/>
        <v>0</v>
      </c>
      <c r="AM99" s="257">
        <f t="shared" si="70"/>
        <v>0.28571428571428581</v>
      </c>
      <c r="AN99" s="257">
        <f t="shared" si="70"/>
        <v>-0.11111111111111116</v>
      </c>
      <c r="AO99" s="257">
        <f t="shared" si="70"/>
        <v>1.2499999999999956E-2</v>
      </c>
      <c r="AP99" s="257">
        <f t="shared" si="70"/>
        <v>7.9012345679012341</v>
      </c>
      <c r="AQ99" s="257">
        <f t="shared" si="70"/>
        <v>-9.4313453536754133E-2</v>
      </c>
      <c r="AR99" s="257">
        <f t="shared" si="70"/>
        <v>9.3415007656967308E-2</v>
      </c>
      <c r="AS99" s="257">
        <f t="shared" si="70"/>
        <v>-4.2016806722685596E-3</v>
      </c>
      <c r="AT99" s="257">
        <f t="shared" si="70"/>
        <v>-6.0478199718705938E-2</v>
      </c>
      <c r="AU99" s="257">
        <f t="shared" si="70"/>
        <v>0.15119760479041866</v>
      </c>
      <c r="AV99" s="257">
        <f t="shared" si="70"/>
        <v>0.2106631989596881</v>
      </c>
      <c r="AW99" s="257">
        <f t="shared" si="70"/>
        <v>-0.17937701396348027</v>
      </c>
      <c r="AX99" s="257">
        <f t="shared" si="70"/>
        <v>0.13089005235602102</v>
      </c>
      <c r="AY99" s="257">
        <f t="shared" si="70"/>
        <v>-0.35086342592592579</v>
      </c>
      <c r="AZ99" s="257">
        <f t="shared" si="70"/>
        <v>-0.58099612376839604</v>
      </c>
      <c r="BA99" s="257">
        <f t="shared" si="70"/>
        <v>6.8085122615733074E-2</v>
      </c>
      <c r="BB99" s="257">
        <f t="shared" si="70"/>
        <v>-0.45776892247494216</v>
      </c>
      <c r="BC99" s="257">
        <f t="shared" si="70"/>
        <v>-0.75238795647401768</v>
      </c>
      <c r="BD99" s="896">
        <f t="shared" si="70"/>
        <v>-0.66765579130981068</v>
      </c>
      <c r="BE99" s="896">
        <f t="shared" si="70"/>
        <v>-0.21565177826869419</v>
      </c>
      <c r="BF99" s="896">
        <f t="shared" si="70"/>
        <v>0.58070283317136595</v>
      </c>
      <c r="BG99" s="696"/>
    </row>
    <row r="100" spans="2:89" ht="17.100000000000001" customHeight="1" thickBot="1">
      <c r="U100" s="323"/>
      <c r="V100" s="262" t="s">
        <v>558</v>
      </c>
      <c r="W100" s="1440"/>
      <c r="X100" s="1440"/>
      <c r="Y100" s="1440"/>
      <c r="Z100" s="1440"/>
      <c r="AA100" s="119"/>
      <c r="AB100" s="260">
        <f t="shared" ref="AB100:BF100" si="71">IF(OR(AB33="NO",AA33="NO"),"-",AB33/AA33-1)</f>
        <v>0</v>
      </c>
      <c r="AC100" s="260">
        <f t="shared" si="71"/>
        <v>0</v>
      </c>
      <c r="AD100" s="260">
        <f t="shared" si="71"/>
        <v>0.33333333333333326</v>
      </c>
      <c r="AE100" s="260">
        <f t="shared" si="71"/>
        <v>0.75</v>
      </c>
      <c r="AF100" s="260">
        <f t="shared" si="71"/>
        <v>1.6428571428571432</v>
      </c>
      <c r="AG100" s="260">
        <f t="shared" si="71"/>
        <v>-0.58961798703967971</v>
      </c>
      <c r="AH100" s="260">
        <f t="shared" si="71"/>
        <v>3.6150896568489577</v>
      </c>
      <c r="AI100" s="260">
        <f t="shared" si="71"/>
        <v>0.18487563483902258</v>
      </c>
      <c r="AJ100" s="260">
        <f t="shared" si="71"/>
        <v>0.48662093428045394</v>
      </c>
      <c r="AK100" s="260">
        <f t="shared" si="71"/>
        <v>0.26371325548722946</v>
      </c>
      <c r="AL100" s="260">
        <f t="shared" si="71"/>
        <v>-0.13124533002343641</v>
      </c>
      <c r="AM100" s="260">
        <f t="shared" si="71"/>
        <v>-0.12288023671850612</v>
      </c>
      <c r="AN100" s="260">
        <f t="shared" si="71"/>
        <v>1.9540338970496327</v>
      </c>
      <c r="AO100" s="260">
        <f t="shared" si="71"/>
        <v>0.11488468747453373</v>
      </c>
      <c r="AP100" s="260">
        <f t="shared" si="71"/>
        <v>-0.57264488704650929</v>
      </c>
      <c r="AQ100" s="260">
        <f t="shared" si="71"/>
        <v>0.20399019801328855</v>
      </c>
      <c r="AR100" s="260">
        <f t="shared" si="71"/>
        <v>0.33605345508107676</v>
      </c>
      <c r="AS100" s="260">
        <f t="shared" si="71"/>
        <v>-0.72851934828429599</v>
      </c>
      <c r="AT100" s="260">
        <f t="shared" si="71"/>
        <v>-0.25186957711976143</v>
      </c>
      <c r="AU100" s="260">
        <f t="shared" si="71"/>
        <v>0.14329844704403749</v>
      </c>
      <c r="AV100" s="260">
        <f t="shared" si="71"/>
        <v>-8.0838308720684759E-2</v>
      </c>
      <c r="AW100" s="260">
        <f t="shared" si="71"/>
        <v>-0.14427401457273592</v>
      </c>
      <c r="AX100" s="260">
        <f t="shared" si="71"/>
        <v>3.0902631029477545E-2</v>
      </c>
      <c r="AY100" s="260">
        <f t="shared" si="71"/>
        <v>0.22485927846622511</v>
      </c>
      <c r="AZ100" s="260">
        <f t="shared" si="71"/>
        <v>-0.15317259649490189</v>
      </c>
      <c r="BA100" s="260">
        <f t="shared" si="71"/>
        <v>-0.11562340239717028</v>
      </c>
      <c r="BB100" s="260">
        <f t="shared" si="71"/>
        <v>0.11873942339179311</v>
      </c>
      <c r="BC100" s="260">
        <f t="shared" si="71"/>
        <v>-3.6808412109511468E-2</v>
      </c>
      <c r="BD100" s="897">
        <f t="shared" si="71"/>
        <v>-0.11599712084899572</v>
      </c>
      <c r="BE100" s="897">
        <f t="shared" si="71"/>
        <v>1.6244500569569054E-2</v>
      </c>
      <c r="BF100" s="897">
        <f t="shared" si="71"/>
        <v>-3.1697422394935115E-3</v>
      </c>
      <c r="BG100" s="696"/>
    </row>
    <row r="101" spans="2:89" ht="17.100000000000001" customHeight="1" thickTop="1">
      <c r="B101" s="1" t="s">
        <v>15</v>
      </c>
      <c r="U101" s="210" t="s">
        <v>33</v>
      </c>
      <c r="V101" s="377"/>
      <c r="W101" s="377"/>
      <c r="X101" s="377"/>
      <c r="Y101" s="377"/>
      <c r="Z101" s="377"/>
      <c r="AA101" s="57"/>
      <c r="AB101" s="769">
        <f t="shared" ref="AB101:BF101" si="72">AB34/AA34-1</f>
        <v>0.10581172541317163</v>
      </c>
      <c r="AC101" s="769">
        <f t="shared" si="72"/>
        <v>5.0076865619440358E-2</v>
      </c>
      <c r="AD101" s="769">
        <f t="shared" si="72"/>
        <v>9.1694176749329559E-2</v>
      </c>
      <c r="AE101" s="769">
        <f t="shared" si="72"/>
        <v>0.10651879533139619</v>
      </c>
      <c r="AF101" s="769">
        <f t="shared" si="72"/>
        <v>0.20058588033406122</v>
      </c>
      <c r="AG101" s="769">
        <f t="shared" si="72"/>
        <v>1.0003259912310547E-2</v>
      </c>
      <c r="AH101" s="769">
        <f t="shared" si="72"/>
        <v>-1.6206646838204608E-2</v>
      </c>
      <c r="AI101" s="769">
        <f t="shared" si="72"/>
        <v>-9.1102134596620532E-2</v>
      </c>
      <c r="AJ101" s="769">
        <f t="shared" si="72"/>
        <v>-0.12580583116026711</v>
      </c>
      <c r="AK101" s="769">
        <f t="shared" si="72"/>
        <v>-0.10525093561809307</v>
      </c>
      <c r="AL101" s="769">
        <f t="shared" si="72"/>
        <v>-0.15081515385240807</v>
      </c>
      <c r="AM101" s="769">
        <f t="shared" si="72"/>
        <v>-0.11648550653555423</v>
      </c>
      <c r="AN101" s="769">
        <f t="shared" si="72"/>
        <v>-2.0168450712597874E-2</v>
      </c>
      <c r="AO101" s="769">
        <f t="shared" si="72"/>
        <v>-0.11390603220539164</v>
      </c>
      <c r="AP101" s="769">
        <f t="shared" si="72"/>
        <v>1.9113226633442837E-2</v>
      </c>
      <c r="AQ101" s="769">
        <f t="shared" si="72"/>
        <v>8.3371225306494434E-2</v>
      </c>
      <c r="AR101" s="769">
        <f t="shared" si="72"/>
        <v>2.2922854063408993E-2</v>
      </c>
      <c r="AS101" s="769">
        <f t="shared" si="72"/>
        <v>-8.1635719233092985E-3</v>
      </c>
      <c r="AT101" s="769">
        <f t="shared" si="72"/>
        <v>-6.2394921459996922E-2</v>
      </c>
      <c r="AU101" s="769">
        <f t="shared" si="72"/>
        <v>9.5566234134729422E-2</v>
      </c>
      <c r="AV101" s="769">
        <f t="shared" si="72"/>
        <v>7.5582074085474682E-2</v>
      </c>
      <c r="AW101" s="769">
        <f t="shared" si="72"/>
        <v>7.76864347575692E-2</v>
      </c>
      <c r="AX101" s="769">
        <f t="shared" si="72"/>
        <v>7.0021154682322395E-2</v>
      </c>
      <c r="AY101" s="769">
        <f t="shared" si="72"/>
        <v>8.2508029006970629E-2</v>
      </c>
      <c r="AZ101" s="769">
        <f t="shared" si="72"/>
        <v>6.8734597611091575E-2</v>
      </c>
      <c r="BA101" s="769">
        <f t="shared" si="72"/>
        <v>7.9035603122782128E-2</v>
      </c>
      <c r="BB101" s="769">
        <f t="shared" si="72"/>
        <v>4.4668562548909385E-2</v>
      </c>
      <c r="BC101" s="769">
        <f t="shared" si="72"/>
        <v>3.6829015844068502E-2</v>
      </c>
      <c r="BD101" s="898">
        <f t="shared" si="72"/>
        <v>4.8219302375168471E-2</v>
      </c>
      <c r="BE101" s="898">
        <f t="shared" si="72"/>
        <v>3.788057348802365E-2</v>
      </c>
      <c r="BF101" s="898">
        <f t="shared" si="72"/>
        <v>3.2254834588413717E-2</v>
      </c>
      <c r="BG101" s="695"/>
      <c r="BI101" s="44"/>
      <c r="BJ101" s="44"/>
      <c r="BK101" s="44"/>
    </row>
    <row r="102" spans="2:89" s="81" customFormat="1" ht="17.100000000000001" customHeight="1">
      <c r="U102" s="112"/>
      <c r="V102" s="112"/>
      <c r="W102" s="112"/>
      <c r="X102" s="112"/>
      <c r="Y102" s="112"/>
      <c r="Z102" s="112"/>
      <c r="AA102" s="113"/>
      <c r="AB102" s="706"/>
      <c r="AC102" s="706"/>
      <c r="AD102" s="706"/>
      <c r="AE102" s="706"/>
      <c r="AF102" s="706"/>
      <c r="AG102" s="706"/>
      <c r="AH102" s="706"/>
      <c r="AI102" s="706"/>
      <c r="AJ102" s="706"/>
      <c r="AK102" s="706"/>
      <c r="AL102" s="706"/>
      <c r="AM102" s="706"/>
      <c r="AN102" s="706"/>
      <c r="AO102" s="706"/>
      <c r="AP102" s="706"/>
      <c r="AQ102" s="706"/>
      <c r="AR102" s="706"/>
      <c r="AS102" s="706"/>
      <c r="AT102" s="706"/>
      <c r="AU102" s="706"/>
      <c r="AV102" s="706"/>
      <c r="AW102" s="706"/>
      <c r="AX102" s="706"/>
      <c r="AY102" s="706"/>
      <c r="AZ102" s="706"/>
      <c r="BA102" s="706"/>
      <c r="BB102" s="706"/>
      <c r="BC102" s="706"/>
      <c r="BD102" s="705"/>
      <c r="BE102" s="705"/>
      <c r="BF102" s="705"/>
      <c r="BG102" s="695"/>
      <c r="BI102" s="114"/>
      <c r="BJ102" s="114"/>
      <c r="BK102" s="114"/>
      <c r="CK102" s="1"/>
    </row>
    <row r="103" spans="2:89">
      <c r="U103" s="1" t="s">
        <v>181</v>
      </c>
      <c r="CK103" s="81"/>
    </row>
    <row r="104" spans="2:89">
      <c r="U104" s="364"/>
      <c r="V104" s="365"/>
      <c r="W104" s="365"/>
      <c r="X104" s="365"/>
      <c r="Y104" s="365"/>
      <c r="Z104" s="365"/>
      <c r="AA104" s="58">
        <v>1990</v>
      </c>
      <c r="AB104" s="58">
        <f>AA104+1</f>
        <v>1991</v>
      </c>
      <c r="AC104" s="58">
        <f>AB104+1</f>
        <v>1992</v>
      </c>
      <c r="AD104" s="58">
        <f>AC104+1</f>
        <v>1993</v>
      </c>
      <c r="AE104" s="58">
        <f>AD104+1</f>
        <v>1994</v>
      </c>
      <c r="AF104" s="58">
        <v>1995</v>
      </c>
      <c r="AG104" s="58">
        <f t="shared" ref="AG104:BA104" si="73">AF104+1</f>
        <v>1996</v>
      </c>
      <c r="AH104" s="58">
        <f t="shared" si="73"/>
        <v>1997</v>
      </c>
      <c r="AI104" s="58">
        <f t="shared" si="73"/>
        <v>1998</v>
      </c>
      <c r="AJ104" s="58">
        <f t="shared" si="73"/>
        <v>1999</v>
      </c>
      <c r="AK104" s="58">
        <f t="shared" si="73"/>
        <v>2000</v>
      </c>
      <c r="AL104" s="58">
        <f t="shared" si="73"/>
        <v>2001</v>
      </c>
      <c r="AM104" s="58">
        <f t="shared" si="73"/>
        <v>2002</v>
      </c>
      <c r="AN104" s="58">
        <f t="shared" si="73"/>
        <v>2003</v>
      </c>
      <c r="AO104" s="58">
        <f t="shared" si="73"/>
        <v>2004</v>
      </c>
      <c r="AP104" s="58">
        <f t="shared" si="73"/>
        <v>2005</v>
      </c>
      <c r="AQ104" s="58">
        <f t="shared" si="73"/>
        <v>2006</v>
      </c>
      <c r="AR104" s="58">
        <f t="shared" si="73"/>
        <v>2007</v>
      </c>
      <c r="AS104" s="58">
        <f t="shared" si="73"/>
        <v>2008</v>
      </c>
      <c r="AT104" s="58">
        <f t="shared" si="73"/>
        <v>2009</v>
      </c>
      <c r="AU104" s="58">
        <f t="shared" si="73"/>
        <v>2010</v>
      </c>
      <c r="AV104" s="58">
        <f t="shared" si="73"/>
        <v>2011</v>
      </c>
      <c r="AW104" s="58">
        <f t="shared" si="73"/>
        <v>2012</v>
      </c>
      <c r="AX104" s="58">
        <f t="shared" si="73"/>
        <v>2013</v>
      </c>
      <c r="AY104" s="58">
        <f t="shared" si="73"/>
        <v>2014</v>
      </c>
      <c r="AZ104" s="58">
        <f t="shared" si="73"/>
        <v>2015</v>
      </c>
      <c r="BA104" s="58">
        <f t="shared" si="73"/>
        <v>2016</v>
      </c>
      <c r="BB104" s="58">
        <f>BA104+1</f>
        <v>2017</v>
      </c>
      <c r="BC104" s="58">
        <f>BB104+1</f>
        <v>2018</v>
      </c>
      <c r="BD104" s="58">
        <f>BC104+1</f>
        <v>2019</v>
      </c>
      <c r="BE104" s="58">
        <f>BD104+1</f>
        <v>2020</v>
      </c>
      <c r="BF104" s="58">
        <f>BE104+1</f>
        <v>2021</v>
      </c>
      <c r="BG104" s="697"/>
    </row>
    <row r="105" spans="2:89" ht="17.100000000000001" customHeight="1">
      <c r="U105" s="338" t="s">
        <v>13</v>
      </c>
      <c r="V105" s="310"/>
      <c r="W105" s="310"/>
      <c r="X105" s="310"/>
      <c r="Y105" s="310"/>
      <c r="Z105" s="310"/>
      <c r="AA105" s="115"/>
      <c r="AB105" s="115"/>
      <c r="AC105" s="115"/>
      <c r="AD105" s="115"/>
      <c r="AE105" s="115"/>
      <c r="AF105" s="115"/>
      <c r="AG105" s="115"/>
      <c r="AH105" s="115"/>
      <c r="AI105" s="115"/>
      <c r="AJ105" s="115"/>
      <c r="AK105" s="115"/>
      <c r="AL105" s="115"/>
      <c r="AM105" s="115"/>
      <c r="AN105" s="115"/>
      <c r="AO105" s="115"/>
      <c r="AP105" s="115"/>
      <c r="AQ105" s="115"/>
      <c r="AR105" s="115"/>
      <c r="AS105" s="115"/>
      <c r="AT105" s="115"/>
      <c r="AU105" s="115"/>
      <c r="AV105" s="115"/>
      <c r="AW105" s="115"/>
      <c r="AX105" s="115"/>
      <c r="AY105" s="764">
        <f t="shared" ref="AY105:BE105" si="74">AY5/$AX5-1</f>
        <v>0.11458042425563875</v>
      </c>
      <c r="AZ105" s="764">
        <f t="shared" si="74"/>
        <v>0.22290279551864156</v>
      </c>
      <c r="BA105" s="764">
        <f t="shared" si="74"/>
        <v>0.32755088454448122</v>
      </c>
      <c r="BB105" s="764">
        <f t="shared" si="74"/>
        <v>0.39953522566469624</v>
      </c>
      <c r="BC105" s="764">
        <f t="shared" si="74"/>
        <v>0.46457585997239725</v>
      </c>
      <c r="BD105" s="899">
        <f t="shared" si="74"/>
        <v>0.54829310840766166</v>
      </c>
      <c r="BE105" s="899">
        <f t="shared" si="74"/>
        <v>0.610330024191438</v>
      </c>
      <c r="BF105" s="899">
        <f t="shared" ref="BF105" si="75">BF5/$AX5-1</f>
        <v>0.67501103006132812</v>
      </c>
      <c r="BG105" s="695"/>
      <c r="BK105" s="44"/>
    </row>
    <row r="106" spans="2:89" ht="17.100000000000001" customHeight="1">
      <c r="U106" s="366"/>
      <c r="V106" s="263" t="s">
        <v>552</v>
      </c>
      <c r="W106" s="263"/>
      <c r="X106" s="263"/>
      <c r="Y106" s="263"/>
      <c r="Z106" s="263"/>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c r="AU106" s="116"/>
      <c r="AV106" s="116"/>
      <c r="AW106" s="116"/>
      <c r="AX106" s="116"/>
      <c r="AY106" s="256">
        <f t="shared" ref="AY106:BE115" si="76">IF(OR(AY6="NO",$AX6="NO"),"-",AY6/$AX6-1)</f>
        <v>0.12156625153922351</v>
      </c>
      <c r="AZ106" s="256">
        <f t="shared" si="76"/>
        <v>0.23665814017682196</v>
      </c>
      <c r="BA106" s="256">
        <f t="shared" si="76"/>
        <v>0.34273391285471511</v>
      </c>
      <c r="BB106" s="256">
        <f t="shared" si="76"/>
        <v>0.41836264661473055</v>
      </c>
      <c r="BC106" s="256">
        <f t="shared" si="76"/>
        <v>0.4895554677010332</v>
      </c>
      <c r="BD106" s="87">
        <f t="shared" si="76"/>
        <v>0.57847736776636971</v>
      </c>
      <c r="BE106" s="87">
        <f t="shared" si="76"/>
        <v>0.64268399165582424</v>
      </c>
      <c r="BF106" s="87">
        <f t="shared" ref="BF106" si="77">IF(OR(BF6="NO",$AX6="NO"),"-",BF6/$AX6-1)</f>
        <v>0.71459086273509209</v>
      </c>
      <c r="BG106" s="695"/>
      <c r="BI106" s="44"/>
    </row>
    <row r="107" spans="2:89" ht="17.100000000000001" customHeight="1">
      <c r="U107" s="366"/>
      <c r="V107" s="801" t="s">
        <v>553</v>
      </c>
      <c r="W107" s="801"/>
      <c r="X107" s="801"/>
      <c r="Y107" s="801"/>
      <c r="Z107" s="801"/>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6"/>
      <c r="AY107" s="256">
        <f t="shared" si="76"/>
        <v>6.4436506456682974E-2</v>
      </c>
      <c r="AZ107" s="256">
        <f t="shared" si="76"/>
        <v>0.11415820309928182</v>
      </c>
      <c r="BA107" s="256">
        <f t="shared" si="76"/>
        <v>0.18915124594242294</v>
      </c>
      <c r="BB107" s="256">
        <f t="shared" si="76"/>
        <v>0.25661880459388642</v>
      </c>
      <c r="BC107" s="256">
        <f t="shared" si="76"/>
        <v>0.31070824352865944</v>
      </c>
      <c r="BD107" s="87">
        <f t="shared" si="76"/>
        <v>0.33616418985732111</v>
      </c>
      <c r="BE107" s="87">
        <f t="shared" si="76"/>
        <v>0.31205645739659604</v>
      </c>
      <c r="BF107" s="87">
        <f t="shared" ref="BF107" si="78">IF(OR(BF7="NO",$AX7="NO"),"-",BF7/$AX7-1)</f>
        <v>0.31934874784151424</v>
      </c>
      <c r="BG107" s="695"/>
      <c r="BI107" s="44"/>
    </row>
    <row r="108" spans="2:89" ht="17.100000000000001" customHeight="1">
      <c r="U108" s="366"/>
      <c r="V108" s="261" t="s">
        <v>554</v>
      </c>
      <c r="W108" s="261"/>
      <c r="X108" s="261"/>
      <c r="Y108" s="261"/>
      <c r="Z108" s="261"/>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c r="AX108" s="116"/>
      <c r="AY108" s="256">
        <f t="shared" si="76"/>
        <v>2.8723607133627205E-2</v>
      </c>
      <c r="AZ108" s="256">
        <f t="shared" si="76"/>
        <v>0.10356950002377374</v>
      </c>
      <c r="BA108" s="256">
        <f t="shared" si="76"/>
        <v>0.19966364217372945</v>
      </c>
      <c r="BB108" s="256">
        <f t="shared" si="76"/>
        <v>0.22654763822615376</v>
      </c>
      <c r="BC108" s="256">
        <f t="shared" si="76"/>
        <v>0.11149416574150894</v>
      </c>
      <c r="BD108" s="87">
        <f t="shared" si="76"/>
        <v>0.16916072701644103</v>
      </c>
      <c r="BE108" s="87">
        <f t="shared" si="76"/>
        <v>0.34563166817253355</v>
      </c>
      <c r="BF108" s="87">
        <f t="shared" ref="BF108" si="79">IF(OR(BF8="NO",$AX8="NO"),"-",BF8/$AX8-1)</f>
        <v>0.2234471701117664</v>
      </c>
      <c r="BG108" s="695"/>
      <c r="BI108" s="44"/>
      <c r="BJ108" s="44"/>
    </row>
    <row r="109" spans="2:89" ht="17.100000000000001" customHeight="1">
      <c r="U109" s="366"/>
      <c r="V109" s="802" t="s">
        <v>555</v>
      </c>
      <c r="W109" s="802"/>
      <c r="X109" s="802"/>
      <c r="Y109" s="802"/>
      <c r="Z109" s="802"/>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c r="AY109" s="256">
        <f t="shared" si="76"/>
        <v>0.12630688106561494</v>
      </c>
      <c r="AZ109" s="256">
        <f t="shared" si="76"/>
        <v>0.15739116325624192</v>
      </c>
      <c r="BA109" s="256">
        <f t="shared" si="76"/>
        <v>0.19383442693661013</v>
      </c>
      <c r="BB109" s="256">
        <f t="shared" si="76"/>
        <v>6.6710297501850535E-2</v>
      </c>
      <c r="BC109" s="256">
        <f t="shared" si="76"/>
        <v>7.9912157619447255E-2</v>
      </c>
      <c r="BD109" s="87">
        <f t="shared" si="76"/>
        <v>0.12567860602711778</v>
      </c>
      <c r="BE109" s="87">
        <f t="shared" si="76"/>
        <v>0.16528418637990927</v>
      </c>
      <c r="BF109" s="87">
        <f t="shared" ref="BF109" si="80">IF(OR(BF9="NO",$AX9="NO"),"-",BF9/$AX9-1)</f>
        <v>0.17496555046614692</v>
      </c>
      <c r="BG109" s="695"/>
      <c r="BI109" s="44"/>
    </row>
    <row r="110" spans="2:89" ht="17.100000000000001" customHeight="1">
      <c r="U110" s="366"/>
      <c r="V110" s="261" t="s">
        <v>556</v>
      </c>
      <c r="W110" s="261"/>
      <c r="X110" s="261"/>
      <c r="Y110" s="261"/>
      <c r="Z110" s="261"/>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c r="AY110" s="256">
        <f t="shared" si="76"/>
        <v>-0.23322506128378762</v>
      </c>
      <c r="AZ110" s="256">
        <f t="shared" si="76"/>
        <v>-0.36731081080277628</v>
      </c>
      <c r="BA110" s="256">
        <f t="shared" si="76"/>
        <v>0.13341956756223694</v>
      </c>
      <c r="BB110" s="256">
        <f t="shared" si="76"/>
        <v>-0.27603301795765578</v>
      </c>
      <c r="BC110" s="256">
        <f t="shared" si="76"/>
        <v>-0.32553519789937135</v>
      </c>
      <c r="BD110" s="87">
        <f t="shared" si="76"/>
        <v>-9.199829865242326E-2</v>
      </c>
      <c r="BE110" s="87">
        <f t="shared" si="76"/>
        <v>-0.42176824084271436</v>
      </c>
      <c r="BF110" s="87">
        <f t="shared" ref="BF110" si="81">IF(OR(BF10="NO",$AX10="NO"),"-",BF10/$AX10-1)</f>
        <v>-8.8489092272856618E-2</v>
      </c>
      <c r="BG110" s="695"/>
      <c r="BK110" s="44"/>
    </row>
    <row r="111" spans="2:89" ht="17.100000000000001" customHeight="1">
      <c r="U111" s="366"/>
      <c r="V111" s="347" t="s">
        <v>557</v>
      </c>
      <c r="W111" s="347"/>
      <c r="X111" s="347"/>
      <c r="Y111" s="347"/>
      <c r="Z111" s="347"/>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c r="AY111" s="256">
        <f t="shared" si="76"/>
        <v>3.3441868327868329E-2</v>
      </c>
      <c r="AZ111" s="256">
        <f t="shared" si="76"/>
        <v>3.5159024803746108E-2</v>
      </c>
      <c r="BA111" s="256">
        <f t="shared" si="76"/>
        <v>7.4079224120157106E-2</v>
      </c>
      <c r="BB111" s="256">
        <f t="shared" si="76"/>
        <v>0.12711559478626921</v>
      </c>
      <c r="BC111" s="256">
        <f t="shared" si="76"/>
        <v>3.200826766913023E-2</v>
      </c>
      <c r="BD111" s="87">
        <f t="shared" si="76"/>
        <v>-8.9978276911594102E-2</v>
      </c>
      <c r="BE111" s="87">
        <f t="shared" si="76"/>
        <v>-9.3205109799240349E-3</v>
      </c>
      <c r="BF111" s="87">
        <f t="shared" ref="BF111" si="82">IF(OR(BF11="NO",$AX11="NO"),"-",BF11/$AX11-1)</f>
        <v>-2.7348652553067399E-2</v>
      </c>
      <c r="BG111" s="695"/>
    </row>
    <row r="112" spans="2:89" ht="17.100000000000001" customHeight="1">
      <c r="U112" s="366"/>
      <c r="V112" s="261" t="s">
        <v>558</v>
      </c>
      <c r="W112" s="261"/>
      <c r="X112" s="261"/>
      <c r="Y112" s="261"/>
      <c r="Z112" s="261"/>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8"/>
      <c r="AV112" s="118"/>
      <c r="AW112" s="118"/>
      <c r="AX112" s="118"/>
      <c r="AY112" s="256">
        <f t="shared" si="76"/>
        <v>-4.5667289214914364E-2</v>
      </c>
      <c r="AZ112" s="256">
        <f t="shared" si="76"/>
        <v>-0.18404630408856681</v>
      </c>
      <c r="BA112" s="256">
        <f t="shared" si="76"/>
        <v>-0.18307868859836651</v>
      </c>
      <c r="BB112" s="256">
        <f t="shared" si="76"/>
        <v>-0.19398100852816091</v>
      </c>
      <c r="BC112" s="256">
        <f t="shared" si="76"/>
        <v>-9.1548344996737696E-2</v>
      </c>
      <c r="BD112" s="87">
        <f t="shared" si="76"/>
        <v>-0.25473099165185287</v>
      </c>
      <c r="BE112" s="87">
        <f t="shared" si="76"/>
        <v>-0.48366373393938078</v>
      </c>
      <c r="BF112" s="87">
        <f t="shared" ref="BF112" si="83">IF(OR(BF12="NO",$AX12="NO"),"-",BF12/$AX12-1)</f>
        <v>-0.61322877523008035</v>
      </c>
      <c r="BG112" s="695"/>
      <c r="BI112" s="44"/>
      <c r="BJ112" s="44"/>
    </row>
    <row r="113" spans="21:62" ht="17.100000000000001" customHeight="1">
      <c r="U113" s="366"/>
      <c r="V113" s="261" t="s">
        <v>559</v>
      </c>
      <c r="W113" s="261"/>
      <c r="X113" s="261"/>
      <c r="Y113" s="261"/>
      <c r="Z113" s="261"/>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c r="AX113" s="116"/>
      <c r="AY113" s="256">
        <f t="shared" si="76"/>
        <v>0.45454545454545436</v>
      </c>
      <c r="AZ113" s="256">
        <f t="shared" si="76"/>
        <v>0.81818181818181812</v>
      </c>
      <c r="BA113" s="256">
        <f t="shared" si="76"/>
        <v>0.45454545454545436</v>
      </c>
      <c r="BB113" s="256">
        <f t="shared" si="76"/>
        <v>1.3636363636363633</v>
      </c>
      <c r="BC113" s="256">
        <f t="shared" si="76"/>
        <v>-0.27272727272727282</v>
      </c>
      <c r="BD113" s="87">
        <f t="shared" si="76"/>
        <v>-0.18181818181818188</v>
      </c>
      <c r="BE113" s="87">
        <f t="shared" si="76"/>
        <v>7.6363636363636349</v>
      </c>
      <c r="BF113" s="87">
        <f t="shared" ref="BF113" si="84">IF(OR(BF13="NO",$AX13="NO"),"-",BF13/$AX13-1)</f>
        <v>7.0909090909090899</v>
      </c>
      <c r="BG113" s="695"/>
      <c r="BI113" s="44"/>
      <c r="BJ113" s="44"/>
    </row>
    <row r="114" spans="21:62" ht="17.100000000000001" customHeight="1">
      <c r="U114" s="366"/>
      <c r="V114" s="347" t="s">
        <v>560</v>
      </c>
      <c r="W114" s="347"/>
      <c r="X114" s="347"/>
      <c r="Y114" s="347"/>
      <c r="Z114" s="347"/>
      <c r="AA114" s="116"/>
      <c r="AB114" s="116"/>
      <c r="AC114" s="116"/>
      <c r="AD114" s="116"/>
      <c r="AE114" s="116"/>
      <c r="AF114" s="116"/>
      <c r="AG114" s="116"/>
      <c r="AH114" s="116"/>
      <c r="AI114" s="116"/>
      <c r="AJ114" s="116"/>
      <c r="AK114" s="116"/>
      <c r="AL114" s="116"/>
      <c r="AM114" s="116"/>
      <c r="AN114" s="116"/>
      <c r="AO114" s="116"/>
      <c r="AP114" s="116"/>
      <c r="AQ114" s="116"/>
      <c r="AR114" s="116"/>
      <c r="AS114" s="116"/>
      <c r="AT114" s="116"/>
      <c r="AU114" s="116"/>
      <c r="AV114" s="116"/>
      <c r="AW114" s="116"/>
      <c r="AX114" s="116"/>
      <c r="AY114" s="256">
        <f t="shared" si="76"/>
        <v>2.8909665320128397E-2</v>
      </c>
      <c r="AZ114" s="256">
        <f t="shared" si="76"/>
        <v>6.5331139633486579E-2</v>
      </c>
      <c r="BA114" s="256">
        <f t="shared" si="76"/>
        <v>8.0788129293291711E-2</v>
      </c>
      <c r="BB114" s="256">
        <f t="shared" si="76"/>
        <v>0.10472303728381305</v>
      </c>
      <c r="BC114" s="256">
        <f t="shared" si="76"/>
        <v>0.11754948727738546</v>
      </c>
      <c r="BD114" s="87">
        <f t="shared" si="76"/>
        <v>0.13032953315332363</v>
      </c>
      <c r="BE114" s="87">
        <f t="shared" si="76"/>
        <v>0.13580216008108614</v>
      </c>
      <c r="BF114" s="87">
        <f t="shared" ref="BF114" si="85">IF(OR(BF14="NO",$AX14="NO"),"-",BF14/$AX14-1)</f>
        <v>0.14211677882704499</v>
      </c>
      <c r="BG114" s="695"/>
      <c r="BI114" s="44"/>
    </row>
    <row r="115" spans="21:62" ht="17.100000000000001" customHeight="1">
      <c r="U115" s="366"/>
      <c r="V115" s="261" t="s">
        <v>561</v>
      </c>
      <c r="W115" s="261"/>
      <c r="X115" s="261"/>
      <c r="Y115" s="261"/>
      <c r="Z115" s="261"/>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c r="AY115" s="256">
        <f t="shared" si="76"/>
        <v>0</v>
      </c>
      <c r="AZ115" s="256">
        <f t="shared" si="76"/>
        <v>-0.33333333333333326</v>
      </c>
      <c r="BA115" s="256">
        <f t="shared" si="76"/>
        <v>-0.11111111111111116</v>
      </c>
      <c r="BB115" s="256">
        <f t="shared" si="76"/>
        <v>0.11111111111111116</v>
      </c>
      <c r="BC115" s="256">
        <f t="shared" si="76"/>
        <v>0.33333333333333348</v>
      </c>
      <c r="BD115" s="87">
        <f t="shared" si="76"/>
        <v>0.11111111111111116</v>
      </c>
      <c r="BE115" s="87">
        <f t="shared" si="76"/>
        <v>0</v>
      </c>
      <c r="BF115" s="87">
        <f t="shared" ref="BF115" si="86">IF(OR(BF15="NO",$AX15="NO"),"-",BF15/$AX15-1)</f>
        <v>0.33333333333333348</v>
      </c>
      <c r="BG115" s="695"/>
      <c r="BI115" s="44"/>
    </row>
    <row r="116" spans="21:62" ht="17.100000000000001" customHeight="1">
      <c r="U116" s="367" t="s">
        <v>14</v>
      </c>
      <c r="V116" s="368"/>
      <c r="W116" s="378"/>
      <c r="X116" s="378"/>
      <c r="Y116" s="378"/>
      <c r="Z116" s="378"/>
      <c r="AA116" s="110"/>
      <c r="AB116" s="110"/>
      <c r="AC116" s="110"/>
      <c r="AD116" s="110"/>
      <c r="AE116" s="110"/>
      <c r="AF116" s="110"/>
      <c r="AG116" s="110"/>
      <c r="AH116" s="110"/>
      <c r="AI116" s="110"/>
      <c r="AJ116" s="110"/>
      <c r="AK116" s="110"/>
      <c r="AL116" s="110"/>
      <c r="AM116" s="110"/>
      <c r="AN116" s="110"/>
      <c r="AO116" s="110"/>
      <c r="AP116" s="110"/>
      <c r="AQ116" s="110"/>
      <c r="AR116" s="110"/>
      <c r="AS116" s="110"/>
      <c r="AT116" s="110"/>
      <c r="AU116" s="110"/>
      <c r="AV116" s="110"/>
      <c r="AW116" s="110"/>
      <c r="AX116" s="110"/>
      <c r="AY116" s="767">
        <f t="shared" ref="AY116:BE116" si="87">AY16/$AX16-1</f>
        <v>2.3246413905391838E-2</v>
      </c>
      <c r="AZ116" s="767">
        <f t="shared" si="87"/>
        <v>6.6444943101198195E-3</v>
      </c>
      <c r="BA116" s="767">
        <f t="shared" si="87"/>
        <v>2.7100722659695986E-2</v>
      </c>
      <c r="BB116" s="767">
        <f t="shared" si="87"/>
        <v>6.9780804996001811E-2</v>
      </c>
      <c r="BC116" s="767">
        <f t="shared" si="87"/>
        <v>6.1218310087195693E-2</v>
      </c>
      <c r="BD116" s="900">
        <f t="shared" si="87"/>
        <v>4.1485579949687379E-2</v>
      </c>
      <c r="BE116" s="900">
        <f t="shared" si="87"/>
        <v>5.7289299983747766E-2</v>
      </c>
      <c r="BF116" s="900">
        <f t="shared" ref="BF116" si="88">BF16/$AX16-1</f>
        <v>-4.3988322112521794E-2</v>
      </c>
      <c r="BG116" s="695"/>
      <c r="BI116" s="44"/>
      <c r="BJ116" s="44"/>
    </row>
    <row r="117" spans="21:62" ht="17.100000000000001" customHeight="1">
      <c r="U117" s="369"/>
      <c r="V117" s="261" t="s">
        <v>557</v>
      </c>
      <c r="W117" s="347"/>
      <c r="X117" s="347"/>
      <c r="Y117" s="347"/>
      <c r="Z117" s="347"/>
      <c r="AA117" s="117"/>
      <c r="AB117" s="117"/>
      <c r="AC117" s="117"/>
      <c r="AD117" s="117"/>
      <c r="AE117" s="117"/>
      <c r="AF117" s="117"/>
      <c r="AG117" s="117"/>
      <c r="AH117" s="117"/>
      <c r="AI117" s="117"/>
      <c r="AJ117" s="117"/>
      <c r="AK117" s="117"/>
      <c r="AL117" s="117"/>
      <c r="AM117" s="117"/>
      <c r="AN117" s="117"/>
      <c r="AO117" s="117"/>
      <c r="AP117" s="117"/>
      <c r="AQ117" s="117"/>
      <c r="AR117" s="117"/>
      <c r="AS117" s="117"/>
      <c r="AT117" s="117"/>
      <c r="AU117" s="117"/>
      <c r="AV117" s="117"/>
      <c r="AW117" s="117"/>
      <c r="AX117" s="117"/>
      <c r="AY117" s="256">
        <f t="shared" ref="AY117:BE122" si="89">IF(OR(AY17="NO",$AX17="NO"),"-",AY17/$AX17-1)</f>
        <v>3.929049229706516E-2</v>
      </c>
      <c r="AZ117" s="256">
        <f t="shared" si="89"/>
        <v>1.7027344081497642E-2</v>
      </c>
      <c r="BA117" s="256">
        <f t="shared" si="89"/>
        <v>0.1064053276015906</v>
      </c>
      <c r="BB117" s="256">
        <f t="shared" si="89"/>
        <v>0.18719036579930837</v>
      </c>
      <c r="BC117" s="256">
        <f t="shared" si="89"/>
        <v>0.14179268701133085</v>
      </c>
      <c r="BD117" s="87">
        <f t="shared" si="89"/>
        <v>7.7600288728320033E-2</v>
      </c>
      <c r="BE117" s="87">
        <f t="shared" si="89"/>
        <v>0.16376281879986565</v>
      </c>
      <c r="BF117" s="87">
        <f t="shared" ref="BF117" si="90">IF(OR(BF17="NO",$AX17="NO"),"-",BF17/$AX17-1)</f>
        <v>-1.424203115901912E-2</v>
      </c>
      <c r="BG117" s="695"/>
    </row>
    <row r="118" spans="21:62" ht="17.100000000000001" customHeight="1">
      <c r="U118" s="370"/>
      <c r="V118" s="261" t="s">
        <v>558</v>
      </c>
      <c r="W118" s="347"/>
      <c r="X118" s="347"/>
      <c r="Y118" s="347"/>
      <c r="Z118" s="347"/>
      <c r="AA118" s="117"/>
      <c r="AB118" s="117"/>
      <c r="AC118" s="117"/>
      <c r="AD118" s="117"/>
      <c r="AE118" s="117"/>
      <c r="AF118" s="117"/>
      <c r="AG118" s="117"/>
      <c r="AH118" s="117"/>
      <c r="AI118" s="117"/>
      <c r="AJ118" s="117"/>
      <c r="AK118" s="117"/>
      <c r="AL118" s="117"/>
      <c r="AM118" s="117"/>
      <c r="AN118" s="117"/>
      <c r="AO118" s="117"/>
      <c r="AP118" s="117"/>
      <c r="AQ118" s="117"/>
      <c r="AR118" s="117"/>
      <c r="AS118" s="117"/>
      <c r="AT118" s="117"/>
      <c r="AU118" s="117"/>
      <c r="AV118" s="117"/>
      <c r="AW118" s="117"/>
      <c r="AX118" s="117"/>
      <c r="AY118" s="256">
        <f t="shared" si="89"/>
        <v>0.18652399915502382</v>
      </c>
      <c r="AZ118" s="256">
        <f t="shared" si="89"/>
        <v>0.14317532577111813</v>
      </c>
      <c r="BA118" s="256">
        <f t="shared" si="89"/>
        <v>-5.8416625904953889E-2</v>
      </c>
      <c r="BB118" s="256">
        <f t="shared" si="89"/>
        <v>0.11274898990807314</v>
      </c>
      <c r="BC118" s="256">
        <f t="shared" si="89"/>
        <v>4.9374348273724999E-2</v>
      </c>
      <c r="BD118" s="87">
        <f t="shared" si="89"/>
        <v>-5.8300074196976359E-3</v>
      </c>
      <c r="BE118" s="87">
        <f t="shared" si="89"/>
        <v>2.1395522902905917E-2</v>
      </c>
      <c r="BF118" s="87">
        <f t="shared" ref="BF118" si="91">IF(OR(BF18="NO",$AX18="NO"),"-",BF18/$AX18-1)</f>
        <v>3.4268041473580091E-2</v>
      </c>
      <c r="BG118" s="695"/>
    </row>
    <row r="119" spans="21:62" ht="17.100000000000001" customHeight="1">
      <c r="U119" s="370"/>
      <c r="V119" s="261" t="s">
        <v>555</v>
      </c>
      <c r="W119" s="347"/>
      <c r="X119" s="347"/>
      <c r="Y119" s="347"/>
      <c r="Z119" s="347"/>
      <c r="AA119" s="117"/>
      <c r="AB119" s="117"/>
      <c r="AC119" s="117"/>
      <c r="AD119" s="117"/>
      <c r="AE119" s="117"/>
      <c r="AF119" s="117"/>
      <c r="AG119" s="117"/>
      <c r="AH119" s="117"/>
      <c r="AI119" s="117"/>
      <c r="AJ119" s="117"/>
      <c r="AK119" s="117"/>
      <c r="AL119" s="117"/>
      <c r="AM119" s="117"/>
      <c r="AN119" s="117"/>
      <c r="AO119" s="117"/>
      <c r="AP119" s="117"/>
      <c r="AQ119" s="117"/>
      <c r="AR119" s="117"/>
      <c r="AS119" s="117"/>
      <c r="AT119" s="117"/>
      <c r="AU119" s="117"/>
      <c r="AV119" s="117"/>
      <c r="AW119" s="117"/>
      <c r="AX119" s="117"/>
      <c r="AY119" s="256">
        <f t="shared" si="89"/>
        <v>1.2253406983129045E-2</v>
      </c>
      <c r="AZ119" s="256">
        <f t="shared" si="89"/>
        <v>-6.1267034915635232E-4</v>
      </c>
      <c r="BA119" s="256">
        <f t="shared" si="89"/>
        <v>-3.4922202890461884E-2</v>
      </c>
      <c r="BB119" s="256">
        <f t="shared" si="89"/>
        <v>-2.2460485557981746E-2</v>
      </c>
      <c r="BC119" s="256">
        <f t="shared" si="89"/>
        <v>-8.4548456766246893E-3</v>
      </c>
      <c r="BD119" s="87">
        <f t="shared" si="89"/>
        <v>2.6589894088250965E-2</v>
      </c>
      <c r="BE119" s="87">
        <f t="shared" si="89"/>
        <v>-4.043624538147772E-2</v>
      </c>
      <c r="BF119" s="87">
        <f t="shared" ref="BF119" si="92">IF(OR(BF19="NO",$AX19="NO"),"-",BF19/$AX19-1)</f>
        <v>-8.9449870976841872E-2</v>
      </c>
      <c r="BG119" s="695"/>
    </row>
    <row r="120" spans="21:62" ht="17.100000000000001" customHeight="1">
      <c r="U120" s="370"/>
      <c r="V120" s="261" t="s">
        <v>562</v>
      </c>
      <c r="W120" s="347"/>
      <c r="X120" s="347"/>
      <c r="Y120" s="347"/>
      <c r="Z120" s="347"/>
      <c r="AA120" s="117"/>
      <c r="AB120" s="117"/>
      <c r="AC120" s="117"/>
      <c r="AD120" s="117"/>
      <c r="AE120" s="117"/>
      <c r="AF120" s="117"/>
      <c r="AG120" s="117"/>
      <c r="AH120" s="117"/>
      <c r="AI120" s="117"/>
      <c r="AJ120" s="117"/>
      <c r="AK120" s="117"/>
      <c r="AL120" s="117"/>
      <c r="AM120" s="117"/>
      <c r="AN120" s="117"/>
      <c r="AO120" s="117"/>
      <c r="AP120" s="117"/>
      <c r="AQ120" s="117"/>
      <c r="AR120" s="117"/>
      <c r="AS120" s="117"/>
      <c r="AT120" s="117"/>
      <c r="AU120" s="117"/>
      <c r="AV120" s="117"/>
      <c r="AW120" s="117"/>
      <c r="AX120" s="117"/>
      <c r="AY120" s="256">
        <f t="shared" si="89"/>
        <v>-3.0920856686431963E-2</v>
      </c>
      <c r="AZ120" s="256">
        <f t="shared" si="89"/>
        <v>3.4169983483605559E-2</v>
      </c>
      <c r="BA120" s="256">
        <f t="shared" si="89"/>
        <v>-0.12359316135298148</v>
      </c>
      <c r="BB120" s="256">
        <f t="shared" si="89"/>
        <v>-0.26803039092907466</v>
      </c>
      <c r="BC120" s="256">
        <f t="shared" si="89"/>
        <v>-0.21136473173968684</v>
      </c>
      <c r="BD120" s="87">
        <f t="shared" si="89"/>
        <v>-0.4211806972963843</v>
      </c>
      <c r="BE120" s="87">
        <f t="shared" si="89"/>
        <v>-0.33435951793134866</v>
      </c>
      <c r="BF120" s="87">
        <f t="shared" ref="BF120" si="93">IF(OR(BF20="NO",$AX20="NO"),"-",BF20/$AX20-1)</f>
        <v>-0.28626251139450709</v>
      </c>
      <c r="BG120" s="695"/>
    </row>
    <row r="121" spans="21:62" ht="17.100000000000001" customHeight="1">
      <c r="U121" s="369"/>
      <c r="V121" s="261" t="s">
        <v>563</v>
      </c>
      <c r="W121" s="261"/>
      <c r="X121" s="261"/>
      <c r="Y121" s="261"/>
      <c r="Z121" s="261"/>
      <c r="AA121" s="158"/>
      <c r="AB121" s="158"/>
      <c r="AC121" s="158"/>
      <c r="AD121" s="158"/>
      <c r="AE121" s="158"/>
      <c r="AF121" s="158"/>
      <c r="AG121" s="158"/>
      <c r="AH121" s="158"/>
      <c r="AI121" s="158"/>
      <c r="AJ121" s="158"/>
      <c r="AK121" s="158"/>
      <c r="AL121" s="158"/>
      <c r="AM121" s="158"/>
      <c r="AN121" s="158"/>
      <c r="AO121" s="158"/>
      <c r="AP121" s="158"/>
      <c r="AQ121" s="158"/>
      <c r="AR121" s="158"/>
      <c r="AS121" s="158"/>
      <c r="AT121" s="158"/>
      <c r="AU121" s="158"/>
      <c r="AV121" s="158"/>
      <c r="AW121" s="158"/>
      <c r="AX121" s="158"/>
      <c r="AY121" s="256">
        <f t="shared" si="89"/>
        <v>-0.13123723237929374</v>
      </c>
      <c r="AZ121" s="256">
        <f t="shared" si="89"/>
        <v>-0.24480907814020869</v>
      </c>
      <c r="BA121" s="256">
        <f t="shared" si="89"/>
        <v>1.0082239242321824</v>
      </c>
      <c r="BB121" s="256">
        <f t="shared" si="89"/>
        <v>0.88473130648380049</v>
      </c>
      <c r="BC121" s="256">
        <f t="shared" si="89"/>
        <v>2.7902054359778359</v>
      </c>
      <c r="BD121" s="87">
        <f t="shared" si="89"/>
        <v>3.6825499953123186</v>
      </c>
      <c r="BE121" s="87">
        <f t="shared" si="89"/>
        <v>4.4501088421492696</v>
      </c>
      <c r="BF121" s="87">
        <f t="shared" ref="BF121" si="94">IF(OR(BF21="NO",$AX21="NO"),"-",BF21/$AX21-1)</f>
        <v>5.6275734860316291</v>
      </c>
      <c r="BG121" s="695"/>
    </row>
    <row r="122" spans="21:62" ht="17.100000000000001" customHeight="1">
      <c r="U122" s="371"/>
      <c r="V122" s="261" t="s">
        <v>564</v>
      </c>
      <c r="W122" s="347"/>
      <c r="X122" s="347"/>
      <c r="Y122" s="347"/>
      <c r="Z122" s="347"/>
      <c r="AA122" s="117"/>
      <c r="AB122" s="117"/>
      <c r="AC122" s="117"/>
      <c r="AD122" s="117"/>
      <c r="AE122" s="117"/>
      <c r="AF122" s="117"/>
      <c r="AG122" s="117"/>
      <c r="AH122" s="117"/>
      <c r="AI122" s="117"/>
      <c r="AJ122" s="117"/>
      <c r="AK122" s="117"/>
      <c r="AL122" s="117"/>
      <c r="AM122" s="117"/>
      <c r="AN122" s="117"/>
      <c r="AO122" s="117"/>
      <c r="AP122" s="117"/>
      <c r="AQ122" s="117"/>
      <c r="AR122" s="117"/>
      <c r="AS122" s="117"/>
      <c r="AT122" s="117"/>
      <c r="AU122" s="117"/>
      <c r="AV122" s="117"/>
      <c r="AW122" s="117"/>
      <c r="AX122" s="117"/>
      <c r="AY122" s="256">
        <f t="shared" si="89"/>
        <v>-0.80067796610169495</v>
      </c>
      <c r="AZ122" s="87" t="str">
        <f t="shared" si="89"/>
        <v>-</v>
      </c>
      <c r="BA122" s="87" t="str">
        <f t="shared" si="89"/>
        <v>-</v>
      </c>
      <c r="BB122" s="87" t="str">
        <f t="shared" si="89"/>
        <v>-</v>
      </c>
      <c r="BC122" s="87" t="str">
        <f t="shared" si="89"/>
        <v>-</v>
      </c>
      <c r="BD122" s="87" t="str">
        <f t="shared" si="89"/>
        <v>-</v>
      </c>
      <c r="BE122" s="87" t="str">
        <f t="shared" si="89"/>
        <v>-</v>
      </c>
      <c r="BF122" s="87" t="str">
        <f t="shared" ref="BF122" si="95">IF(OR(BF22="NO",$AX22="NO"),"-",BF22/$AX22-1)</f>
        <v>-</v>
      </c>
      <c r="BG122" s="695"/>
    </row>
    <row r="123" spans="21:62" ht="17.100000000000001" customHeight="1">
      <c r="U123" s="372" t="s">
        <v>276</v>
      </c>
      <c r="V123" s="373"/>
      <c r="W123" s="373"/>
      <c r="X123" s="373"/>
      <c r="Y123" s="373"/>
      <c r="Z123" s="373"/>
      <c r="AA123" s="253"/>
      <c r="AB123" s="253"/>
      <c r="AC123" s="253"/>
      <c r="AD123" s="253"/>
      <c r="AE123" s="253"/>
      <c r="AF123" s="253"/>
      <c r="AG123" s="253"/>
      <c r="AH123" s="253"/>
      <c r="AI123" s="253"/>
      <c r="AJ123" s="253"/>
      <c r="AK123" s="253"/>
      <c r="AL123" s="253"/>
      <c r="AM123" s="253"/>
      <c r="AN123" s="253"/>
      <c r="AO123" s="253"/>
      <c r="AP123" s="253"/>
      <c r="AQ123" s="253"/>
      <c r="AR123" s="253"/>
      <c r="AS123" s="253"/>
      <c r="AT123" s="253"/>
      <c r="AU123" s="253"/>
      <c r="AV123" s="253"/>
      <c r="AW123" s="253"/>
      <c r="AX123" s="253"/>
      <c r="AY123" s="770">
        <f t="shared" ref="AY123:BE123" si="96">AY23/$AX23-1</f>
        <v>-1.7536067866265048E-2</v>
      </c>
      <c r="AZ123" s="770">
        <f t="shared" si="96"/>
        <v>-7.0099873453410844E-5</v>
      </c>
      <c r="BA123" s="770">
        <f t="shared" si="96"/>
        <v>4.0002126305302088E-2</v>
      </c>
      <c r="BB123" s="770">
        <f t="shared" si="96"/>
        <v>-2.1669311611167696E-3</v>
      </c>
      <c r="BC123" s="770">
        <f t="shared" si="96"/>
        <v>-9.7848074295882048E-3</v>
      </c>
      <c r="BD123" s="901">
        <f t="shared" si="96"/>
        <v>-3.5765315544602938E-2</v>
      </c>
      <c r="BE123" s="901">
        <f t="shared" si="96"/>
        <v>-2.2617092306850051E-2</v>
      </c>
      <c r="BF123" s="901">
        <f>BF23/$AX23-1</f>
        <v>-1.3396118236202015E-2</v>
      </c>
      <c r="BG123" s="695"/>
    </row>
    <row r="124" spans="21:62" ht="17.100000000000001" customHeight="1">
      <c r="U124" s="374"/>
      <c r="V124" s="261" t="s">
        <v>565</v>
      </c>
      <c r="W124" s="261"/>
      <c r="X124" s="261"/>
      <c r="Y124" s="261"/>
      <c r="Z124" s="261"/>
      <c r="AA124" s="118"/>
      <c r="AB124" s="118"/>
      <c r="AC124" s="118"/>
      <c r="AD124" s="118"/>
      <c r="AE124" s="118"/>
      <c r="AF124" s="118"/>
      <c r="AG124" s="118"/>
      <c r="AH124" s="118"/>
      <c r="AI124" s="118"/>
      <c r="AJ124" s="118"/>
      <c r="AK124" s="118"/>
      <c r="AL124" s="118"/>
      <c r="AM124" s="118"/>
      <c r="AN124" s="118"/>
      <c r="AO124" s="118"/>
      <c r="AP124" s="118"/>
      <c r="AQ124" s="118"/>
      <c r="AR124" s="118"/>
      <c r="AS124" s="118"/>
      <c r="AT124" s="118"/>
      <c r="AU124" s="118"/>
      <c r="AV124" s="118"/>
      <c r="AW124" s="118"/>
      <c r="AX124" s="118"/>
      <c r="AY124" s="256">
        <f t="shared" ref="AY124:BE129" si="97">IF(OR(AY24="NO",$AX24="NO"),"-",AY24/$AX24-1)</f>
        <v>-1.7288826739265684E-3</v>
      </c>
      <c r="AZ124" s="256">
        <f t="shared" si="97"/>
        <v>-2.3477370605838321E-2</v>
      </c>
      <c r="BA124" s="256">
        <f t="shared" si="97"/>
        <v>-4.7606980039955227E-2</v>
      </c>
      <c r="BB124" s="256">
        <f t="shared" si="97"/>
        <v>-3.3228747523433633E-2</v>
      </c>
      <c r="BC124" s="256">
        <f t="shared" si="97"/>
        <v>-1.7012451484002211E-2</v>
      </c>
      <c r="BD124" s="87">
        <f t="shared" si="97"/>
        <v>-1.4971848145156175E-2</v>
      </c>
      <c r="BE124" s="87">
        <f t="shared" si="97"/>
        <v>-5.3584725167953873E-2</v>
      </c>
      <c r="BF124" s="87">
        <f t="shared" ref="BF124" si="98">IF(OR(BF24="NO",$AX24="NO"),"-",BF24/$AX24-1)</f>
        <v>-5.1979953083320152E-2</v>
      </c>
      <c r="BG124" s="695"/>
    </row>
    <row r="125" spans="21:62" ht="17.100000000000001" customHeight="1">
      <c r="U125" s="374"/>
      <c r="V125" s="261" t="s">
        <v>566</v>
      </c>
      <c r="W125" s="347"/>
      <c r="X125" s="347"/>
      <c r="Y125" s="347"/>
      <c r="Z125" s="347"/>
      <c r="AA125" s="117"/>
      <c r="AB125" s="117"/>
      <c r="AC125" s="117"/>
      <c r="AD125" s="117"/>
      <c r="AE125" s="117"/>
      <c r="AF125" s="117"/>
      <c r="AG125" s="117"/>
      <c r="AH125" s="117"/>
      <c r="AI125" s="117"/>
      <c r="AJ125" s="117"/>
      <c r="AK125" s="117"/>
      <c r="AL125" s="117"/>
      <c r="AM125" s="117"/>
      <c r="AN125" s="117"/>
      <c r="AO125" s="117"/>
      <c r="AP125" s="117"/>
      <c r="AQ125" s="117"/>
      <c r="AR125" s="117"/>
      <c r="AS125" s="117"/>
      <c r="AT125" s="117"/>
      <c r="AU125" s="117"/>
      <c r="AV125" s="117"/>
      <c r="AW125" s="117"/>
      <c r="AX125" s="117"/>
      <c r="AY125" s="256">
        <f t="shared" si="97"/>
        <v>-6.3851103145802224E-2</v>
      </c>
      <c r="AZ125" s="256">
        <f t="shared" si="97"/>
        <v>-5.0797099835992676E-2</v>
      </c>
      <c r="BA125" s="256">
        <f t="shared" si="97"/>
        <v>1.9651950634874682E-2</v>
      </c>
      <c r="BB125" s="256">
        <f t="shared" si="97"/>
        <v>-3.5472835081001519E-2</v>
      </c>
      <c r="BC125" s="256">
        <f t="shared" si="97"/>
        <v>-0.10996578875110397</v>
      </c>
      <c r="BD125" s="87">
        <f t="shared" si="97"/>
        <v>-0.10890160369867463</v>
      </c>
      <c r="BE125" s="87">
        <f t="shared" si="97"/>
        <v>-0.11117186514385813</v>
      </c>
      <c r="BF125" s="87">
        <f t="shared" ref="BF125" si="99">IF(OR(BF25="NO",$AX25="NO"),"-",BF25/$AX25-1)</f>
        <v>-7.0484523305949009E-2</v>
      </c>
      <c r="BG125" s="695"/>
    </row>
    <row r="126" spans="21:62" ht="17.100000000000001" customHeight="1">
      <c r="U126" s="374"/>
      <c r="V126" s="261" t="s">
        <v>561</v>
      </c>
      <c r="W126" s="347"/>
      <c r="X126" s="347"/>
      <c r="Y126" s="347"/>
      <c r="Z126" s="347"/>
      <c r="AA126" s="117"/>
      <c r="AB126" s="117"/>
      <c r="AC126" s="117"/>
      <c r="AD126" s="117"/>
      <c r="AE126" s="117"/>
      <c r="AF126" s="117"/>
      <c r="AG126" s="117"/>
      <c r="AH126" s="117"/>
      <c r="AI126" s="117"/>
      <c r="AJ126" s="117"/>
      <c r="AK126" s="117"/>
      <c r="AL126" s="117"/>
      <c r="AM126" s="117"/>
      <c r="AN126" s="117"/>
      <c r="AO126" s="117"/>
      <c r="AP126" s="117"/>
      <c r="AQ126" s="117"/>
      <c r="AR126" s="117"/>
      <c r="AS126" s="117"/>
      <c r="AT126" s="117"/>
      <c r="AU126" s="117"/>
      <c r="AV126" s="117"/>
      <c r="AW126" s="117"/>
      <c r="AX126" s="117"/>
      <c r="AY126" s="256">
        <f t="shared" si="97"/>
        <v>0.14285714285714302</v>
      </c>
      <c r="AZ126" s="256">
        <f t="shared" si="97"/>
        <v>0.4285714285714286</v>
      </c>
      <c r="BA126" s="256">
        <f t="shared" si="97"/>
        <v>0.97142857142857131</v>
      </c>
      <c r="BB126" s="256">
        <f t="shared" si="97"/>
        <v>0.54285714285714315</v>
      </c>
      <c r="BC126" s="256">
        <f t="shared" si="97"/>
        <v>0.71428571428571441</v>
      </c>
      <c r="BD126" s="87">
        <f t="shared" si="97"/>
        <v>0.57142857142857162</v>
      </c>
      <c r="BE126" s="87">
        <f t="shared" si="97"/>
        <v>0.85714285714285698</v>
      </c>
      <c r="BF126" s="87">
        <f t="shared" ref="BF126" si="100">IF(OR(BF26="NO",$AX26="NO"),"-",BF26/$AX26-1)</f>
        <v>1</v>
      </c>
      <c r="BG126" s="695"/>
    </row>
    <row r="127" spans="21:62" ht="17.100000000000001" customHeight="1">
      <c r="U127" s="374"/>
      <c r="V127" s="261" t="s">
        <v>557</v>
      </c>
      <c r="W127" s="347"/>
      <c r="X127" s="347"/>
      <c r="Y127" s="347"/>
      <c r="Z127" s="347"/>
      <c r="AA127" s="117"/>
      <c r="AB127" s="117"/>
      <c r="AC127" s="117"/>
      <c r="AD127" s="117"/>
      <c r="AE127" s="117"/>
      <c r="AF127" s="117"/>
      <c r="AG127" s="117"/>
      <c r="AH127" s="117"/>
      <c r="AI127" s="117"/>
      <c r="AJ127" s="117"/>
      <c r="AK127" s="117"/>
      <c r="AL127" s="117"/>
      <c r="AM127" s="117"/>
      <c r="AN127" s="117"/>
      <c r="AO127" s="117"/>
      <c r="AP127" s="117"/>
      <c r="AQ127" s="117"/>
      <c r="AR127" s="117"/>
      <c r="AS127" s="117"/>
      <c r="AT127" s="117"/>
      <c r="AU127" s="117"/>
      <c r="AV127" s="117"/>
      <c r="AW127" s="117"/>
      <c r="AX127" s="117"/>
      <c r="AY127" s="256">
        <f t="shared" si="97"/>
        <v>-3.6972442776658454E-2</v>
      </c>
      <c r="AZ127" s="256">
        <f t="shared" si="97"/>
        <v>1.3819714295052687E-2</v>
      </c>
      <c r="BA127" s="256">
        <f t="shared" si="97"/>
        <v>5.8867266419523556E-2</v>
      </c>
      <c r="BB127" s="256">
        <f t="shared" si="97"/>
        <v>0.10185092686663855</v>
      </c>
      <c r="BC127" s="256">
        <f t="shared" si="97"/>
        <v>3.5693512223307078E-3</v>
      </c>
      <c r="BD127" s="87">
        <f t="shared" si="97"/>
        <v>-4.2321590060354741E-2</v>
      </c>
      <c r="BE127" s="87">
        <f t="shared" si="97"/>
        <v>2.1826775283036337E-2</v>
      </c>
      <c r="BF127" s="87">
        <f t="shared" ref="BF127" si="101">IF(OR(BF27="NO",$AX27="NO"),"-",BF27/$AX27-1)</f>
        <v>-5.8682927885555847E-2</v>
      </c>
      <c r="BG127" s="695"/>
    </row>
    <row r="128" spans="21:62" ht="17.100000000000001" customHeight="1">
      <c r="U128" s="374"/>
      <c r="V128" s="261" t="s">
        <v>558</v>
      </c>
      <c r="W128" s="347"/>
      <c r="X128" s="347"/>
      <c r="Y128" s="347"/>
      <c r="Z128" s="347"/>
      <c r="AA128" s="117"/>
      <c r="AB128" s="117"/>
      <c r="AC128" s="117"/>
      <c r="AD128" s="117"/>
      <c r="AE128" s="117"/>
      <c r="AF128" s="117"/>
      <c r="AG128" s="117"/>
      <c r="AH128" s="117"/>
      <c r="AI128" s="117"/>
      <c r="AJ128" s="117"/>
      <c r="AK128" s="117"/>
      <c r="AL128" s="117"/>
      <c r="AM128" s="117"/>
      <c r="AN128" s="117"/>
      <c r="AO128" s="117"/>
      <c r="AP128" s="117"/>
      <c r="AQ128" s="117"/>
      <c r="AR128" s="117"/>
      <c r="AS128" s="117"/>
      <c r="AT128" s="117"/>
      <c r="AU128" s="117"/>
      <c r="AV128" s="117"/>
      <c r="AW128" s="117"/>
      <c r="AX128" s="117"/>
      <c r="AY128" s="256">
        <f t="shared" si="97"/>
        <v>0.12497538361093397</v>
      </c>
      <c r="AZ128" s="256">
        <f t="shared" si="97"/>
        <v>0.12605913297634519</v>
      </c>
      <c r="BA128" s="256">
        <f t="shared" si="97"/>
        <v>-7.79912096637978E-2</v>
      </c>
      <c r="BB128" s="256">
        <f t="shared" si="97"/>
        <v>-4.2281194431899038E-2</v>
      </c>
      <c r="BC128" s="256">
        <f t="shared" si="97"/>
        <v>-1.7263488754265865E-2</v>
      </c>
      <c r="BD128" s="87">
        <f t="shared" si="97"/>
        <v>-0.13360635476161287</v>
      </c>
      <c r="BE128" s="87">
        <f t="shared" si="97"/>
        <v>-0.18289852635119297</v>
      </c>
      <c r="BF128" s="87">
        <f t="shared" ref="BF128" si="102">IF(OR(BF28="NO",$AX28="NO"),"-",BF28/$AX28-1)</f>
        <v>-0.24253770022638577</v>
      </c>
      <c r="BG128" s="695"/>
    </row>
    <row r="129" spans="2:89" ht="17.100000000000001" customHeight="1">
      <c r="U129" s="375"/>
      <c r="V129" s="261" t="s">
        <v>567</v>
      </c>
      <c r="W129" s="347"/>
      <c r="X129" s="347"/>
      <c r="Y129" s="347"/>
      <c r="Z129" s="347"/>
      <c r="AA129" s="117"/>
      <c r="AB129" s="117"/>
      <c r="AC129" s="117"/>
      <c r="AD129" s="117"/>
      <c r="AE129" s="117"/>
      <c r="AF129" s="117"/>
      <c r="AG129" s="117"/>
      <c r="AH129" s="117"/>
      <c r="AI129" s="117"/>
      <c r="AJ129" s="117"/>
      <c r="AK129" s="117"/>
      <c r="AL129" s="117"/>
      <c r="AM129" s="117"/>
      <c r="AN129" s="117"/>
      <c r="AO129" s="117"/>
      <c r="AP129" s="117"/>
      <c r="AQ129" s="117"/>
      <c r="AR129" s="117"/>
      <c r="AS129" s="117"/>
      <c r="AT129" s="117"/>
      <c r="AU129" s="117"/>
      <c r="AV129" s="117"/>
      <c r="AW129" s="117"/>
      <c r="AX129" s="117"/>
      <c r="AY129" s="256">
        <f t="shared" si="97"/>
        <v>-0.33660933660933656</v>
      </c>
      <c r="AZ129" s="256">
        <f t="shared" si="97"/>
        <v>-0.43488943488943499</v>
      </c>
      <c r="BA129" s="256">
        <f t="shared" si="97"/>
        <v>-0.45945945945945943</v>
      </c>
      <c r="BB129" s="256">
        <f t="shared" si="97"/>
        <v>-0.56142506962619199</v>
      </c>
      <c r="BC129" s="256">
        <f t="shared" si="97"/>
        <v>-0.50909091008676066</v>
      </c>
      <c r="BD129" s="87">
        <f t="shared" si="97"/>
        <v>-0.56732186550590269</v>
      </c>
      <c r="BE129" s="87">
        <f t="shared" si="97"/>
        <v>-0.43931203802329022</v>
      </c>
      <c r="BF129" s="87">
        <f t="shared" ref="BF129" si="103">IF(OR(BF29="NO",$AX29="NO"),"-",BF29/$AX29-1)</f>
        <v>-0.50835380835380839</v>
      </c>
      <c r="BG129" s="695"/>
    </row>
    <row r="130" spans="2:89" ht="17.100000000000001" customHeight="1">
      <c r="U130" s="323" t="s">
        <v>277</v>
      </c>
      <c r="V130" s="376"/>
      <c r="W130" s="376"/>
      <c r="X130" s="376"/>
      <c r="Y130" s="376"/>
      <c r="Z130" s="376"/>
      <c r="AA130" s="252"/>
      <c r="AB130" s="252"/>
      <c r="AC130" s="252"/>
      <c r="AD130" s="252"/>
      <c r="AE130" s="252"/>
      <c r="AF130" s="252"/>
      <c r="AG130" s="252"/>
      <c r="AH130" s="252"/>
      <c r="AI130" s="252"/>
      <c r="AJ130" s="252"/>
      <c r="AK130" s="252"/>
      <c r="AL130" s="252"/>
      <c r="AM130" s="252"/>
      <c r="AN130" s="252"/>
      <c r="AO130" s="252"/>
      <c r="AP130" s="252"/>
      <c r="AQ130" s="252"/>
      <c r="AR130" s="252"/>
      <c r="AS130" s="252"/>
      <c r="AT130" s="252"/>
      <c r="AU130" s="252"/>
      <c r="AV130" s="252"/>
      <c r="AW130" s="252"/>
      <c r="AX130" s="252"/>
      <c r="AY130" s="768">
        <f t="shared" ref="AY130:BE130" si="104">AY30/$AX30-1</f>
        <v>-0.30568798223277371</v>
      </c>
      <c r="AZ130" s="768">
        <f t="shared" si="104"/>
        <v>-0.64690954196538453</v>
      </c>
      <c r="BA130" s="768">
        <f t="shared" si="104"/>
        <v>-0.60770428782780983</v>
      </c>
      <c r="BB130" s="768">
        <f t="shared" si="104"/>
        <v>-0.72188665241335892</v>
      </c>
      <c r="BC130" s="768">
        <f t="shared" si="104"/>
        <v>-0.82532131287112842</v>
      </c>
      <c r="BD130" s="902">
        <f t="shared" si="104"/>
        <v>-0.83832139580364218</v>
      </c>
      <c r="BE130" s="902">
        <f t="shared" si="104"/>
        <v>-0.82140805400197858</v>
      </c>
      <c r="BF130" s="902">
        <f t="shared" ref="BF130" si="105">BF30/$AX30-1</f>
        <v>-0.7649626432788329</v>
      </c>
      <c r="BG130" s="695"/>
    </row>
    <row r="131" spans="2:89" ht="17.100000000000001" customHeight="1">
      <c r="U131" s="323"/>
      <c r="V131" s="347" t="s">
        <v>557</v>
      </c>
      <c r="W131" s="347"/>
      <c r="X131" s="347"/>
      <c r="Y131" s="347"/>
      <c r="Z131" s="347"/>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8"/>
      <c r="AV131" s="118"/>
      <c r="AW131" s="118"/>
      <c r="AX131" s="118"/>
      <c r="AY131" s="256">
        <f t="shared" ref="AY131:BE133" si="106">IF(OR(AY31="NO",$AX31="NO"),"-",AY31/$AX31-1)</f>
        <v>0.20253333189432898</v>
      </c>
      <c r="AZ131" s="256">
        <f t="shared" si="106"/>
        <v>0.31771354842414667</v>
      </c>
      <c r="BA131" s="256">
        <f t="shared" si="106"/>
        <v>0.66795731519188384</v>
      </c>
      <c r="BB131" s="256">
        <f t="shared" si="106"/>
        <v>0.76487403254326858</v>
      </c>
      <c r="BC131" s="256">
        <f t="shared" si="106"/>
        <v>0.85284629733034745</v>
      </c>
      <c r="BD131" s="87">
        <f t="shared" si="106"/>
        <v>1.0361949269790931</v>
      </c>
      <c r="BE131" s="87">
        <f t="shared" si="106"/>
        <v>1.320443311666486</v>
      </c>
      <c r="BF131" s="87">
        <f t="shared" ref="BF131" si="107">IF(OR(BF31="NO",$AX31="NO"),"-",BF31/$AX31-1)</f>
        <v>2.0726242809278435</v>
      </c>
      <c r="BG131" s="695"/>
    </row>
    <row r="132" spans="2:89" ht="17.100000000000001" customHeight="1">
      <c r="U132" s="323"/>
      <c r="V132" s="347" t="s">
        <v>568</v>
      </c>
      <c r="W132" s="347"/>
      <c r="X132" s="347"/>
      <c r="Y132" s="347"/>
      <c r="Z132" s="347"/>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256">
        <f t="shared" si="106"/>
        <v>-0.35086342592592579</v>
      </c>
      <c r="AZ132" s="256">
        <f t="shared" si="106"/>
        <v>-0.72800925925925919</v>
      </c>
      <c r="BA132" s="256">
        <f t="shared" si="106"/>
        <v>-0.70949073632558179</v>
      </c>
      <c r="BB132" s="256">
        <f t="shared" si="106"/>
        <v>-0.84247684892680907</v>
      </c>
      <c r="BC132" s="256">
        <f t="shared" si="106"/>
        <v>-0.9609953706601152</v>
      </c>
      <c r="BD132" s="87">
        <f t="shared" si="106"/>
        <v>-0.98703703732678183</v>
      </c>
      <c r="BE132" s="87">
        <f t="shared" si="106"/>
        <v>-0.98983252327889204</v>
      </c>
      <c r="BF132" s="87">
        <f t="shared" ref="BF132" si="108">IF(OR(BF32="NO",$AX32="NO"),"-",BF32/$AX32-1)</f>
        <v>-0.9839282407407407</v>
      </c>
      <c r="BG132" s="695"/>
    </row>
    <row r="133" spans="2:89" ht="17.100000000000001" customHeight="1" thickBot="1">
      <c r="U133" s="323"/>
      <c r="V133" s="262" t="s">
        <v>558</v>
      </c>
      <c r="W133" s="1440"/>
      <c r="X133" s="1440"/>
      <c r="Y133" s="1440"/>
      <c r="Z133" s="1440"/>
      <c r="AA133" s="119"/>
      <c r="AB133" s="119"/>
      <c r="AC133" s="119"/>
      <c r="AD133" s="119"/>
      <c r="AE133" s="119"/>
      <c r="AF133" s="119"/>
      <c r="AG133" s="119"/>
      <c r="AH133" s="119"/>
      <c r="AI133" s="119"/>
      <c r="AJ133" s="119"/>
      <c r="AK133" s="119"/>
      <c r="AL133" s="119"/>
      <c r="AM133" s="119"/>
      <c r="AN133" s="119"/>
      <c r="AO133" s="119"/>
      <c r="AP133" s="119"/>
      <c r="AQ133" s="119"/>
      <c r="AR133" s="119"/>
      <c r="AS133" s="119"/>
      <c r="AT133" s="119"/>
      <c r="AU133" s="119"/>
      <c r="AV133" s="119"/>
      <c r="AW133" s="119"/>
      <c r="AX133" s="119"/>
      <c r="AY133" s="817">
        <f t="shared" si="106"/>
        <v>0.22485927846622511</v>
      </c>
      <c r="AZ133" s="817">
        <f t="shared" si="106"/>
        <v>3.7244402442681457E-2</v>
      </c>
      <c r="BA133" s="817">
        <f t="shared" si="106"/>
        <v>-8.2685324485161193E-2</v>
      </c>
      <c r="BB133" s="817">
        <f t="shared" si="106"/>
        <v>2.62360911543007E-2</v>
      </c>
      <c r="BC133" s="817">
        <f t="shared" si="106"/>
        <v>-1.1538029810561068E-2</v>
      </c>
      <c r="BD133" s="903">
        <f t="shared" si="106"/>
        <v>-0.12619677242126182</v>
      </c>
      <c r="BE133" s="903">
        <f t="shared" si="106"/>
        <v>-0.11200227539316765</v>
      </c>
      <c r="BF133" s="903">
        <f t="shared" ref="BF133" si="109">IF(OR(BF33="NO",$AX33="NO"),"-",BF33/$AX33-1)</f>
        <v>-0.11481699928942812</v>
      </c>
      <c r="BG133" s="695"/>
    </row>
    <row r="134" spans="2:89" ht="17.100000000000001" customHeight="1" thickTop="1">
      <c r="B134" s="1" t="s">
        <v>15</v>
      </c>
      <c r="U134" s="210" t="s">
        <v>33</v>
      </c>
      <c r="V134" s="377"/>
      <c r="W134" s="377"/>
      <c r="X134" s="377"/>
      <c r="Y134" s="377"/>
      <c r="Z134" s="37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818">
        <f t="shared" ref="AY134:BE134" si="110">AY34/$AX34-1</f>
        <v>8.2508029006970629E-2</v>
      </c>
      <c r="AZ134" s="818">
        <f t="shared" si="110"/>
        <v>0.15691378279154078</v>
      </c>
      <c r="BA134" s="818">
        <f t="shared" si="110"/>
        <v>0.24835116137552937</v>
      </c>
      <c r="BB134" s="818">
        <f t="shared" si="110"/>
        <v>0.30411321331043584</v>
      </c>
      <c r="BC134" s="818">
        <f t="shared" si="110"/>
        <v>0.35214241950590508</v>
      </c>
      <c r="BD134" s="904">
        <f t="shared" si="110"/>
        <v>0.41734178368635222</v>
      </c>
      <c r="BE134" s="904">
        <f t="shared" si="110"/>
        <v>0.4710315032809298</v>
      </c>
      <c r="BF134" s="904">
        <f t="shared" ref="BF134" si="111">BF34/$AX34-1</f>
        <v>0.5184793810936017</v>
      </c>
      <c r="BG134" s="695"/>
      <c r="BI134" s="44"/>
      <c r="BJ134" s="44"/>
      <c r="BK134" s="44"/>
    </row>
    <row r="135" spans="2:89" s="81" customFormat="1" ht="17.100000000000001" customHeight="1">
      <c r="U135" s="112"/>
      <c r="V135" s="112"/>
      <c r="W135" s="112"/>
      <c r="X135" s="112"/>
      <c r="Y135" s="112"/>
      <c r="Z135" s="112"/>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c r="BB135" s="113"/>
      <c r="BC135" s="113"/>
      <c r="BD135" s="113"/>
      <c r="BE135" s="113"/>
      <c r="BF135" s="113"/>
      <c r="BG135" s="113"/>
      <c r="BI135" s="114"/>
      <c r="BJ135" s="114"/>
      <c r="BK135" s="114"/>
      <c r="CK135" s="1"/>
    </row>
    <row r="136" spans="2:89">
      <c r="CK136" s="81"/>
    </row>
  </sheetData>
  <phoneticPr fontId="10"/>
  <pageMargins left="0.78740157480314965" right="0.78740157480314965" top="0.98425196850393704" bottom="0.98425196850393704" header="0.51181102362204722" footer="0.51181102362204722"/>
  <pageSetup paperSize="9" scale="17" orientation="landscape" r:id="rId1"/>
  <headerFooter alignWithMargins="0"/>
  <ignoredErrors>
    <ignoredError sqref="AY116:BF116 AY123:BF123 AY130:BF130 AB83:BE83 AB97:BF97 AB90:AT90 AU90:BF9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7339A-9E2A-497F-973F-95ABD6F767AA}">
  <sheetPr>
    <pageSetUpPr fitToPage="1"/>
  </sheetPr>
  <dimension ref="A1:IV35"/>
  <sheetViews>
    <sheetView zoomScaleNormal="100" workbookViewId="0">
      <pane xSplit="21" ySplit="4" topLeftCell="AZ5" activePane="bottomRight" state="frozen"/>
      <selection pane="topRight" activeCell="AA1" sqref="AA1"/>
      <selection pane="bottomLeft" activeCell="A5" sqref="A5"/>
      <selection pane="bottomRight" activeCell="BG2" sqref="BG2"/>
    </sheetView>
  </sheetViews>
  <sheetFormatPr defaultColWidth="9" defaultRowHeight="13.2"/>
  <cols>
    <col min="1" max="2" width="1.6640625" style="1553" customWidth="1"/>
    <col min="3" max="17" width="1.6640625" style="21" hidden="1" customWidth="1"/>
    <col min="18" max="19" width="2.109375" style="21" customWidth="1"/>
    <col min="20" max="20" width="43.109375" style="21" customWidth="1"/>
    <col min="21" max="21" width="15.109375" style="21" customWidth="1"/>
    <col min="22" max="26" width="15.109375" style="21" hidden="1" customWidth="1"/>
    <col min="27" max="54" width="10.109375" style="21" bestFit="1" customWidth="1"/>
    <col min="55" max="56" width="9.6640625" style="21" bestFit="1" customWidth="1"/>
    <col min="57" max="58" width="9.6640625" style="21" customWidth="1"/>
    <col min="59" max="59" width="38.21875" style="21" customWidth="1"/>
    <col min="60" max="60" width="48.88671875" style="21" customWidth="1"/>
    <col min="61" max="81" width="9" style="21" customWidth="1"/>
    <col min="82" max="16384" width="9" style="21"/>
  </cols>
  <sheetData>
    <row r="1" spans="1:256" ht="52.5" customHeight="1">
      <c r="R1" s="1455" t="s">
        <v>570</v>
      </c>
    </row>
    <row r="2" spans="1:256" ht="15">
      <c r="R2" s="679" t="str">
        <f>'0.Contents'!$C$2</f>
        <v>＜暫定データ＞</v>
      </c>
      <c r="U2" s="679"/>
      <c r="V2" s="679"/>
      <c r="W2" s="679"/>
      <c r="X2" s="679"/>
      <c r="Y2" s="679"/>
      <c r="Z2" s="679"/>
    </row>
    <row r="3" spans="1:256" s="1" customFormat="1" ht="18.75" customHeight="1">
      <c r="A3" s="81"/>
      <c r="B3" s="81"/>
      <c r="R3" s="1" t="s">
        <v>89</v>
      </c>
      <c r="U3" s="101"/>
      <c r="V3" s="101"/>
      <c r="W3" s="101"/>
      <c r="X3" s="101"/>
      <c r="Y3" s="101"/>
      <c r="Z3" s="101"/>
    </row>
    <row r="4" spans="1:256" s="1" customFormat="1" ht="13.8">
      <c r="A4" s="81"/>
      <c r="B4" s="81"/>
      <c r="R4" s="1597"/>
      <c r="S4" s="1598"/>
      <c r="T4" s="1599"/>
      <c r="U4" s="6" t="s">
        <v>86</v>
      </c>
      <c r="V4" s="6"/>
      <c r="W4" s="6"/>
      <c r="X4" s="6"/>
      <c r="Y4" s="6"/>
      <c r="Z4" s="6"/>
      <c r="AA4" s="6">
        <v>1990</v>
      </c>
      <c r="AB4" s="6">
        <f t="shared" ref="AB4:AT4" si="0">AA4+1</f>
        <v>1991</v>
      </c>
      <c r="AC4" s="6">
        <f t="shared" si="0"/>
        <v>1992</v>
      </c>
      <c r="AD4" s="6">
        <f t="shared" si="0"/>
        <v>1993</v>
      </c>
      <c r="AE4" s="6">
        <f t="shared" si="0"/>
        <v>1994</v>
      </c>
      <c r="AF4" s="6">
        <f t="shared" si="0"/>
        <v>1995</v>
      </c>
      <c r="AG4" s="6">
        <f t="shared" si="0"/>
        <v>1996</v>
      </c>
      <c r="AH4" s="6">
        <f t="shared" si="0"/>
        <v>1997</v>
      </c>
      <c r="AI4" s="6">
        <f t="shared" si="0"/>
        <v>1998</v>
      </c>
      <c r="AJ4" s="6">
        <f t="shared" si="0"/>
        <v>1999</v>
      </c>
      <c r="AK4" s="6">
        <f t="shared" si="0"/>
        <v>2000</v>
      </c>
      <c r="AL4" s="6">
        <f t="shared" si="0"/>
        <v>2001</v>
      </c>
      <c r="AM4" s="6">
        <f t="shared" si="0"/>
        <v>2002</v>
      </c>
      <c r="AN4" s="6">
        <f t="shared" si="0"/>
        <v>2003</v>
      </c>
      <c r="AO4" s="6">
        <f t="shared" si="0"/>
        <v>2004</v>
      </c>
      <c r="AP4" s="6">
        <f t="shared" si="0"/>
        <v>2005</v>
      </c>
      <c r="AQ4" s="6">
        <f t="shared" si="0"/>
        <v>2006</v>
      </c>
      <c r="AR4" s="6">
        <f t="shared" si="0"/>
        <v>2007</v>
      </c>
      <c r="AS4" s="6">
        <f t="shared" si="0"/>
        <v>2008</v>
      </c>
      <c r="AT4" s="6">
        <f t="shared" si="0"/>
        <v>2009</v>
      </c>
      <c r="AU4" s="6">
        <f>AT4+1</f>
        <v>2010</v>
      </c>
      <c r="AV4" s="6">
        <f>AU4+1</f>
        <v>2011</v>
      </c>
      <c r="AW4" s="6">
        <f>AV4+1</f>
        <v>2012</v>
      </c>
      <c r="AX4" s="6">
        <f>AW4+1</f>
        <v>2013</v>
      </c>
      <c r="AY4" s="6">
        <f t="shared" ref="AY4:BF4" si="1">AX4+1</f>
        <v>2014</v>
      </c>
      <c r="AZ4" s="6">
        <f t="shared" si="1"/>
        <v>2015</v>
      </c>
      <c r="BA4" s="6">
        <f t="shared" si="1"/>
        <v>2016</v>
      </c>
      <c r="BB4" s="6">
        <f t="shared" si="1"/>
        <v>2017</v>
      </c>
      <c r="BC4" s="6">
        <f t="shared" si="1"/>
        <v>2018</v>
      </c>
      <c r="BD4" s="6">
        <f t="shared" si="1"/>
        <v>2019</v>
      </c>
      <c r="BE4" s="6">
        <f t="shared" si="1"/>
        <v>2020</v>
      </c>
      <c r="BF4" s="6">
        <f t="shared" si="1"/>
        <v>2021</v>
      </c>
      <c r="BG4" s="1116"/>
      <c r="BH4" s="697"/>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row>
    <row r="5" spans="1:256" s="81" customFormat="1" ht="15.75" customHeight="1">
      <c r="R5" s="969"/>
      <c r="S5" s="973"/>
      <c r="T5" s="974"/>
      <c r="U5" s="84"/>
      <c r="V5" s="84"/>
      <c r="W5" s="84"/>
      <c r="X5" s="84"/>
      <c r="Y5" s="84"/>
      <c r="Z5" s="84"/>
      <c r="AA5" s="966"/>
      <c r="AB5" s="966"/>
      <c r="AC5" s="966"/>
      <c r="AD5" s="966"/>
      <c r="AE5" s="966"/>
      <c r="AF5" s="966"/>
      <c r="AG5" s="966"/>
      <c r="AH5" s="966"/>
      <c r="AI5" s="966"/>
      <c r="AJ5" s="966"/>
      <c r="AK5" s="966"/>
      <c r="AL5" s="966"/>
      <c r="AM5" s="966"/>
      <c r="AN5" s="966"/>
      <c r="AO5" s="966"/>
      <c r="AP5" s="966"/>
      <c r="AQ5" s="966"/>
      <c r="AR5" s="966"/>
      <c r="AS5" s="966"/>
      <c r="AT5" s="966"/>
      <c r="AU5" s="966"/>
      <c r="AV5" s="966"/>
      <c r="AW5" s="966"/>
      <c r="AX5" s="966"/>
      <c r="AY5" s="966"/>
      <c r="AZ5" s="966"/>
      <c r="BA5" s="966"/>
      <c r="BB5" s="966"/>
      <c r="BC5" s="966"/>
      <c r="BD5" s="966"/>
      <c r="BE5" s="966"/>
      <c r="BF5" s="966"/>
      <c r="BG5" s="960"/>
      <c r="BH5" s="961"/>
    </row>
    <row r="6" spans="1:256" s="81" customFormat="1" ht="15.75" customHeight="1">
      <c r="R6" s="595"/>
      <c r="S6" s="969" t="s">
        <v>90</v>
      </c>
      <c r="T6" s="974"/>
      <c r="U6" s="84" t="s">
        <v>17</v>
      </c>
      <c r="V6" s="84"/>
      <c r="W6" s="84"/>
      <c r="X6" s="84"/>
      <c r="Y6" s="84"/>
      <c r="Z6" s="84"/>
      <c r="AA6" s="966">
        <f>'1.Summary'!AA5</f>
        <v>1163.6779120447075</v>
      </c>
      <c r="AB6" s="966">
        <f>'1.Summary'!AB5</f>
        <v>1175.1496088116785</v>
      </c>
      <c r="AC6" s="966">
        <f>'1.Summary'!AC5</f>
        <v>1184.6017791242177</v>
      </c>
      <c r="AD6" s="966">
        <f>'1.Summary'!AD5</f>
        <v>1177.3636298307756</v>
      </c>
      <c r="AE6" s="966">
        <f>'1.Summary'!AE5</f>
        <v>1232.3794285386311</v>
      </c>
      <c r="AF6" s="966">
        <f>'1.Summary'!AF5</f>
        <v>1244.6769582688901</v>
      </c>
      <c r="AG6" s="966">
        <f>'1.Summary'!AG5</f>
        <v>1257.2445159184153</v>
      </c>
      <c r="AH6" s="966">
        <f>'1.Summary'!AH5</f>
        <v>1249.7708838125182</v>
      </c>
      <c r="AI6" s="966">
        <f>'1.Summary'!AI5</f>
        <v>1209.4934102028353</v>
      </c>
      <c r="AJ6" s="966">
        <f>'1.Summary'!AJ5</f>
        <v>1246.0741294846441</v>
      </c>
      <c r="AK6" s="966">
        <f>'1.Summary'!AK5</f>
        <v>1268.9005246037761</v>
      </c>
      <c r="AL6" s="966">
        <f>'1.Summary'!AL5</f>
        <v>1253.8459170340941</v>
      </c>
      <c r="AM6" s="966">
        <f>'1.Summary'!AM5</f>
        <v>1282.9616415547371</v>
      </c>
      <c r="AN6" s="966">
        <f>'1.Summary'!AN5</f>
        <v>1291.1412756703701</v>
      </c>
      <c r="AO6" s="966">
        <f>'1.Summary'!AO5</f>
        <v>1286.4358927552503</v>
      </c>
      <c r="AP6" s="966">
        <f>'1.Summary'!AP5</f>
        <v>1293.8557310126525</v>
      </c>
      <c r="AQ6" s="966">
        <f>'1.Summary'!AQ5</f>
        <v>1270.8129407725339</v>
      </c>
      <c r="AR6" s="966">
        <f>'1.Summary'!AR5</f>
        <v>1306.3961620446812</v>
      </c>
      <c r="AS6" s="966">
        <f>'1.Summary'!AS5</f>
        <v>1235.2336941190799</v>
      </c>
      <c r="AT6" s="966">
        <f>'1.Summary'!AT5</f>
        <v>1165.9115295583035</v>
      </c>
      <c r="AU6" s="966">
        <f>'1.Summary'!AU5</f>
        <v>1217.5229697045604</v>
      </c>
      <c r="AV6" s="966">
        <f>'1.Summary'!AV5</f>
        <v>1267.4109950515644</v>
      </c>
      <c r="AW6" s="966">
        <f>'1.Summary'!AW5</f>
        <v>1308.4807589151183</v>
      </c>
      <c r="AX6" s="966">
        <f>'1.Summary'!AX5</f>
        <v>1317.8739732550052</v>
      </c>
      <c r="AY6" s="966">
        <f>'1.Summary'!AY5</f>
        <v>1266.6453764077819</v>
      </c>
      <c r="AZ6" s="966">
        <f>'1.Summary'!AZ5</f>
        <v>1225.8185388893858</v>
      </c>
      <c r="BA6" s="966">
        <f>'1.Summary'!BA5</f>
        <v>1206.060967760013</v>
      </c>
      <c r="BB6" s="966">
        <f>'1.Summary'!BB5</f>
        <v>1195.6355968258467</v>
      </c>
      <c r="BC6" s="966">
        <f>'1.Summary'!BC5</f>
        <v>1145.5250286993523</v>
      </c>
      <c r="BD6" s="966">
        <f>'1.Summary'!BD5</f>
        <v>1108.7811645228296</v>
      </c>
      <c r="BE6" s="966">
        <f>'1.Summary'!BE5</f>
        <v>1045.1091149858873</v>
      </c>
      <c r="BF6" s="966">
        <f>'1.Summary'!BF5</f>
        <v>1057.4103199966278</v>
      </c>
      <c r="BG6" s="960"/>
      <c r="BH6" s="961"/>
    </row>
    <row r="7" spans="1:256" s="81" customFormat="1" ht="15.75" customHeight="1">
      <c r="R7" s="967"/>
      <c r="S7" s="597"/>
      <c r="T7" s="964" t="s">
        <v>91</v>
      </c>
      <c r="U7" s="84" t="s">
        <v>17</v>
      </c>
      <c r="V7" s="84"/>
      <c r="W7" s="84"/>
      <c r="X7" s="84"/>
      <c r="Y7" s="84"/>
      <c r="Z7" s="84"/>
      <c r="AA7" s="966">
        <f>'2.CO2-Sector'!AA5/1000</f>
        <v>1067.561954437844</v>
      </c>
      <c r="AB7" s="966">
        <f>'2.CO2-Sector'!AB5/1000</f>
        <v>1077.8113134951486</v>
      </c>
      <c r="AC7" s="966">
        <f>'2.CO2-Sector'!AC5/1000</f>
        <v>1085.8221633882238</v>
      </c>
      <c r="AD7" s="966">
        <f>'2.CO2-Sector'!AD5/1000</f>
        <v>1081.0016873980737</v>
      </c>
      <c r="AE7" s="966">
        <f>'2.CO2-Sector'!AE5/1000</f>
        <v>1130.9039713782831</v>
      </c>
      <c r="AF7" s="966">
        <f>'2.CO2-Sector'!AF5/1000</f>
        <v>1142.1412286336395</v>
      </c>
      <c r="AG7" s="966">
        <f>'2.CO2-Sector'!AG5/1000</f>
        <v>1153.5496793706229</v>
      </c>
      <c r="AH7" s="966">
        <f>'2.CO2-Sector'!AH5/1000</f>
        <v>1147.0967966268647</v>
      </c>
      <c r="AI7" s="966">
        <f>'2.CO2-Sector'!AI5/1000</f>
        <v>1113.1578091833085</v>
      </c>
      <c r="AJ7" s="966">
        <f>'2.CO2-Sector'!AJ5/1000</f>
        <v>1149.4787329300641</v>
      </c>
      <c r="AK7" s="966">
        <f>'2.CO2-Sector'!AK5/1000</f>
        <v>1170.3002428345183</v>
      </c>
      <c r="AL7" s="966">
        <f>'2.CO2-Sector'!AL5/1000</f>
        <v>1157.3601822797361</v>
      </c>
      <c r="AM7" s="966">
        <f>'2.CO2-Sector'!AM5/1000</f>
        <v>1188.9908394394013</v>
      </c>
      <c r="AN7" s="966">
        <f>'2.CO2-Sector'!AN5/1000</f>
        <v>1197.2982498674169</v>
      </c>
      <c r="AO7" s="966">
        <f>'2.CO2-Sector'!AO5/1000</f>
        <v>1193.4424477155812</v>
      </c>
      <c r="AP7" s="966">
        <f>'2.CO2-Sector'!AP5/1000</f>
        <v>1200.5211451346584</v>
      </c>
      <c r="AQ7" s="966">
        <f>'2.CO2-Sector'!AQ5/1000</f>
        <v>1178.7163555979128</v>
      </c>
      <c r="AR7" s="966">
        <f>'2.CO2-Sector'!AR5/1000</f>
        <v>1214.4893208380838</v>
      </c>
      <c r="AS7" s="966">
        <f>'2.CO2-Sector'!AS5/1000</f>
        <v>1146.9221427505886</v>
      </c>
      <c r="AT7" s="966">
        <f>'2.CO2-Sector'!AT5/1000</f>
        <v>1087.1315656690233</v>
      </c>
      <c r="AU7" s="966">
        <f>'2.CO2-Sector'!AU5/1000</f>
        <v>1137.0296593733156</v>
      </c>
      <c r="AV7" s="966">
        <f>'2.CO2-Sector'!AV5/1000</f>
        <v>1187.9850725292802</v>
      </c>
      <c r="AW7" s="966">
        <f>'2.CO2-Sector'!AW5/1000</f>
        <v>1227.3154550555309</v>
      </c>
      <c r="AX7" s="966">
        <f>'2.CO2-Sector'!AX5/1000</f>
        <v>1235.393640055901</v>
      </c>
      <c r="AY7" s="966">
        <f>'2.CO2-Sector'!AY5/1000</f>
        <v>1185.6230562799497</v>
      </c>
      <c r="AZ7" s="966">
        <f>'2.CO2-Sector'!AZ5/1000</f>
        <v>1145.9126032718523</v>
      </c>
      <c r="BA7" s="966">
        <f>'2.CO2-Sector'!BA5/1000</f>
        <v>1126.4734497142474</v>
      </c>
      <c r="BB7" s="966">
        <f>'2.CO2-Sector'!BB5/1000</f>
        <v>1115.2004465560797</v>
      </c>
      <c r="BC7" s="966">
        <f>'2.CO2-Sector'!BC5/1000</f>
        <v>1065.1438424160949</v>
      </c>
      <c r="BD7" s="966">
        <f>'2.CO2-Sector'!BD5/1000</f>
        <v>1029.3043796565953</v>
      </c>
      <c r="BE7" s="966">
        <f>'2.CO2-Sector'!BE5/1000</f>
        <v>968.3648178547063</v>
      </c>
      <c r="BF7" s="966">
        <f>'2.CO2-Sector'!BF5/1000</f>
        <v>979.72019089582818</v>
      </c>
      <c r="BG7" s="960"/>
      <c r="BH7" s="961"/>
    </row>
    <row r="8" spans="1:256" s="81" customFormat="1" ht="15.75" customHeight="1">
      <c r="A8" s="112"/>
      <c r="R8" s="969"/>
      <c r="S8" s="973"/>
      <c r="T8" s="974"/>
      <c r="U8" s="84"/>
      <c r="V8" s="84"/>
      <c r="W8" s="84"/>
      <c r="X8" s="84"/>
      <c r="Y8" s="84"/>
      <c r="Z8" s="84"/>
      <c r="AA8" s="968"/>
      <c r="AB8" s="968"/>
      <c r="AC8" s="968"/>
      <c r="AD8" s="968"/>
      <c r="AE8" s="968"/>
      <c r="AF8" s="968"/>
      <c r="AG8" s="968"/>
      <c r="AH8" s="968"/>
      <c r="AI8" s="968"/>
      <c r="AJ8" s="968"/>
      <c r="AK8" s="968"/>
      <c r="AL8" s="968"/>
      <c r="AM8" s="968"/>
      <c r="AN8" s="968"/>
      <c r="AO8" s="968"/>
      <c r="AP8" s="968"/>
      <c r="AQ8" s="968"/>
      <c r="AR8" s="968"/>
      <c r="AS8" s="968"/>
      <c r="AT8" s="968"/>
      <c r="AU8" s="968"/>
      <c r="AV8" s="968"/>
      <c r="AW8" s="968"/>
      <c r="AX8" s="968"/>
      <c r="AY8" s="968"/>
      <c r="AZ8" s="968"/>
      <c r="BA8" s="968"/>
      <c r="BB8" s="968"/>
      <c r="BC8" s="968"/>
      <c r="BD8" s="968"/>
      <c r="BE8" s="968"/>
      <c r="BF8" s="968"/>
      <c r="BG8" s="962"/>
      <c r="BH8" s="963"/>
    </row>
    <row r="9" spans="1:256" s="1" customFormat="1" ht="15.75" customHeight="1">
      <c r="A9" s="81"/>
      <c r="B9" s="81"/>
      <c r="R9" s="289"/>
      <c r="S9" s="972" t="s">
        <v>92</v>
      </c>
      <c r="T9" s="975"/>
      <c r="U9" s="84" t="s">
        <v>389</v>
      </c>
      <c r="V9" s="84"/>
      <c r="W9" s="84"/>
      <c r="X9" s="84"/>
      <c r="Y9" s="84"/>
      <c r="Z9" s="84"/>
      <c r="AA9" s="80">
        <f t="shared" ref="AA9:BE9" si="2">AA6*10^6/AA11/10^3</f>
        <v>9.4140320201657417</v>
      </c>
      <c r="AB9" s="80">
        <f t="shared" si="2"/>
        <v>9.4693000766446556</v>
      </c>
      <c r="AC9" s="80">
        <f t="shared" si="2"/>
        <v>9.5097560278742979</v>
      </c>
      <c r="AD9" s="80">
        <f t="shared" si="2"/>
        <v>9.4235831358816018</v>
      </c>
      <c r="AE9" s="80">
        <f t="shared" si="2"/>
        <v>9.8381784899104385</v>
      </c>
      <c r="AF9" s="80">
        <f t="shared" si="2"/>
        <v>9.912215961367286</v>
      </c>
      <c r="AG9" s="80">
        <f t="shared" si="2"/>
        <v>9.9893095918322512</v>
      </c>
      <c r="AH9" s="80">
        <f t="shared" si="2"/>
        <v>9.9064727586461157</v>
      </c>
      <c r="AI9" s="80">
        <f t="shared" si="2"/>
        <v>9.5633295132743648</v>
      </c>
      <c r="AJ9" s="80">
        <f t="shared" si="2"/>
        <v>9.8374014501381115</v>
      </c>
      <c r="AK9" s="80">
        <f t="shared" si="2"/>
        <v>9.9971678348311332</v>
      </c>
      <c r="AL9" s="80">
        <f t="shared" si="2"/>
        <v>9.8482980696384903</v>
      </c>
      <c r="AM9" s="80">
        <f t="shared" si="2"/>
        <v>10.063549264662294</v>
      </c>
      <c r="AN9" s="80">
        <f t="shared" si="2"/>
        <v>10.111213335555078</v>
      </c>
      <c r="AO9" s="80">
        <f t="shared" si="2"/>
        <v>10.067032583558969</v>
      </c>
      <c r="AP9" s="80">
        <f t="shared" si="2"/>
        <v>10.126602365323498</v>
      </c>
      <c r="AQ9" s="80">
        <f t="shared" si="2"/>
        <v>9.9359109058766837</v>
      </c>
      <c r="AR9" s="80">
        <f t="shared" si="2"/>
        <v>10.203589403081091</v>
      </c>
      <c r="AS9" s="80">
        <f t="shared" si="2"/>
        <v>9.6439344033531107</v>
      </c>
      <c r="AT9" s="80">
        <f t="shared" si="2"/>
        <v>9.1064072228685298</v>
      </c>
      <c r="AU9" s="80">
        <f t="shared" si="2"/>
        <v>9.5076381846827545</v>
      </c>
      <c r="AV9" s="80">
        <f t="shared" si="2"/>
        <v>9.9144882032621453</v>
      </c>
      <c r="AW9" s="80">
        <f t="shared" si="2"/>
        <v>10.255141555012198</v>
      </c>
      <c r="AX9" s="80">
        <f t="shared" si="2"/>
        <v>10.343252167730768</v>
      </c>
      <c r="AY9" s="80">
        <f t="shared" si="2"/>
        <v>9.954996448818461</v>
      </c>
      <c r="AZ9" s="80">
        <f t="shared" si="2"/>
        <v>9.644919141931366</v>
      </c>
      <c r="BA9" s="80">
        <f t="shared" si="2"/>
        <v>9.5015727519132174</v>
      </c>
      <c r="BB9" s="80">
        <f t="shared" si="2"/>
        <v>9.4362825375792294</v>
      </c>
      <c r="BC9" s="80">
        <f t="shared" si="2"/>
        <v>9.0596031252879925</v>
      </c>
      <c r="BD9" s="80">
        <f t="shared" si="2"/>
        <v>8.7882062782625887</v>
      </c>
      <c r="BE9" s="80">
        <f t="shared" si="2"/>
        <v>8.2849103006022204</v>
      </c>
      <c r="BF9" s="80">
        <f t="shared" ref="BF9" si="3">BF6*10^6/BF11/10^3</f>
        <v>8.4254265001589044</v>
      </c>
      <c r="BG9" s="824"/>
      <c r="BH9" s="36"/>
    </row>
    <row r="10" spans="1:256" s="1" customFormat="1" ht="15.75" customHeight="1">
      <c r="A10" s="112"/>
      <c r="B10" s="81"/>
      <c r="R10" s="24"/>
      <c r="S10" s="263"/>
      <c r="T10" s="261" t="s">
        <v>93</v>
      </c>
      <c r="U10" s="84" t="s">
        <v>389</v>
      </c>
      <c r="V10" s="84"/>
      <c r="W10" s="84"/>
      <c r="X10" s="84"/>
      <c r="Y10" s="84"/>
      <c r="Z10" s="84"/>
      <c r="AA10" s="80">
        <f t="shared" ref="AA10:BE10" si="4">AA7*10^6/AA11/10^3</f>
        <v>8.6364640237344883</v>
      </c>
      <c r="AB10" s="80">
        <f t="shared" si="4"/>
        <v>8.6849526876910641</v>
      </c>
      <c r="AC10" s="80">
        <f t="shared" si="4"/>
        <v>8.7167722060274695</v>
      </c>
      <c r="AD10" s="80">
        <f t="shared" si="4"/>
        <v>8.6523050424856631</v>
      </c>
      <c r="AE10" s="80">
        <f t="shared" si="4"/>
        <v>9.0280922155293428</v>
      </c>
      <c r="AF10" s="80">
        <f t="shared" si="4"/>
        <v>9.0956536484322665</v>
      </c>
      <c r="AG10" s="80">
        <f t="shared" si="4"/>
        <v>9.1654127187616528</v>
      </c>
      <c r="AH10" s="80">
        <f t="shared" si="4"/>
        <v>9.0926131457379675</v>
      </c>
      <c r="AI10" s="80">
        <f t="shared" si="4"/>
        <v>8.8016146592392648</v>
      </c>
      <c r="AJ10" s="80">
        <f t="shared" si="4"/>
        <v>9.0748082210051884</v>
      </c>
      <c r="AK10" s="80">
        <f t="shared" si="4"/>
        <v>9.2203350206775472</v>
      </c>
      <c r="AL10" s="80">
        <f t="shared" si="4"/>
        <v>9.0904535351388365</v>
      </c>
      <c r="AM10" s="80">
        <f t="shared" si="4"/>
        <v>9.3264424284972574</v>
      </c>
      <c r="AN10" s="80">
        <f t="shared" si="4"/>
        <v>9.3763078129545399</v>
      </c>
      <c r="AO10" s="80">
        <f t="shared" si="4"/>
        <v>9.339310318855448</v>
      </c>
      <c r="AP10" s="80">
        <f t="shared" si="4"/>
        <v>9.3961018810238741</v>
      </c>
      <c r="AQ10" s="80">
        <f t="shared" si="4"/>
        <v>9.2158494116380076</v>
      </c>
      <c r="AR10" s="80">
        <f t="shared" si="4"/>
        <v>9.4857522735395072</v>
      </c>
      <c r="AS10" s="80">
        <f t="shared" si="4"/>
        <v>8.9544528805361221</v>
      </c>
      <c r="AT10" s="80">
        <f t="shared" si="4"/>
        <v>8.4910925836433346</v>
      </c>
      <c r="AU10" s="80">
        <f t="shared" si="4"/>
        <v>8.8790658374172509</v>
      </c>
      <c r="AV10" s="80">
        <f t="shared" si="4"/>
        <v>9.2931685406152518</v>
      </c>
      <c r="AW10" s="80">
        <f t="shared" si="4"/>
        <v>9.6190132246836981</v>
      </c>
      <c r="AX10" s="80">
        <f t="shared" si="4"/>
        <v>9.6959103865969531</v>
      </c>
      <c r="AY10" s="80">
        <f t="shared" si="4"/>
        <v>9.3182145016604796</v>
      </c>
      <c r="AZ10" s="80">
        <f t="shared" si="4"/>
        <v>9.0162075801942265</v>
      </c>
      <c r="BA10" s="80">
        <f t="shared" si="4"/>
        <v>8.8745674735146221</v>
      </c>
      <c r="BB10" s="80">
        <f t="shared" si="4"/>
        <v>8.8014663729274183</v>
      </c>
      <c r="BC10" s="80">
        <f t="shared" si="4"/>
        <v>8.4238931859835766</v>
      </c>
      <c r="BD10" s="80">
        <f t="shared" si="4"/>
        <v>8.1582727962682853</v>
      </c>
      <c r="BE10" s="80">
        <f t="shared" si="4"/>
        <v>7.6765339993169857</v>
      </c>
      <c r="BF10" s="80">
        <f t="shared" ref="BF10" si="5">BF7*10^6/BF11/10^3</f>
        <v>7.8063929422788076</v>
      </c>
      <c r="BG10" s="824"/>
      <c r="BH10" s="36"/>
    </row>
    <row r="11" spans="1:256" s="593" customFormat="1" ht="15.6">
      <c r="A11" s="1555"/>
      <c r="B11" s="1555"/>
      <c r="R11" s="1271" t="s">
        <v>390</v>
      </c>
      <c r="S11" s="1272"/>
      <c r="T11" s="1273"/>
      <c r="U11" s="591" t="s">
        <v>94</v>
      </c>
      <c r="V11" s="591"/>
      <c r="W11" s="591"/>
      <c r="X11" s="591"/>
      <c r="Y11" s="591"/>
      <c r="Z11" s="591"/>
      <c r="AA11" s="592">
        <v>123611</v>
      </c>
      <c r="AB11" s="592">
        <v>124101</v>
      </c>
      <c r="AC11" s="592">
        <v>124567</v>
      </c>
      <c r="AD11" s="592">
        <v>124938</v>
      </c>
      <c r="AE11" s="592">
        <v>125265</v>
      </c>
      <c r="AF11" s="592">
        <v>125570</v>
      </c>
      <c r="AG11" s="592">
        <v>125859</v>
      </c>
      <c r="AH11" s="592">
        <v>126157</v>
      </c>
      <c r="AI11" s="592">
        <v>126472</v>
      </c>
      <c r="AJ11" s="592">
        <v>126667</v>
      </c>
      <c r="AK11" s="592">
        <v>126926</v>
      </c>
      <c r="AL11" s="592">
        <v>127316</v>
      </c>
      <c r="AM11" s="592">
        <v>127486</v>
      </c>
      <c r="AN11" s="592">
        <v>127694</v>
      </c>
      <c r="AO11" s="592">
        <v>127787</v>
      </c>
      <c r="AP11" s="592">
        <v>127768</v>
      </c>
      <c r="AQ11" s="592">
        <v>127901</v>
      </c>
      <c r="AR11" s="592">
        <v>128033</v>
      </c>
      <c r="AS11" s="592">
        <v>128084</v>
      </c>
      <c r="AT11" s="592">
        <v>128032</v>
      </c>
      <c r="AU11" s="592">
        <v>128057.35199999998</v>
      </c>
      <c r="AV11" s="592">
        <v>127834.23300000001</v>
      </c>
      <c r="AW11" s="592">
        <v>127592.65700000001</v>
      </c>
      <c r="AX11" s="592">
        <v>127413.88800000001</v>
      </c>
      <c r="AY11" s="592">
        <v>127237.15</v>
      </c>
      <c r="AZ11" s="592">
        <v>127094.745</v>
      </c>
      <c r="BA11" s="592">
        <v>126932.772</v>
      </c>
      <c r="BB11" s="592">
        <v>126706.20999999999</v>
      </c>
      <c r="BC11" s="592">
        <v>126443.18</v>
      </c>
      <c r="BD11" s="592">
        <v>126166.94799999999</v>
      </c>
      <c r="BE11" s="592">
        <v>126146.09899999999</v>
      </c>
      <c r="BF11" s="592">
        <v>125502.29</v>
      </c>
      <c r="BG11" s="825"/>
      <c r="BH11" s="37"/>
    </row>
    <row r="12" spans="1:256" s="593" customFormat="1" ht="54.75" customHeight="1">
      <c r="A12" s="1555"/>
      <c r="B12" s="1555"/>
      <c r="R12" s="1600" t="s">
        <v>506</v>
      </c>
      <c r="S12" s="1601"/>
      <c r="T12" s="1601"/>
      <c r="U12" s="1601"/>
      <c r="V12" s="1441"/>
      <c r="W12" s="1441"/>
      <c r="X12" s="1441"/>
      <c r="Y12" s="1441"/>
      <c r="Z12" s="1441"/>
      <c r="AA12" s="823"/>
      <c r="AB12" s="823"/>
      <c r="AC12" s="823"/>
      <c r="AD12" s="823"/>
      <c r="AE12" s="823"/>
      <c r="AF12" s="823"/>
      <c r="AG12" s="823"/>
      <c r="AH12" s="823"/>
      <c r="AI12" s="823"/>
      <c r="AJ12" s="823"/>
      <c r="AK12" s="823"/>
      <c r="AL12" s="823"/>
      <c r="AM12" s="823"/>
      <c r="AN12" s="823"/>
      <c r="AO12" s="823"/>
      <c r="AP12" s="823"/>
      <c r="AQ12" s="823"/>
      <c r="AR12" s="823"/>
      <c r="AS12" s="823"/>
      <c r="AT12" s="823"/>
      <c r="AU12" s="823"/>
      <c r="AV12" s="823"/>
      <c r="AW12" s="823"/>
      <c r="AX12" s="823"/>
      <c r="AY12" s="823"/>
      <c r="AZ12" s="823"/>
      <c r="BA12" s="823"/>
      <c r="BB12" s="823"/>
      <c r="BC12" s="823"/>
      <c r="BD12" s="823"/>
      <c r="BE12" s="823"/>
      <c r="BF12" s="823"/>
      <c r="BG12" s="37"/>
      <c r="BH12" s="37"/>
    </row>
    <row r="13" spans="1:256" s="593" customFormat="1" ht="13.8">
      <c r="A13" s="1555"/>
      <c r="B13" s="1555"/>
      <c r="U13" s="269"/>
      <c r="V13" s="269"/>
      <c r="W13" s="269"/>
      <c r="X13" s="269"/>
      <c r="Y13" s="269"/>
      <c r="Z13" s="269"/>
      <c r="AA13" s="823"/>
      <c r="AB13" s="823"/>
      <c r="AC13" s="823"/>
      <c r="AD13" s="823"/>
      <c r="AE13" s="823"/>
      <c r="AF13" s="823"/>
      <c r="AG13" s="823"/>
      <c r="AH13" s="823"/>
      <c r="AI13" s="823"/>
      <c r="AJ13" s="823"/>
      <c r="AK13" s="823"/>
      <c r="AL13" s="823"/>
      <c r="AM13" s="823"/>
      <c r="AN13" s="823"/>
      <c r="AO13" s="823"/>
      <c r="AP13" s="823"/>
      <c r="AQ13" s="823"/>
      <c r="AR13" s="823"/>
      <c r="AS13" s="823"/>
      <c r="AT13" s="823"/>
      <c r="AU13" s="823"/>
      <c r="AV13" s="823"/>
      <c r="AW13" s="823"/>
      <c r="AX13" s="823"/>
      <c r="AY13" s="823"/>
      <c r="AZ13" s="823"/>
      <c r="BA13" s="823"/>
      <c r="BB13" s="823"/>
      <c r="BC13" s="823"/>
      <c r="BD13" s="823"/>
      <c r="BE13" s="823"/>
      <c r="BF13" s="823"/>
      <c r="BG13" s="37"/>
      <c r="BH13" s="37"/>
    </row>
    <row r="14" spans="1:256" s="593" customFormat="1" ht="13.8">
      <c r="A14" s="1555"/>
      <c r="B14" s="1555"/>
      <c r="U14" s="269"/>
      <c r="V14" s="269"/>
      <c r="W14" s="269"/>
      <c r="X14" s="269"/>
      <c r="Y14" s="269"/>
      <c r="Z14" s="269"/>
      <c r="AA14" s="823"/>
      <c r="AB14" s="823"/>
      <c r="AC14" s="823"/>
      <c r="AD14" s="823"/>
      <c r="AE14" s="823"/>
      <c r="AF14" s="823"/>
      <c r="AG14" s="823"/>
      <c r="AH14" s="823"/>
      <c r="AI14" s="823"/>
      <c r="AJ14" s="823"/>
      <c r="AK14" s="823"/>
      <c r="AL14" s="823"/>
      <c r="AM14" s="823"/>
      <c r="AN14" s="823"/>
      <c r="AO14" s="823"/>
      <c r="AP14" s="823"/>
      <c r="AQ14" s="823"/>
      <c r="AR14" s="823"/>
      <c r="AS14" s="823"/>
      <c r="AT14" s="823"/>
      <c r="AU14" s="823"/>
      <c r="AV14" s="823"/>
      <c r="AW14" s="823"/>
      <c r="AX14" s="823"/>
      <c r="AY14" s="823"/>
      <c r="AZ14" s="823"/>
      <c r="BA14" s="823"/>
      <c r="BB14" s="823"/>
      <c r="BC14" s="823"/>
      <c r="BD14" s="823"/>
      <c r="BE14" s="823"/>
      <c r="BF14" s="823"/>
      <c r="BG14" s="37"/>
      <c r="BH14" s="37"/>
    </row>
    <row r="15" spans="1:256" s="1" customFormat="1" ht="13.8">
      <c r="A15" s="81"/>
      <c r="B15" s="81"/>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row>
    <row r="16" spans="1:256" s="1" customFormat="1" ht="13.8">
      <c r="A16" s="81"/>
      <c r="B16" s="81"/>
      <c r="R16" s="361" t="s">
        <v>46</v>
      </c>
      <c r="S16" s="101"/>
    </row>
    <row r="17" spans="1:59" s="1" customFormat="1" ht="13.8">
      <c r="A17" s="81"/>
      <c r="B17" s="81"/>
      <c r="R17" s="481"/>
      <c r="S17" s="482"/>
      <c r="T17" s="482"/>
      <c r="U17" s="22"/>
      <c r="V17" s="22"/>
      <c r="W17" s="22"/>
      <c r="X17" s="22"/>
      <c r="Y17" s="22"/>
      <c r="Z17" s="22"/>
      <c r="AA17" s="6">
        <v>1990</v>
      </c>
      <c r="AB17" s="6">
        <f t="shared" ref="AB17:BF17" si="6">AA17+1</f>
        <v>1991</v>
      </c>
      <c r="AC17" s="6">
        <f t="shared" si="6"/>
        <v>1992</v>
      </c>
      <c r="AD17" s="6">
        <f t="shared" si="6"/>
        <v>1993</v>
      </c>
      <c r="AE17" s="6">
        <f t="shared" si="6"/>
        <v>1994</v>
      </c>
      <c r="AF17" s="6">
        <f t="shared" si="6"/>
        <v>1995</v>
      </c>
      <c r="AG17" s="6">
        <f t="shared" si="6"/>
        <v>1996</v>
      </c>
      <c r="AH17" s="6">
        <f t="shared" si="6"/>
        <v>1997</v>
      </c>
      <c r="AI17" s="6">
        <f t="shared" si="6"/>
        <v>1998</v>
      </c>
      <c r="AJ17" s="6">
        <f t="shared" si="6"/>
        <v>1999</v>
      </c>
      <c r="AK17" s="6">
        <f t="shared" si="6"/>
        <v>2000</v>
      </c>
      <c r="AL17" s="6">
        <f t="shared" si="6"/>
        <v>2001</v>
      </c>
      <c r="AM17" s="6">
        <f t="shared" si="6"/>
        <v>2002</v>
      </c>
      <c r="AN17" s="6">
        <f t="shared" si="6"/>
        <v>2003</v>
      </c>
      <c r="AO17" s="6">
        <f t="shared" si="6"/>
        <v>2004</v>
      </c>
      <c r="AP17" s="6">
        <f t="shared" si="6"/>
        <v>2005</v>
      </c>
      <c r="AQ17" s="6">
        <f>AP17+1</f>
        <v>2006</v>
      </c>
      <c r="AR17" s="6">
        <f>AQ17+1</f>
        <v>2007</v>
      </c>
      <c r="AS17" s="6">
        <f>AR17+1</f>
        <v>2008</v>
      </c>
      <c r="AT17" s="6">
        <f t="shared" si="6"/>
        <v>2009</v>
      </c>
      <c r="AU17" s="6">
        <f t="shared" si="6"/>
        <v>2010</v>
      </c>
      <c r="AV17" s="6">
        <f t="shared" si="6"/>
        <v>2011</v>
      </c>
      <c r="AW17" s="6">
        <f t="shared" si="6"/>
        <v>2012</v>
      </c>
      <c r="AX17" s="6">
        <f t="shared" si="6"/>
        <v>2013</v>
      </c>
      <c r="AY17" s="6">
        <f t="shared" si="6"/>
        <v>2014</v>
      </c>
      <c r="AZ17" s="6">
        <f t="shared" si="6"/>
        <v>2015</v>
      </c>
      <c r="BA17" s="6">
        <f t="shared" si="6"/>
        <v>2016</v>
      </c>
      <c r="BB17" s="6">
        <f t="shared" si="6"/>
        <v>2017</v>
      </c>
      <c r="BC17" s="6">
        <f t="shared" si="6"/>
        <v>2018</v>
      </c>
      <c r="BD17" s="6">
        <f t="shared" si="6"/>
        <v>2019</v>
      </c>
      <c r="BE17" s="6">
        <f t="shared" si="6"/>
        <v>2020</v>
      </c>
      <c r="BF17" s="6">
        <f t="shared" si="6"/>
        <v>2021</v>
      </c>
    </row>
    <row r="18" spans="1:59" s="81" customFormat="1" ht="15.75" customHeight="1">
      <c r="R18" s="969"/>
      <c r="S18" s="1329"/>
      <c r="T18" s="970"/>
      <c r="U18" s="979"/>
      <c r="V18" s="979"/>
      <c r="W18" s="979"/>
      <c r="X18" s="979"/>
      <c r="Y18" s="979"/>
      <c r="Z18" s="979"/>
      <c r="AA18" s="1198"/>
      <c r="AB18" s="1328"/>
      <c r="AC18" s="1328"/>
      <c r="AD18" s="1328"/>
      <c r="AE18" s="1328"/>
      <c r="AF18" s="1328"/>
      <c r="AG18" s="1328"/>
      <c r="AH18" s="1328"/>
      <c r="AI18" s="1328"/>
      <c r="AJ18" s="1328"/>
      <c r="AK18" s="1328"/>
      <c r="AL18" s="1328"/>
      <c r="AM18" s="1328"/>
      <c r="AN18" s="1328"/>
      <c r="AO18" s="1328"/>
      <c r="AP18" s="1328"/>
      <c r="AQ18" s="1328"/>
      <c r="AR18" s="1328"/>
      <c r="AS18" s="1328"/>
      <c r="AT18" s="1328"/>
      <c r="AU18" s="1328"/>
      <c r="AV18" s="1328"/>
      <c r="AW18" s="1328"/>
      <c r="AX18" s="1328"/>
      <c r="AY18" s="1328"/>
      <c r="AZ18" s="1328"/>
      <c r="BA18" s="1328"/>
      <c r="BB18" s="1328"/>
      <c r="BC18" s="1328"/>
      <c r="BD18" s="1328"/>
      <c r="BE18" s="1328"/>
      <c r="BF18" s="1328"/>
      <c r="BG18" s="977"/>
    </row>
    <row r="19" spans="1:59" s="1" customFormat="1" ht="15.75" customHeight="1">
      <c r="A19" s="81"/>
      <c r="B19" s="81"/>
      <c r="R19" s="289"/>
      <c r="S19" s="972" t="s">
        <v>90</v>
      </c>
      <c r="T19" s="978"/>
      <c r="U19" s="975"/>
      <c r="V19" s="975"/>
      <c r="W19" s="975"/>
      <c r="X19" s="975"/>
      <c r="Y19" s="975"/>
      <c r="Z19" s="975"/>
      <c r="AA19" s="103"/>
      <c r="AB19" s="9">
        <f>AB6/AA6-1</f>
        <v>9.8581374177790781E-3</v>
      </c>
      <c r="AC19" s="9">
        <f t="shared" ref="AC19:BF19" si="7">AC6/AB6-1</f>
        <v>8.0433761298677187E-3</v>
      </c>
      <c r="AD19" s="9">
        <f t="shared" si="7"/>
        <v>-6.1101962034814106E-3</v>
      </c>
      <c r="AE19" s="9">
        <f t="shared" si="7"/>
        <v>4.6727958392738023E-2</v>
      </c>
      <c r="AF19" s="9">
        <f t="shared" si="7"/>
        <v>9.9786879312335763E-3</v>
      </c>
      <c r="AG19" s="9">
        <f t="shared" si="7"/>
        <v>1.0097043707633535E-2</v>
      </c>
      <c r="AH19" s="9">
        <f t="shared" si="7"/>
        <v>-5.9444539318095346E-3</v>
      </c>
      <c r="AI19" s="9">
        <f t="shared" si="7"/>
        <v>-3.2227886032048847E-2</v>
      </c>
      <c r="AJ19" s="9">
        <f t="shared" si="7"/>
        <v>3.0244661916491333E-2</v>
      </c>
      <c r="AK19" s="9">
        <f t="shared" si="7"/>
        <v>1.8318649411791066E-2</v>
      </c>
      <c r="AL19" s="9">
        <f t="shared" si="7"/>
        <v>-1.1864292966844658E-2</v>
      </c>
      <c r="AM19" s="9">
        <f t="shared" si="7"/>
        <v>2.3221134371530061E-2</v>
      </c>
      <c r="AN19" s="9">
        <f t="shared" si="7"/>
        <v>6.3755874304398663E-3</v>
      </c>
      <c r="AO19" s="9">
        <f t="shared" si="7"/>
        <v>-3.6443594545273461E-3</v>
      </c>
      <c r="AP19" s="9">
        <f t="shared" si="7"/>
        <v>5.7677481631133176E-3</v>
      </c>
      <c r="AQ19" s="9">
        <f t="shared" si="7"/>
        <v>-1.7809396896270591E-2</v>
      </c>
      <c r="AR19" s="9">
        <f t="shared" si="7"/>
        <v>2.8000361131447216E-2</v>
      </c>
      <c r="AS19" s="9">
        <f t="shared" si="7"/>
        <v>-5.4472349194766956E-2</v>
      </c>
      <c r="AT19" s="9">
        <f t="shared" si="7"/>
        <v>-5.612068784297064E-2</v>
      </c>
      <c r="AU19" s="9">
        <f t="shared" si="7"/>
        <v>4.4267029562534255E-2</v>
      </c>
      <c r="AV19" s="9">
        <f t="shared" si="7"/>
        <v>4.0975017792978186E-2</v>
      </c>
      <c r="AW19" s="9">
        <f t="shared" si="7"/>
        <v>3.2404456031946305E-2</v>
      </c>
      <c r="AX19" s="9">
        <f t="shared" si="7"/>
        <v>7.1787179718829641E-3</v>
      </c>
      <c r="AY19" s="9">
        <f t="shared" si="7"/>
        <v>-3.8872151576598957E-2</v>
      </c>
      <c r="AZ19" s="9">
        <f t="shared" si="7"/>
        <v>-3.2232255593259596E-2</v>
      </c>
      <c r="BA19" s="9">
        <f t="shared" si="7"/>
        <v>-1.6117859619967478E-2</v>
      </c>
      <c r="BB19" s="9">
        <f t="shared" si="7"/>
        <v>-8.6441491871915854E-3</v>
      </c>
      <c r="BC19" s="9">
        <f t="shared" si="7"/>
        <v>-4.1911238055748035E-2</v>
      </c>
      <c r="BD19" s="9">
        <f t="shared" si="7"/>
        <v>-3.2076002929628089E-2</v>
      </c>
      <c r="BE19" s="9">
        <f t="shared" si="7"/>
        <v>-5.7425262598453264E-2</v>
      </c>
      <c r="BF19" s="9">
        <f t="shared" si="7"/>
        <v>1.1770259042192421E-2</v>
      </c>
      <c r="BG19" s="99"/>
    </row>
    <row r="20" spans="1:59" s="1" customFormat="1" ht="15.75" customHeight="1">
      <c r="A20" s="81"/>
      <c r="B20" s="81"/>
      <c r="R20" s="23"/>
      <c r="S20" s="263"/>
      <c r="T20" s="972" t="s">
        <v>91</v>
      </c>
      <c r="U20" s="975"/>
      <c r="V20" s="975"/>
      <c r="W20" s="975"/>
      <c r="X20" s="975"/>
      <c r="Y20" s="975"/>
      <c r="Z20" s="975"/>
      <c r="AA20" s="103"/>
      <c r="AB20" s="9">
        <f>AB7/AA7-1</f>
        <v>9.6007159253832519E-3</v>
      </c>
      <c r="AC20" s="9">
        <f t="shared" ref="AC20:BF20" si="8">AC7/AB7-1</f>
        <v>7.4325160561707904E-3</v>
      </c>
      <c r="AD20" s="9">
        <f t="shared" si="8"/>
        <v>-4.4394709858455172E-3</v>
      </c>
      <c r="AE20" s="9">
        <f t="shared" si="8"/>
        <v>4.6163002853697899E-2</v>
      </c>
      <c r="AF20" s="9">
        <f t="shared" si="8"/>
        <v>9.9365264777175888E-3</v>
      </c>
      <c r="AG20" s="9">
        <f t="shared" si="8"/>
        <v>9.9886515353548866E-3</v>
      </c>
      <c r="AH20" s="9">
        <f t="shared" si="8"/>
        <v>-5.5939357091918662E-3</v>
      </c>
      <c r="AI20" s="9">
        <f t="shared" si="8"/>
        <v>-2.9586855741692175E-2</v>
      </c>
      <c r="AJ20" s="9">
        <f t="shared" si="8"/>
        <v>3.262872833224173E-2</v>
      </c>
      <c r="AK20" s="9">
        <f t="shared" si="8"/>
        <v>1.8113871364439538E-2</v>
      </c>
      <c r="AL20" s="9">
        <f t="shared" si="8"/>
        <v>-1.1057043381825449E-2</v>
      </c>
      <c r="AM20" s="9">
        <f t="shared" si="8"/>
        <v>2.7330002918676488E-2</v>
      </c>
      <c r="AN20" s="9">
        <f t="shared" si="8"/>
        <v>6.9869423316435419E-3</v>
      </c>
      <c r="AO20" s="9">
        <f t="shared" si="8"/>
        <v>-3.2204190996375504E-3</v>
      </c>
      <c r="AP20" s="9">
        <f t="shared" si="8"/>
        <v>5.9313270050238565E-3</v>
      </c>
      <c r="AQ20" s="9">
        <f t="shared" si="8"/>
        <v>-1.8162770081238233E-2</v>
      </c>
      <c r="AR20" s="9">
        <f t="shared" si="8"/>
        <v>3.0349087013410436E-2</v>
      </c>
      <c r="AS20" s="9">
        <f t="shared" si="8"/>
        <v>-5.5634229900736409E-2</v>
      </c>
      <c r="AT20" s="9">
        <f t="shared" si="8"/>
        <v>-5.213133032567796E-2</v>
      </c>
      <c r="AU20" s="9">
        <f t="shared" si="8"/>
        <v>4.5898854637327124E-2</v>
      </c>
      <c r="AV20" s="9">
        <f t="shared" si="8"/>
        <v>4.4814497788957519E-2</v>
      </c>
      <c r="AW20" s="9">
        <f t="shared" si="8"/>
        <v>3.3106798591765463E-2</v>
      </c>
      <c r="AX20" s="9">
        <f t="shared" si="8"/>
        <v>6.5819956614205921E-3</v>
      </c>
      <c r="AY20" s="9">
        <f>AY7/AX7-1</f>
        <v>-4.0287226809504362E-2</v>
      </c>
      <c r="AZ20" s="9">
        <f t="shared" si="8"/>
        <v>-3.3493320493187984E-2</v>
      </c>
      <c r="BA20" s="9">
        <f t="shared" si="8"/>
        <v>-1.6963905887850017E-2</v>
      </c>
      <c r="BB20" s="9">
        <f t="shared" si="8"/>
        <v>-1.0007340307068402E-2</v>
      </c>
      <c r="BC20" s="9">
        <f t="shared" si="8"/>
        <v>-4.488574614058638E-2</v>
      </c>
      <c r="BD20" s="9">
        <f t="shared" si="8"/>
        <v>-3.3647533161534238E-2</v>
      </c>
      <c r="BE20" s="9">
        <f t="shared" si="8"/>
        <v>-5.9204607506110229E-2</v>
      </c>
      <c r="BF20" s="9">
        <f t="shared" si="8"/>
        <v>1.172633787571753E-2</v>
      </c>
      <c r="BG20" s="99"/>
    </row>
    <row r="21" spans="1:59" s="81" customFormat="1" ht="15.75" customHeight="1">
      <c r="R21" s="969"/>
      <c r="S21" s="981"/>
      <c r="T21" s="970"/>
      <c r="U21" s="971"/>
      <c r="V21" s="971"/>
      <c r="W21" s="971"/>
      <c r="X21" s="971"/>
      <c r="Y21" s="971"/>
      <c r="Z21" s="971"/>
      <c r="AA21" s="1198"/>
      <c r="AB21" s="1328"/>
      <c r="AC21" s="1328"/>
      <c r="AD21" s="1328"/>
      <c r="AE21" s="1328"/>
      <c r="AF21" s="1328"/>
      <c r="AG21" s="1328"/>
      <c r="AH21" s="1328"/>
      <c r="AI21" s="1328"/>
      <c r="AJ21" s="1328"/>
      <c r="AK21" s="1328"/>
      <c r="AL21" s="1328"/>
      <c r="AM21" s="1328"/>
      <c r="AN21" s="1328"/>
      <c r="AO21" s="1328"/>
      <c r="AP21" s="1328"/>
      <c r="AQ21" s="1328"/>
      <c r="AR21" s="1328"/>
      <c r="AS21" s="1328"/>
      <c r="AT21" s="1328"/>
      <c r="AU21" s="1328"/>
      <c r="AV21" s="1328"/>
      <c r="AW21" s="1328"/>
      <c r="AX21" s="1328"/>
      <c r="AY21" s="1328"/>
      <c r="AZ21" s="1328"/>
      <c r="BA21" s="1328"/>
      <c r="BB21" s="1328"/>
      <c r="BC21" s="1328"/>
      <c r="BD21" s="1328"/>
      <c r="BE21" s="1328"/>
      <c r="BF21" s="1328"/>
      <c r="BG21" s="977"/>
    </row>
    <row r="22" spans="1:59" s="1" customFormat="1" ht="15.75" customHeight="1">
      <c r="A22" s="81"/>
      <c r="B22" s="81"/>
      <c r="R22" s="289"/>
      <c r="S22" s="972" t="s">
        <v>92</v>
      </c>
      <c r="T22" s="978"/>
      <c r="U22" s="975"/>
      <c r="V22" s="975"/>
      <c r="W22" s="975"/>
      <c r="X22" s="975"/>
      <c r="Y22" s="975"/>
      <c r="Z22" s="975"/>
      <c r="AA22" s="103"/>
      <c r="AB22" s="9">
        <f>AB9/AA9-1</f>
        <v>5.8708167085606E-3</v>
      </c>
      <c r="AC22" s="9">
        <f t="shared" ref="AC22:BF22" si="9">AC9/AB9-1</f>
        <v>4.2723275112406256E-3</v>
      </c>
      <c r="AD22" s="9">
        <f t="shared" si="9"/>
        <v>-9.0615250002326064E-3</v>
      </c>
      <c r="AE22" s="9">
        <f t="shared" si="9"/>
        <v>4.3995510842389285E-2</v>
      </c>
      <c r="AF22" s="9">
        <f t="shared" si="9"/>
        <v>7.5255263494942159E-3</v>
      </c>
      <c r="AG22" s="9">
        <f t="shared" si="9"/>
        <v>7.7776382965661917E-3</v>
      </c>
      <c r="AH22" s="9">
        <f t="shared" si="9"/>
        <v>-8.2925483913189879E-3</v>
      </c>
      <c r="AI22" s="9">
        <f t="shared" si="9"/>
        <v>-3.4638286878875713E-2</v>
      </c>
      <c r="AJ22" s="9">
        <f t="shared" si="9"/>
        <v>2.8658631544936419E-2</v>
      </c>
      <c r="AK22" s="9">
        <f t="shared" si="9"/>
        <v>1.6240710059746366E-2</v>
      </c>
      <c r="AL22" s="9">
        <f t="shared" si="9"/>
        <v>-1.4891193951347526E-2</v>
      </c>
      <c r="AM22" s="9">
        <f t="shared" si="9"/>
        <v>2.1856689704326193E-2</v>
      </c>
      <c r="AN22" s="9">
        <f t="shared" si="9"/>
        <v>4.7363081989526545E-3</v>
      </c>
      <c r="AO22" s="9">
        <f t="shared" si="9"/>
        <v>-4.3694807467618002E-3</v>
      </c>
      <c r="AP22" s="9">
        <f t="shared" si="9"/>
        <v>5.9173128993159629E-3</v>
      </c>
      <c r="AQ22" s="9">
        <f t="shared" si="9"/>
        <v>-1.8830744268166222E-2</v>
      </c>
      <c r="AR22" s="9">
        <f t="shared" si="9"/>
        <v>2.694050900215772E-2</v>
      </c>
      <c r="AS22" s="9">
        <f t="shared" si="9"/>
        <v>-5.4848835798800954E-2</v>
      </c>
      <c r="AT22" s="9">
        <f t="shared" si="9"/>
        <v>-5.5737332711189636E-2</v>
      </c>
      <c r="AU22" s="9">
        <f t="shared" si="9"/>
        <v>4.4060292055315697E-2</v>
      </c>
      <c r="AV22" s="9">
        <f t="shared" si="9"/>
        <v>4.2791912215890182E-2</v>
      </c>
      <c r="AW22" s="9">
        <f t="shared" si="9"/>
        <v>3.4359146409389973E-2</v>
      </c>
      <c r="AX22" s="9">
        <f t="shared" si="9"/>
        <v>8.5918475377364523E-3</v>
      </c>
      <c r="AY22" s="9">
        <f t="shared" si="9"/>
        <v>-3.7537102703886549E-2</v>
      </c>
      <c r="AZ22" s="9">
        <f t="shared" si="9"/>
        <v>-3.1147907332894853E-2</v>
      </c>
      <c r="BA22" s="9">
        <f t="shared" si="9"/>
        <v>-1.4862373432966258E-2</v>
      </c>
      <c r="BB22" s="9">
        <f t="shared" si="9"/>
        <v>-6.8715165413895107E-3</v>
      </c>
      <c r="BC22" s="9">
        <f t="shared" si="9"/>
        <v>-3.9918199862195913E-2</v>
      </c>
      <c r="BD22" s="9">
        <f t="shared" si="9"/>
        <v>-2.9956814142095944E-2</v>
      </c>
      <c r="BE22" s="9">
        <f t="shared" si="9"/>
        <v>-5.7269477038250471E-2</v>
      </c>
      <c r="BF22" s="9">
        <f t="shared" si="9"/>
        <v>1.6960497393251117E-2</v>
      </c>
      <c r="BG22" s="99"/>
    </row>
    <row r="23" spans="1:59" s="1" customFormat="1" ht="15.75" customHeight="1">
      <c r="A23" s="81"/>
      <c r="B23" s="81"/>
      <c r="R23" s="23"/>
      <c r="S23" s="24"/>
      <c r="T23" s="972" t="s">
        <v>93</v>
      </c>
      <c r="U23" s="975"/>
      <c r="V23" s="975"/>
      <c r="W23" s="975"/>
      <c r="X23" s="975"/>
      <c r="Y23" s="975"/>
      <c r="Z23" s="975"/>
      <c r="AA23" s="103"/>
      <c r="AB23" s="9">
        <f>AB10/AA10-1</f>
        <v>5.6144116183800552E-3</v>
      </c>
      <c r="AC23" s="9">
        <f t="shared" ref="AC23:BF23" si="10">AC10/AB10-1</f>
        <v>3.6637526398390907E-3</v>
      </c>
      <c r="AD23" s="9">
        <f t="shared" si="10"/>
        <v>-7.3957609557846471E-3</v>
      </c>
      <c r="AE23" s="9">
        <f t="shared" si="10"/>
        <v>4.3432030100469365E-2</v>
      </c>
      <c r="AF23" s="9">
        <f t="shared" si="10"/>
        <v>7.4834673029491316E-3</v>
      </c>
      <c r="AG23" s="9">
        <f t="shared" si="10"/>
        <v>7.6694950166016351E-3</v>
      </c>
      <c r="AH23" s="9">
        <f t="shared" si="10"/>
        <v>-7.9428581404374921E-3</v>
      </c>
      <c r="AI23" s="9">
        <f t="shared" si="10"/>
        <v>-3.2003834523093522E-2</v>
      </c>
      <c r="AJ23" s="9">
        <f t="shared" si="10"/>
        <v>3.1039027762837401E-2</v>
      </c>
      <c r="AK23" s="9">
        <f t="shared" si="10"/>
        <v>1.6036349874095635E-2</v>
      </c>
      <c r="AL23" s="9">
        <f t="shared" si="10"/>
        <v>-1.408641716894643E-2</v>
      </c>
      <c r="AM23" s="9">
        <f t="shared" si="10"/>
        <v>2.5960079158450666E-2</v>
      </c>
      <c r="AN23" s="9">
        <f t="shared" si="10"/>
        <v>5.3466672677802141E-3</v>
      </c>
      <c r="AO23" s="9">
        <f t="shared" si="10"/>
        <v>-3.9458489244534878E-3</v>
      </c>
      <c r="AP23" s="9">
        <f t="shared" si="10"/>
        <v>6.0809160665502571E-3</v>
      </c>
      <c r="AQ23" s="9">
        <f t="shared" si="10"/>
        <v>-1.9183749992100374E-2</v>
      </c>
      <c r="AR23" s="9">
        <f t="shared" si="10"/>
        <v>2.9286813384847621E-2</v>
      </c>
      <c r="AS23" s="9">
        <f t="shared" si="10"/>
        <v>-5.601025387152947E-2</v>
      </c>
      <c r="AT23" s="9">
        <f t="shared" si="10"/>
        <v>-5.1746354922473481E-2</v>
      </c>
      <c r="AU23" s="9">
        <f t="shared" si="10"/>
        <v>4.5691794071505143E-2</v>
      </c>
      <c r="AV23" s="9">
        <f t="shared" si="10"/>
        <v>4.6638093554046245E-2</v>
      </c>
      <c r="AW23" s="9">
        <f t="shared" si="10"/>
        <v>3.5062818740923651E-2</v>
      </c>
      <c r="AX23" s="9">
        <f t="shared" si="10"/>
        <v>7.9942879916128362E-3</v>
      </c>
      <c r="AY23" s="9">
        <f t="shared" si="10"/>
        <v>-3.8954143538555974E-2</v>
      </c>
      <c r="AZ23" s="9">
        <f t="shared" si="10"/>
        <v>-3.241038520978845E-2</v>
      </c>
      <c r="BA23" s="9">
        <f t="shared" si="10"/>
        <v>-1.5709499301096774E-2</v>
      </c>
      <c r="BB23" s="9">
        <f t="shared" si="10"/>
        <v>-8.2371451685242514E-3</v>
      </c>
      <c r="BC23" s="9">
        <f t="shared" si="10"/>
        <v>-4.2898895586901964E-2</v>
      </c>
      <c r="BD23" s="9">
        <f t="shared" si="10"/>
        <v>-3.1531785108250721E-2</v>
      </c>
      <c r="BE23" s="9">
        <f t="shared" si="10"/>
        <v>-5.9049116030007509E-2</v>
      </c>
      <c r="BF23" s="9">
        <f t="shared" si="10"/>
        <v>1.6916350917403067E-2</v>
      </c>
      <c r="BG23" s="99"/>
    </row>
    <row r="24" spans="1:59" s="1" customFormat="1" ht="15.75" customHeight="1">
      <c r="A24" s="81"/>
      <c r="B24" s="81"/>
      <c r="R24" s="1271" t="s">
        <v>95</v>
      </c>
      <c r="S24" s="981"/>
      <c r="T24" s="1272"/>
      <c r="U24" s="1273"/>
      <c r="V24" s="1273"/>
      <c r="W24" s="1273"/>
      <c r="X24" s="1273"/>
      <c r="Y24" s="1273"/>
      <c r="Z24" s="1273"/>
      <c r="AA24" s="103"/>
      <c r="AB24" s="9">
        <f>AB11/AA11-1</f>
        <v>3.9640485070098208E-3</v>
      </c>
      <c r="AC24" s="9">
        <f t="shared" ref="AC24:BF24" si="11">AC11/AB11-1</f>
        <v>3.7550060031747989E-3</v>
      </c>
      <c r="AD24" s="9">
        <f t="shared" si="11"/>
        <v>2.9783168897059564E-3</v>
      </c>
      <c r="AE24" s="9">
        <f t="shared" si="11"/>
        <v>2.6172981798973094E-3</v>
      </c>
      <c r="AF24" s="9">
        <f t="shared" si="11"/>
        <v>2.4348381431364974E-3</v>
      </c>
      <c r="AG24" s="9">
        <f t="shared" si="11"/>
        <v>2.30150513657712E-3</v>
      </c>
      <c r="AH24" s="9">
        <f t="shared" si="11"/>
        <v>2.3677289665420265E-3</v>
      </c>
      <c r="AI24" s="9">
        <f t="shared" si="11"/>
        <v>2.4968887972922627E-3</v>
      </c>
      <c r="AJ24" s="9">
        <f t="shared" si="11"/>
        <v>1.5418432538427673E-3</v>
      </c>
      <c r="AK24" s="9">
        <f t="shared" si="11"/>
        <v>2.0447314612330736E-3</v>
      </c>
      <c r="AL24" s="9">
        <f t="shared" si="11"/>
        <v>3.0726565085168467E-3</v>
      </c>
      <c r="AM24" s="9">
        <f t="shared" si="11"/>
        <v>1.3352602972132033E-3</v>
      </c>
      <c r="AN24" s="9">
        <f t="shared" si="11"/>
        <v>1.6315516997944535E-3</v>
      </c>
      <c r="AO24" s="9">
        <f t="shared" si="11"/>
        <v>7.2830360079567669E-4</v>
      </c>
      <c r="AP24" s="9">
        <f t="shared" si="11"/>
        <v>-1.486849210013963E-4</v>
      </c>
      <c r="AQ24" s="9">
        <f t="shared" si="11"/>
        <v>1.0409492204621618E-3</v>
      </c>
      <c r="AR24" s="9">
        <f t="shared" si="11"/>
        <v>1.0320482247989649E-3</v>
      </c>
      <c r="AS24" s="9">
        <f t="shared" si="11"/>
        <v>3.983348043081758E-4</v>
      </c>
      <c r="AT24" s="9">
        <f t="shared" si="11"/>
        <v>-4.0598357328003321E-4</v>
      </c>
      <c r="AU24" s="9">
        <f t="shared" si="11"/>
        <v>1.9801299675070716E-4</v>
      </c>
      <c r="AV24" s="9">
        <f t="shared" si="11"/>
        <v>-1.7423365118465206E-3</v>
      </c>
      <c r="AW24" s="9">
        <f t="shared" si="11"/>
        <v>-1.8897598423420758E-3</v>
      </c>
      <c r="AX24" s="9">
        <f t="shared" si="11"/>
        <v>-1.4010916004358887E-3</v>
      </c>
      <c r="AY24" s="9">
        <f t="shared" si="11"/>
        <v>-1.3871172348183247E-3</v>
      </c>
      <c r="AZ24" s="9">
        <f t="shared" si="11"/>
        <v>-1.119209287539058E-3</v>
      </c>
      <c r="BA24" s="9">
        <f t="shared" si="11"/>
        <v>-1.2744271999601819E-3</v>
      </c>
      <c r="BB24" s="9">
        <f t="shared" si="11"/>
        <v>-1.7848975991795468E-3</v>
      </c>
      <c r="BC24" s="9">
        <f t="shared" si="11"/>
        <v>-2.0759045669506149E-3</v>
      </c>
      <c r="BD24" s="9">
        <f t="shared" si="11"/>
        <v>-2.1846334456314676E-3</v>
      </c>
      <c r="BE24" s="9">
        <f t="shared" si="11"/>
        <v>-1.6524930126704529E-4</v>
      </c>
      <c r="BF24" s="9">
        <f t="shared" si="11"/>
        <v>-5.1036774430891496E-3</v>
      </c>
      <c r="BG24" s="99"/>
    </row>
    <row r="25" spans="1:59" s="1" customFormat="1" ht="13.8">
      <c r="A25" s="952"/>
      <c r="B25" s="81"/>
      <c r="S25" s="101"/>
    </row>
    <row r="26" spans="1:59" s="1" customFormat="1" ht="13.8">
      <c r="A26" s="81"/>
      <c r="B26" s="81"/>
      <c r="R26" s="1" t="s">
        <v>88</v>
      </c>
      <c r="S26" s="101"/>
    </row>
    <row r="27" spans="1:59" s="1" customFormat="1" ht="13.8">
      <c r="A27" s="81"/>
      <c r="B27" s="81"/>
      <c r="R27" s="481"/>
      <c r="S27" s="482"/>
      <c r="T27" s="482"/>
      <c r="U27" s="22"/>
      <c r="V27" s="22"/>
      <c r="W27" s="22"/>
      <c r="X27" s="22"/>
      <c r="Y27" s="22"/>
      <c r="Z27" s="22"/>
      <c r="AA27" s="6">
        <v>1990</v>
      </c>
      <c r="AB27" s="6">
        <f t="shared" ref="AB27:BA27" si="12">AA27+1</f>
        <v>1991</v>
      </c>
      <c r="AC27" s="6">
        <f t="shared" si="12"/>
        <v>1992</v>
      </c>
      <c r="AD27" s="6">
        <f t="shared" si="12"/>
        <v>1993</v>
      </c>
      <c r="AE27" s="6">
        <f t="shared" si="12"/>
        <v>1994</v>
      </c>
      <c r="AF27" s="6">
        <f t="shared" si="12"/>
        <v>1995</v>
      </c>
      <c r="AG27" s="6">
        <f t="shared" si="12"/>
        <v>1996</v>
      </c>
      <c r="AH27" s="6">
        <f t="shared" si="12"/>
        <v>1997</v>
      </c>
      <c r="AI27" s="6">
        <f t="shared" si="12"/>
        <v>1998</v>
      </c>
      <c r="AJ27" s="6">
        <f t="shared" si="12"/>
        <v>1999</v>
      </c>
      <c r="AK27" s="6">
        <f t="shared" si="12"/>
        <v>2000</v>
      </c>
      <c r="AL27" s="6">
        <f t="shared" si="12"/>
        <v>2001</v>
      </c>
      <c r="AM27" s="6">
        <f t="shared" si="12"/>
        <v>2002</v>
      </c>
      <c r="AN27" s="6">
        <f t="shared" si="12"/>
        <v>2003</v>
      </c>
      <c r="AO27" s="6">
        <f t="shared" si="12"/>
        <v>2004</v>
      </c>
      <c r="AP27" s="6">
        <f t="shared" si="12"/>
        <v>2005</v>
      </c>
      <c r="AQ27" s="6">
        <f t="shared" si="12"/>
        <v>2006</v>
      </c>
      <c r="AR27" s="6">
        <f t="shared" si="12"/>
        <v>2007</v>
      </c>
      <c r="AS27" s="6">
        <f t="shared" si="12"/>
        <v>2008</v>
      </c>
      <c r="AT27" s="6">
        <f t="shared" si="12"/>
        <v>2009</v>
      </c>
      <c r="AU27" s="6">
        <f t="shared" si="12"/>
        <v>2010</v>
      </c>
      <c r="AV27" s="6">
        <f t="shared" si="12"/>
        <v>2011</v>
      </c>
      <c r="AW27" s="6">
        <f t="shared" si="12"/>
        <v>2012</v>
      </c>
      <c r="AX27" s="6">
        <f t="shared" si="12"/>
        <v>2013</v>
      </c>
      <c r="AY27" s="6">
        <f t="shared" si="12"/>
        <v>2014</v>
      </c>
      <c r="AZ27" s="6">
        <f t="shared" si="12"/>
        <v>2015</v>
      </c>
      <c r="BA27" s="6">
        <f t="shared" si="12"/>
        <v>2016</v>
      </c>
      <c r="BB27" s="6">
        <f>BA27+1</f>
        <v>2017</v>
      </c>
      <c r="BC27" s="6">
        <f>BB27+1</f>
        <v>2018</v>
      </c>
      <c r="BD27" s="6">
        <f>BC27+1</f>
        <v>2019</v>
      </c>
      <c r="BE27" s="6">
        <f>BD27+1</f>
        <v>2020</v>
      </c>
      <c r="BF27" s="6">
        <f>BE27+1</f>
        <v>2021</v>
      </c>
    </row>
    <row r="28" spans="1:59" s="1" customFormat="1" ht="15.75" customHeight="1">
      <c r="A28" s="81"/>
      <c r="B28" s="81"/>
      <c r="R28" s="1257"/>
      <c r="S28" s="1329"/>
      <c r="T28" s="970"/>
      <c r="U28" s="979"/>
      <c r="V28" s="979"/>
      <c r="W28" s="979"/>
      <c r="X28" s="979"/>
      <c r="Y28" s="979"/>
      <c r="Z28" s="979"/>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330"/>
      <c r="AZ28" s="1330"/>
      <c r="BA28" s="1330"/>
      <c r="BB28" s="1330"/>
      <c r="BC28" s="1330"/>
      <c r="BD28" s="1330"/>
      <c r="BE28" s="1330"/>
      <c r="BF28" s="1330"/>
      <c r="BG28" s="99"/>
    </row>
    <row r="29" spans="1:59" s="1" customFormat="1" ht="15.75" customHeight="1">
      <c r="A29" s="81"/>
      <c r="B29" s="81"/>
      <c r="R29" s="289"/>
      <c r="S29" s="972" t="s">
        <v>90</v>
      </c>
      <c r="T29" s="978"/>
      <c r="U29" s="975"/>
      <c r="V29" s="975"/>
      <c r="W29" s="975"/>
      <c r="X29" s="975"/>
      <c r="Y29" s="975"/>
      <c r="Z29" s="975"/>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9">
        <f>AY6/$AX6-1</f>
        <v>-3.8872151576598957E-2</v>
      </c>
      <c r="AZ29" s="9">
        <f>AZ6/$AX6-1</f>
        <v>-6.985147004478176E-2</v>
      </c>
      <c r="BA29" s="9">
        <f t="shared" ref="BA29:BE29" si="13">BA6/$AX6-1</f>
        <v>-8.4843473476319042E-2</v>
      </c>
      <c r="BB29" s="9">
        <f t="shared" si="13"/>
        <v>-9.2754223021221827E-2</v>
      </c>
      <c r="BC29" s="9">
        <f t="shared" si="13"/>
        <v>-0.13077801675525147</v>
      </c>
      <c r="BD29" s="9">
        <f t="shared" si="13"/>
        <v>-0.15865918363630716</v>
      </c>
      <c r="BE29" s="9">
        <f t="shared" si="13"/>
        <v>-0.2069734009507892</v>
      </c>
      <c r="BF29" s="9">
        <f>BF6/$AX6-1</f>
        <v>-0.19763927245263113</v>
      </c>
      <c r="BG29" s="99"/>
    </row>
    <row r="30" spans="1:59" s="81" customFormat="1" ht="15.75" customHeight="1">
      <c r="R30" s="23"/>
      <c r="S30" s="263"/>
      <c r="T30" s="972" t="s">
        <v>91</v>
      </c>
      <c r="U30" s="975"/>
      <c r="V30" s="975"/>
      <c r="W30" s="975"/>
      <c r="X30" s="975"/>
      <c r="Y30" s="975"/>
      <c r="Z30" s="975"/>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37">
        <f>AY7/$AX7-1</f>
        <v>-4.0287226809504362E-2</v>
      </c>
      <c r="AZ30" s="137">
        <f>AZ7/$AX7-1</f>
        <v>-7.2431194303379853E-2</v>
      </c>
      <c r="BA30" s="137">
        <f t="shared" ref="BA30:BE30" si="14">BA7/$AX7-1</f>
        <v>-8.8166384227722716E-2</v>
      </c>
      <c r="BB30" s="137">
        <f t="shared" si="14"/>
        <v>-9.7291413524180581E-2</v>
      </c>
      <c r="BC30" s="137">
        <f t="shared" si="14"/>
        <v>-0.13781016197566176</v>
      </c>
      <c r="BD30" s="137">
        <f t="shared" si="14"/>
        <v>-0.16682072314212348</v>
      </c>
      <c r="BE30" s="137">
        <f t="shared" si="14"/>
        <v>-0.21614877521071885</v>
      </c>
      <c r="BF30" s="137">
        <f>BF7/$AX7-1</f>
        <v>-0.20695707090454474</v>
      </c>
      <c r="BG30" s="977"/>
    </row>
    <row r="31" spans="1:59" s="1" customFormat="1" ht="15.75" customHeight="1">
      <c r="A31" s="81"/>
      <c r="B31" s="81"/>
      <c r="R31" s="1257" t="s">
        <v>522</v>
      </c>
      <c r="S31" s="816"/>
      <c r="T31" s="976"/>
      <c r="U31" s="971"/>
      <c r="V31" s="971"/>
      <c r="W31" s="971"/>
      <c r="X31" s="971"/>
      <c r="Y31" s="971"/>
      <c r="Z31" s="971"/>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330"/>
      <c r="AZ31" s="1330"/>
      <c r="BA31" s="1330"/>
      <c r="BB31" s="1330"/>
      <c r="BC31" s="1330"/>
      <c r="BD31" s="1330"/>
      <c r="BE31" s="1330"/>
      <c r="BF31" s="1330"/>
      <c r="BG31" s="99"/>
    </row>
    <row r="32" spans="1:59" s="1" customFormat="1" ht="15.75" customHeight="1">
      <c r="A32" s="81"/>
      <c r="B32" s="81"/>
      <c r="R32" s="289"/>
      <c r="S32" s="972" t="s">
        <v>92</v>
      </c>
      <c r="T32" s="978"/>
      <c r="U32" s="975"/>
      <c r="V32" s="975"/>
      <c r="W32" s="975"/>
      <c r="X32" s="975"/>
      <c r="Y32" s="975"/>
      <c r="Z32" s="975"/>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9">
        <f>AY9/$AX9-1</f>
        <v>-3.7537102703886549E-2</v>
      </c>
      <c r="AZ32" s="9">
        <f t="shared" ref="AY32:AZ34" si="15">AZ9/$AX9-1</f>
        <v>-6.7515807840215381E-2</v>
      </c>
      <c r="BA32" s="9">
        <f t="shared" ref="BA32:BE32" si="16">BA9/$AX9-1</f>
        <v>-8.1374736124432023E-2</v>
      </c>
      <c r="BB32" s="9">
        <f t="shared" si="16"/>
        <v>-8.7687084820491257E-2</v>
      </c>
      <c r="BC32" s="9">
        <f t="shared" si="16"/>
        <v>-0.12410497410548949</v>
      </c>
      <c r="BD32" s="9">
        <f t="shared" si="16"/>
        <v>-0.15034399860419767</v>
      </c>
      <c r="BE32" s="9">
        <f t="shared" si="16"/>
        <v>-0.1990033534665463</v>
      </c>
      <c r="BF32" s="9">
        <f>BF9/$AX9-1</f>
        <v>-0.18541805193101268</v>
      </c>
      <c r="BG32" s="99"/>
    </row>
    <row r="33" spans="1:59" s="81" customFormat="1" ht="15.75" customHeight="1">
      <c r="R33" s="23"/>
      <c r="S33" s="24"/>
      <c r="T33" s="972" t="s">
        <v>93</v>
      </c>
      <c r="U33" s="975"/>
      <c r="V33" s="975"/>
      <c r="W33" s="975"/>
      <c r="X33" s="975"/>
      <c r="Y33" s="975"/>
      <c r="Z33" s="975"/>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9">
        <f t="shared" si="15"/>
        <v>-3.8954143538555974E-2</v>
      </c>
      <c r="AZ33" s="9">
        <f t="shared" si="15"/>
        <v>-7.010200995074245E-2</v>
      </c>
      <c r="BA33" s="9">
        <f t="shared" ref="BA33:BE33" si="17">BA10/$AX10-1</f>
        <v>-8.4710241775512563E-2</v>
      </c>
      <c r="BB33" s="9">
        <f t="shared" si="17"/>
        <v>-9.2249616385271183E-2</v>
      </c>
      <c r="BC33" s="9">
        <f t="shared" si="17"/>
        <v>-0.13119110531092959</v>
      </c>
      <c r="BD33" s="9">
        <f t="shared" si="17"/>
        <v>-0.15858620067840212</v>
      </c>
      <c r="BE33" s="9">
        <f t="shared" si="17"/>
        <v>-0.20827094174379257</v>
      </c>
      <c r="BF33" s="9">
        <f>BF10/$AX10-1</f>
        <v>-0.19487777516282545</v>
      </c>
      <c r="BG33" s="977"/>
    </row>
    <row r="34" spans="1:59" s="1" customFormat="1" ht="15.75" customHeight="1">
      <c r="A34" s="81"/>
      <c r="B34" s="81"/>
      <c r="R34" s="601" t="s">
        <v>95</v>
      </c>
      <c r="S34" s="981"/>
      <c r="T34" s="980"/>
      <c r="U34" s="965"/>
      <c r="V34" s="1273"/>
      <c r="W34" s="1273"/>
      <c r="X34" s="1273"/>
      <c r="Y34" s="1273"/>
      <c r="Z34" s="127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9">
        <f t="shared" si="15"/>
        <v>-1.3871172348183247E-3</v>
      </c>
      <c r="AZ34" s="9">
        <f t="shared" si="15"/>
        <v>-2.5047740478653102E-3</v>
      </c>
      <c r="BA34" s="9">
        <f t="shared" ref="BA34:BE34" si="18">BA11/$AX11-1</f>
        <v>-3.7760090956490133E-3</v>
      </c>
      <c r="BB34" s="9">
        <f t="shared" si="18"/>
        <v>-5.554166905259339E-3</v>
      </c>
      <c r="BC34" s="9">
        <f t="shared" si="18"/>
        <v>-7.6185415517656674E-3</v>
      </c>
      <c r="BD34" s="9">
        <f t="shared" si="18"/>
        <v>-9.7865312767162482E-3</v>
      </c>
      <c r="BE34" s="9">
        <f t="shared" si="18"/>
        <v>-9.9501633605280082E-3</v>
      </c>
      <c r="BF34" s="9">
        <f>BF11/$AX11-1</f>
        <v>-1.5003058379319034E-2</v>
      </c>
      <c r="BG34" s="99"/>
    </row>
    <row r="35" spans="1:59" s="1" customFormat="1" ht="18.75" customHeight="1">
      <c r="A35" s="81"/>
      <c r="B35" s="81"/>
      <c r="R35" s="32"/>
      <c r="S35" s="8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99"/>
    </row>
  </sheetData>
  <mergeCells count="2">
    <mergeCell ref="R4:T4"/>
    <mergeCell ref="R12:U12"/>
  </mergeCells>
  <phoneticPr fontId="10"/>
  <pageMargins left="0.28000000000000003" right="0.32" top="0.71" bottom="0.24" header="0.51181102362204722" footer="0.26"/>
  <pageSetup paperSize="9" scale="41"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8F5DC-65A2-48A0-8633-284D314DEC81}">
  <sheetPr>
    <pageSetUpPr fitToPage="1"/>
  </sheetPr>
  <dimension ref="A1:BF36"/>
  <sheetViews>
    <sheetView zoomScaleNormal="100" workbookViewId="0">
      <pane xSplit="21" ySplit="4" topLeftCell="AT5" activePane="bottomRight" state="frozen"/>
      <selection pane="topRight" activeCell="AA1" sqref="AA1"/>
      <selection pane="bottomLeft" activeCell="A5" sqref="A5"/>
      <selection pane="bottomRight" activeCell="AX15" sqref="AX15"/>
    </sheetView>
  </sheetViews>
  <sheetFormatPr defaultColWidth="9" defaultRowHeight="13.2"/>
  <cols>
    <col min="1" max="1" width="1.109375" style="1553" customWidth="1"/>
    <col min="2" max="2" width="1.6640625" style="1553" customWidth="1"/>
    <col min="3" max="16" width="1.6640625" style="21" hidden="1" customWidth="1"/>
    <col min="17" max="17" width="1.6640625" style="21" customWidth="1"/>
    <col min="18" max="19" width="2.109375" style="21" customWidth="1"/>
    <col min="20" max="20" width="43.109375" style="21" customWidth="1"/>
    <col min="21" max="21" width="17" style="21" customWidth="1"/>
    <col min="22" max="26" width="17" style="21" hidden="1" customWidth="1"/>
    <col min="27" max="56" width="10.109375" style="21" bestFit="1" customWidth="1"/>
    <col min="57" max="58" width="10.109375" style="21" customWidth="1"/>
    <col min="59" max="16384" width="9" style="21"/>
  </cols>
  <sheetData>
    <row r="1" spans="1:58" ht="53.25" customHeight="1">
      <c r="R1" s="751" t="s">
        <v>571</v>
      </c>
    </row>
    <row r="2" spans="1:58" ht="14.25" customHeight="1">
      <c r="R2" s="679" t="str">
        <f>'0.Contents'!$C$2</f>
        <v>＜暫定データ＞</v>
      </c>
      <c r="U2" s="679"/>
      <c r="V2" s="679"/>
      <c r="W2" s="679"/>
      <c r="X2" s="679"/>
      <c r="Y2" s="679"/>
      <c r="Z2" s="679"/>
    </row>
    <row r="3" spans="1:58" s="1" customFormat="1" ht="18.75" customHeight="1">
      <c r="A3" s="81"/>
      <c r="B3" s="81"/>
      <c r="R3" s="1" t="s">
        <v>279</v>
      </c>
    </row>
    <row r="4" spans="1:58" s="1" customFormat="1" ht="13.8">
      <c r="A4" s="81"/>
      <c r="B4" s="81"/>
      <c r="R4" s="481"/>
      <c r="S4" s="482"/>
      <c r="T4" s="22"/>
      <c r="U4" s="6" t="s">
        <v>86</v>
      </c>
      <c r="V4" s="6"/>
      <c r="W4" s="6"/>
      <c r="X4" s="6"/>
      <c r="Y4" s="6"/>
      <c r="Z4" s="6"/>
      <c r="AA4" s="6">
        <v>1990</v>
      </c>
      <c r="AB4" s="6">
        <f t="shared" ref="AB4:BA4" si="0">AA4+1</f>
        <v>1991</v>
      </c>
      <c r="AC4" s="6">
        <f t="shared" si="0"/>
        <v>1992</v>
      </c>
      <c r="AD4" s="6">
        <f t="shared" si="0"/>
        <v>1993</v>
      </c>
      <c r="AE4" s="6">
        <f t="shared" si="0"/>
        <v>1994</v>
      </c>
      <c r="AF4" s="6">
        <f t="shared" si="0"/>
        <v>1995</v>
      </c>
      <c r="AG4" s="6">
        <f t="shared" si="0"/>
        <v>1996</v>
      </c>
      <c r="AH4" s="6">
        <f t="shared" si="0"/>
        <v>1997</v>
      </c>
      <c r="AI4" s="6">
        <f t="shared" si="0"/>
        <v>1998</v>
      </c>
      <c r="AJ4" s="6">
        <f t="shared" si="0"/>
        <v>1999</v>
      </c>
      <c r="AK4" s="6">
        <f t="shared" si="0"/>
        <v>2000</v>
      </c>
      <c r="AL4" s="6">
        <f t="shared" si="0"/>
        <v>2001</v>
      </c>
      <c r="AM4" s="6">
        <f t="shared" si="0"/>
        <v>2002</v>
      </c>
      <c r="AN4" s="6">
        <f t="shared" si="0"/>
        <v>2003</v>
      </c>
      <c r="AO4" s="6">
        <f t="shared" si="0"/>
        <v>2004</v>
      </c>
      <c r="AP4" s="6">
        <f t="shared" si="0"/>
        <v>2005</v>
      </c>
      <c r="AQ4" s="6">
        <f t="shared" si="0"/>
        <v>2006</v>
      </c>
      <c r="AR4" s="6">
        <f t="shared" si="0"/>
        <v>2007</v>
      </c>
      <c r="AS4" s="6">
        <f t="shared" si="0"/>
        <v>2008</v>
      </c>
      <c r="AT4" s="6">
        <f t="shared" si="0"/>
        <v>2009</v>
      </c>
      <c r="AU4" s="6">
        <f>AT4+1</f>
        <v>2010</v>
      </c>
      <c r="AV4" s="6">
        <f>AU4+1</f>
        <v>2011</v>
      </c>
      <c r="AW4" s="6">
        <f>AV4+1</f>
        <v>2012</v>
      </c>
      <c r="AX4" s="6">
        <f>AW4+1</f>
        <v>2013</v>
      </c>
      <c r="AY4" s="6">
        <f t="shared" si="0"/>
        <v>2014</v>
      </c>
      <c r="AZ4" s="6">
        <f t="shared" si="0"/>
        <v>2015</v>
      </c>
      <c r="BA4" s="6">
        <f t="shared" si="0"/>
        <v>2016</v>
      </c>
      <c r="BB4" s="6">
        <f>BA4+1</f>
        <v>2017</v>
      </c>
      <c r="BC4" s="6">
        <f>BB4+1</f>
        <v>2018</v>
      </c>
      <c r="BD4" s="6">
        <f>BC4+1</f>
        <v>2019</v>
      </c>
      <c r="BE4" s="6">
        <f>BD4+1</f>
        <v>2020</v>
      </c>
      <c r="BF4" s="6">
        <f>BE4+1</f>
        <v>2021</v>
      </c>
    </row>
    <row r="5" spans="1:58" s="81" customFormat="1" ht="15.75" customHeight="1">
      <c r="R5" s="969"/>
      <c r="S5" s="973"/>
      <c r="T5" s="974"/>
      <c r="U5" s="84"/>
      <c r="V5" s="84"/>
      <c r="W5" s="84"/>
      <c r="X5" s="84"/>
      <c r="Y5" s="84"/>
      <c r="Z5" s="84"/>
      <c r="AA5" s="966"/>
      <c r="AB5" s="966"/>
      <c r="AC5" s="966"/>
      <c r="AD5" s="966"/>
      <c r="AE5" s="966"/>
      <c r="AF5" s="966"/>
      <c r="AG5" s="966"/>
      <c r="AH5" s="966"/>
      <c r="AI5" s="966"/>
      <c r="AJ5" s="966"/>
      <c r="AK5" s="966"/>
      <c r="AL5" s="966"/>
      <c r="AM5" s="966"/>
      <c r="AN5" s="966"/>
      <c r="AO5" s="966"/>
      <c r="AP5" s="966"/>
      <c r="AQ5" s="966"/>
      <c r="AR5" s="966"/>
      <c r="AS5" s="966"/>
      <c r="AT5" s="966"/>
      <c r="AU5" s="966"/>
      <c r="AV5" s="966"/>
      <c r="AW5" s="966"/>
      <c r="AX5" s="966"/>
      <c r="AY5" s="966"/>
      <c r="AZ5" s="966"/>
      <c r="BA5" s="966"/>
      <c r="BB5" s="966"/>
      <c r="BC5" s="966"/>
      <c r="BD5" s="966"/>
      <c r="BE5" s="966"/>
      <c r="BF5" s="966"/>
    </row>
    <row r="6" spans="1:58" s="1" customFormat="1" ht="15.75" customHeight="1">
      <c r="A6" s="81"/>
      <c r="B6" s="81"/>
      <c r="R6" s="595"/>
      <c r="S6" s="969" t="s">
        <v>90</v>
      </c>
      <c r="T6" s="974"/>
      <c r="U6" s="84" t="s">
        <v>17</v>
      </c>
      <c r="V6" s="84"/>
      <c r="W6" s="84"/>
      <c r="X6" s="84"/>
      <c r="Y6" s="84"/>
      <c r="Z6" s="84"/>
      <c r="AA6" s="966">
        <f>'1.Summary'!AA5</f>
        <v>1163.6779120447075</v>
      </c>
      <c r="AB6" s="966">
        <f>'1.Summary'!AB5</f>
        <v>1175.1496088116785</v>
      </c>
      <c r="AC6" s="966">
        <f>'1.Summary'!AC5</f>
        <v>1184.6017791242177</v>
      </c>
      <c r="AD6" s="966">
        <f>'1.Summary'!AD5</f>
        <v>1177.3636298307756</v>
      </c>
      <c r="AE6" s="966">
        <f>'1.Summary'!AE5</f>
        <v>1232.3794285386311</v>
      </c>
      <c r="AF6" s="966">
        <f>'1.Summary'!AF5</f>
        <v>1244.6769582688901</v>
      </c>
      <c r="AG6" s="966">
        <f>'1.Summary'!AG5</f>
        <v>1257.2445159184153</v>
      </c>
      <c r="AH6" s="966">
        <f>'1.Summary'!AH5</f>
        <v>1249.7708838125182</v>
      </c>
      <c r="AI6" s="966">
        <f>'1.Summary'!AI5</f>
        <v>1209.4934102028353</v>
      </c>
      <c r="AJ6" s="966">
        <f>'1.Summary'!AJ5</f>
        <v>1246.0741294846441</v>
      </c>
      <c r="AK6" s="966">
        <f>'1.Summary'!AK5</f>
        <v>1268.9005246037761</v>
      </c>
      <c r="AL6" s="966">
        <f>'1.Summary'!AL5</f>
        <v>1253.8459170340941</v>
      </c>
      <c r="AM6" s="966">
        <f>'1.Summary'!AM5</f>
        <v>1282.9616415547371</v>
      </c>
      <c r="AN6" s="966">
        <f>'1.Summary'!AN5</f>
        <v>1291.1412756703701</v>
      </c>
      <c r="AO6" s="966">
        <f>'1.Summary'!AO5</f>
        <v>1286.4358927552503</v>
      </c>
      <c r="AP6" s="966">
        <f>'1.Summary'!AP5</f>
        <v>1293.8557310126525</v>
      </c>
      <c r="AQ6" s="966">
        <f>'1.Summary'!AQ5</f>
        <v>1270.8129407725339</v>
      </c>
      <c r="AR6" s="966">
        <f>'1.Summary'!AR5</f>
        <v>1306.3961620446812</v>
      </c>
      <c r="AS6" s="966">
        <f>'1.Summary'!AS5</f>
        <v>1235.2336941190799</v>
      </c>
      <c r="AT6" s="966">
        <f>'1.Summary'!AT5</f>
        <v>1165.9115295583035</v>
      </c>
      <c r="AU6" s="966">
        <f>'1.Summary'!AU5</f>
        <v>1217.5229697045604</v>
      </c>
      <c r="AV6" s="966">
        <f>'1.Summary'!AV5</f>
        <v>1267.4109950515644</v>
      </c>
      <c r="AW6" s="966">
        <f>'1.Summary'!AW5</f>
        <v>1308.4807589151183</v>
      </c>
      <c r="AX6" s="966">
        <f>'1.Summary'!AX5</f>
        <v>1317.8739732550052</v>
      </c>
      <c r="AY6" s="966">
        <f>'1.Summary'!AY5</f>
        <v>1266.6453764077819</v>
      </c>
      <c r="AZ6" s="966">
        <f>'1.Summary'!AZ5</f>
        <v>1225.8185388893858</v>
      </c>
      <c r="BA6" s="966">
        <f>'1.Summary'!BA5</f>
        <v>1206.060967760013</v>
      </c>
      <c r="BB6" s="966">
        <f>'1.Summary'!BB5</f>
        <v>1195.6355968258467</v>
      </c>
      <c r="BC6" s="966">
        <f>'1.Summary'!BC5</f>
        <v>1145.5250286993523</v>
      </c>
      <c r="BD6" s="966">
        <f>'1.Summary'!BD5</f>
        <v>1108.7811645228296</v>
      </c>
      <c r="BE6" s="966">
        <f>'1.Summary'!BE5</f>
        <v>1045.1091149858873</v>
      </c>
      <c r="BF6" s="966">
        <f>'1.Summary'!BF5</f>
        <v>1057.4103199966278</v>
      </c>
    </row>
    <row r="7" spans="1:58" s="1" customFormat="1" ht="15.75" customHeight="1">
      <c r="A7" s="81"/>
      <c r="B7" s="81"/>
      <c r="R7" s="967"/>
      <c r="S7" s="597"/>
      <c r="T7" s="964" t="s">
        <v>91</v>
      </c>
      <c r="U7" s="84" t="s">
        <v>17</v>
      </c>
      <c r="V7" s="84"/>
      <c r="W7" s="84"/>
      <c r="X7" s="84"/>
      <c r="Y7" s="84"/>
      <c r="Z7" s="84"/>
      <c r="AA7" s="966">
        <f>'2.CO2-Sector'!AA5/1000</f>
        <v>1067.561954437844</v>
      </c>
      <c r="AB7" s="966">
        <f>'2.CO2-Sector'!AB5/1000</f>
        <v>1077.8113134951486</v>
      </c>
      <c r="AC7" s="966">
        <f>'2.CO2-Sector'!AC5/1000</f>
        <v>1085.8221633882238</v>
      </c>
      <c r="AD7" s="966">
        <f>'2.CO2-Sector'!AD5/1000</f>
        <v>1081.0016873980737</v>
      </c>
      <c r="AE7" s="966">
        <f>'2.CO2-Sector'!AE5/1000</f>
        <v>1130.9039713782831</v>
      </c>
      <c r="AF7" s="966">
        <f>'2.CO2-Sector'!AF5/1000</f>
        <v>1142.1412286336395</v>
      </c>
      <c r="AG7" s="966">
        <f>'2.CO2-Sector'!AG5/1000</f>
        <v>1153.5496793706229</v>
      </c>
      <c r="AH7" s="966">
        <f>'2.CO2-Sector'!AH5/1000</f>
        <v>1147.0967966268647</v>
      </c>
      <c r="AI7" s="966">
        <f>'2.CO2-Sector'!AI5/1000</f>
        <v>1113.1578091833085</v>
      </c>
      <c r="AJ7" s="966">
        <f>'2.CO2-Sector'!AJ5/1000</f>
        <v>1149.4787329300641</v>
      </c>
      <c r="AK7" s="966">
        <f>'2.CO2-Sector'!AK5/1000</f>
        <v>1170.3002428345183</v>
      </c>
      <c r="AL7" s="966">
        <f>'2.CO2-Sector'!AL5/1000</f>
        <v>1157.3601822797361</v>
      </c>
      <c r="AM7" s="966">
        <f>'2.CO2-Sector'!AM5/1000</f>
        <v>1188.9908394394013</v>
      </c>
      <c r="AN7" s="966">
        <f>'2.CO2-Sector'!AN5/1000</f>
        <v>1197.2982498674169</v>
      </c>
      <c r="AO7" s="966">
        <f>'2.CO2-Sector'!AO5/1000</f>
        <v>1193.4424477155812</v>
      </c>
      <c r="AP7" s="966">
        <f>'2.CO2-Sector'!AP5/1000</f>
        <v>1200.5211451346584</v>
      </c>
      <c r="AQ7" s="966">
        <f>'2.CO2-Sector'!AQ5/1000</f>
        <v>1178.7163555979128</v>
      </c>
      <c r="AR7" s="966">
        <f>'2.CO2-Sector'!AR5/1000</f>
        <v>1214.4893208380838</v>
      </c>
      <c r="AS7" s="966">
        <f>'2.CO2-Sector'!AS5/1000</f>
        <v>1146.9221427505886</v>
      </c>
      <c r="AT7" s="966">
        <f>'2.CO2-Sector'!AT5/1000</f>
        <v>1087.1315656690233</v>
      </c>
      <c r="AU7" s="966">
        <f>'2.CO2-Sector'!AU5/1000</f>
        <v>1137.0296593733156</v>
      </c>
      <c r="AV7" s="966">
        <f>'2.CO2-Sector'!AV5/1000</f>
        <v>1187.9850725292802</v>
      </c>
      <c r="AW7" s="966">
        <f>'2.CO2-Sector'!AW5/1000</f>
        <v>1227.3154550555309</v>
      </c>
      <c r="AX7" s="966">
        <f>'2.CO2-Sector'!AX5/1000</f>
        <v>1235.393640055901</v>
      </c>
      <c r="AY7" s="966">
        <f>'2.CO2-Sector'!AY5/1000</f>
        <v>1185.6230562799497</v>
      </c>
      <c r="AZ7" s="966">
        <f>'2.CO2-Sector'!AZ5/1000</f>
        <v>1145.9126032718523</v>
      </c>
      <c r="BA7" s="966">
        <f>'2.CO2-Sector'!BA5/1000</f>
        <v>1126.4734497142474</v>
      </c>
      <c r="BB7" s="966">
        <f>'2.CO2-Sector'!BB5/1000</f>
        <v>1115.2004465560797</v>
      </c>
      <c r="BC7" s="966">
        <f>'2.CO2-Sector'!BC5/1000</f>
        <v>1065.1438424160949</v>
      </c>
      <c r="BD7" s="966">
        <f>'2.CO2-Sector'!BD5/1000</f>
        <v>1029.3043796565953</v>
      </c>
      <c r="BE7" s="966">
        <f>'2.CO2-Sector'!BE5/1000</f>
        <v>968.3648178547063</v>
      </c>
      <c r="BF7" s="966">
        <f>'2.CO2-Sector'!BF5/1000</f>
        <v>979.72019089582818</v>
      </c>
    </row>
    <row r="8" spans="1:58" s="81" customFormat="1" ht="15.75" customHeight="1">
      <c r="R8" s="969"/>
      <c r="S8" s="973"/>
      <c r="T8" s="974"/>
      <c r="U8" s="84"/>
      <c r="V8" s="84"/>
      <c r="W8" s="84"/>
      <c r="X8" s="84"/>
      <c r="Y8" s="84"/>
      <c r="Z8" s="84"/>
      <c r="AA8" s="968"/>
      <c r="AB8" s="968"/>
      <c r="AC8" s="968"/>
      <c r="AD8" s="968"/>
      <c r="AE8" s="968"/>
      <c r="AF8" s="968"/>
      <c r="AG8" s="968"/>
      <c r="AH8" s="968"/>
      <c r="AI8" s="968"/>
      <c r="AJ8" s="968"/>
      <c r="AK8" s="968"/>
      <c r="AL8" s="968"/>
      <c r="AM8" s="968"/>
      <c r="AN8" s="968"/>
      <c r="AO8" s="968"/>
      <c r="AP8" s="968"/>
      <c r="AQ8" s="968"/>
      <c r="AR8" s="968"/>
      <c r="AS8" s="968"/>
      <c r="AT8" s="968"/>
      <c r="AU8" s="968"/>
      <c r="AV8" s="968"/>
      <c r="AW8" s="968"/>
      <c r="AX8" s="968"/>
      <c r="AY8" s="968"/>
      <c r="AZ8" s="968"/>
      <c r="BA8" s="968"/>
      <c r="BB8" s="968"/>
      <c r="BC8" s="968"/>
      <c r="BD8" s="968"/>
      <c r="BE8" s="968"/>
      <c r="BF8" s="968"/>
    </row>
    <row r="9" spans="1:58" s="1" customFormat="1" ht="15.75" customHeight="1">
      <c r="A9" s="81"/>
      <c r="B9" s="81"/>
      <c r="R9" s="289"/>
      <c r="S9" s="972" t="s">
        <v>387</v>
      </c>
      <c r="T9" s="975"/>
      <c r="U9" s="84" t="s">
        <v>280</v>
      </c>
      <c r="V9" s="84"/>
      <c r="W9" s="84"/>
      <c r="X9" s="84"/>
      <c r="Y9" s="84"/>
      <c r="Z9" s="84"/>
      <c r="AA9" s="968">
        <f>AA6/AA11*10^3</f>
        <v>2.7008141403189918</v>
      </c>
      <c r="AB9" s="968">
        <f t="shared" ref="AB9:AD9" si="1">AB6/AB11*10^3</f>
        <v>2.6606484245910389</v>
      </c>
      <c r="AC9" s="968">
        <f t="shared" si="1"/>
        <v>2.6662373274560758</v>
      </c>
      <c r="AD9" s="968">
        <f t="shared" si="1"/>
        <v>2.6707180761315983</v>
      </c>
      <c r="AE9" s="968">
        <f>AE6/AE11*10^3</f>
        <v>2.7512344451609838</v>
      </c>
      <c r="AF9" s="968">
        <f t="shared" ref="AF9:BE9" si="2">AF6/AF11*10^3</f>
        <v>2.6930724600037479</v>
      </c>
      <c r="AG9" s="968">
        <f t="shared" si="2"/>
        <v>2.6423463589861824</v>
      </c>
      <c r="AH9" s="968">
        <f t="shared" si="2"/>
        <v>2.629893490435887</v>
      </c>
      <c r="AI9" s="968">
        <f t="shared" si="2"/>
        <v>2.5706150640836576</v>
      </c>
      <c r="AJ9" s="968">
        <f t="shared" si="2"/>
        <v>2.6326245800350421</v>
      </c>
      <c r="AK9" s="968">
        <f t="shared" si="2"/>
        <v>2.6129333343020744</v>
      </c>
      <c r="AL9" s="968">
        <f t="shared" si="2"/>
        <v>2.6007276648218607</v>
      </c>
      <c r="AM9" s="968">
        <f t="shared" si="2"/>
        <v>2.6368790617829929</v>
      </c>
      <c r="AN9" s="968">
        <f t="shared" si="2"/>
        <v>2.6035126347697064</v>
      </c>
      <c r="AO9" s="968">
        <f t="shared" si="2"/>
        <v>2.5510885505946828</v>
      </c>
      <c r="AP9" s="968">
        <f t="shared" si="2"/>
        <v>2.5116872111798707</v>
      </c>
      <c r="AQ9" s="968">
        <f t="shared" si="2"/>
        <v>2.4355125482287785</v>
      </c>
      <c r="AR9" s="968">
        <f t="shared" si="2"/>
        <v>2.477653190584665</v>
      </c>
      <c r="AS9" s="968">
        <f t="shared" si="2"/>
        <v>2.4303089629346282</v>
      </c>
      <c r="AT9" s="968">
        <f t="shared" si="2"/>
        <v>2.3512177843763706</v>
      </c>
      <c r="AU9" s="968">
        <f t="shared" si="2"/>
        <v>2.3776740902166473</v>
      </c>
      <c r="AV9" s="968">
        <f t="shared" si="2"/>
        <v>2.4624902781664346</v>
      </c>
      <c r="AW9" s="968">
        <f t="shared" si="2"/>
        <v>2.5264182256098939</v>
      </c>
      <c r="AX9" s="968">
        <f t="shared" si="2"/>
        <v>2.476870104410632</v>
      </c>
      <c r="AY9" s="968">
        <f t="shared" si="2"/>
        <v>2.3890166065368397</v>
      </c>
      <c r="AZ9" s="968">
        <f t="shared" si="2"/>
        <v>2.2725025215152863</v>
      </c>
      <c r="BA9" s="968">
        <f t="shared" si="2"/>
        <v>2.2191487543127475</v>
      </c>
      <c r="BB9" s="968">
        <f t="shared" si="2"/>
        <v>2.1614115586264466</v>
      </c>
      <c r="BC9" s="968">
        <f t="shared" si="2"/>
        <v>2.0656977220826329</v>
      </c>
      <c r="BD9" s="968">
        <f t="shared" si="2"/>
        <v>2.0154857016289385</v>
      </c>
      <c r="BE9" s="968">
        <f t="shared" si="2"/>
        <v>1.98166875681355</v>
      </c>
      <c r="BF9" s="968">
        <f t="shared" ref="BF9" si="3">BF6/BF11*10^3</f>
        <v>1.9552846627344904</v>
      </c>
    </row>
    <row r="10" spans="1:58" s="1" customFormat="1" ht="15.75" customHeight="1">
      <c r="A10" s="81"/>
      <c r="B10" s="81"/>
      <c r="R10" s="24"/>
      <c r="S10" s="263"/>
      <c r="T10" s="261" t="s">
        <v>388</v>
      </c>
      <c r="U10" s="84" t="s">
        <v>280</v>
      </c>
      <c r="V10" s="84"/>
      <c r="W10" s="84"/>
      <c r="X10" s="84"/>
      <c r="Y10" s="84"/>
      <c r="Z10" s="84"/>
      <c r="AA10" s="968">
        <f t="shared" ref="AA10:AD10" si="4">AA7/AA11*10^3</f>
        <v>2.4777357998881864</v>
      </c>
      <c r="AB10" s="968">
        <f t="shared" si="4"/>
        <v>2.440265436634137</v>
      </c>
      <c r="AC10" s="968">
        <f t="shared" si="4"/>
        <v>2.4439095348523998</v>
      </c>
      <c r="AD10" s="968">
        <f t="shared" si="4"/>
        <v>2.4521317575248656</v>
      </c>
      <c r="AE10" s="968">
        <f>AE7/AE11*10^3</f>
        <v>2.5246948205836204</v>
      </c>
      <c r="AF10" s="968">
        <f t="shared" ref="AF10:BE10" si="5">AF7/AF11*10^3</f>
        <v>2.4712187912163568</v>
      </c>
      <c r="AG10" s="968">
        <f t="shared" si="5"/>
        <v>2.4244112872252437</v>
      </c>
      <c r="AH10" s="968">
        <f t="shared" si="5"/>
        <v>2.4138363578658959</v>
      </c>
      <c r="AI10" s="968">
        <f t="shared" si="5"/>
        <v>2.3658667412740124</v>
      </c>
      <c r="AJ10" s="968">
        <f t="shared" si="5"/>
        <v>2.428544092951185</v>
      </c>
      <c r="AK10" s="968">
        <f t="shared" si="5"/>
        <v>2.4098945948493342</v>
      </c>
      <c r="AL10" s="968">
        <f t="shared" si="5"/>
        <v>2.4005969181110589</v>
      </c>
      <c r="AM10" s="968">
        <f t="shared" si="5"/>
        <v>2.4437402862412689</v>
      </c>
      <c r="AN10" s="968">
        <f t="shared" si="5"/>
        <v>2.4142835333794226</v>
      </c>
      <c r="AO10" s="968">
        <f t="shared" si="5"/>
        <v>2.3666763196727407</v>
      </c>
      <c r="AP10" s="968">
        <f t="shared" si="5"/>
        <v>2.3305021840617002</v>
      </c>
      <c r="AQ10" s="968">
        <f t="shared" si="5"/>
        <v>2.2590094755535386</v>
      </c>
      <c r="AR10" s="968">
        <f t="shared" si="5"/>
        <v>2.3033467397790508</v>
      </c>
      <c r="AS10" s="968">
        <f t="shared" si="5"/>
        <v>2.2565569386469746</v>
      </c>
      <c r="AT10" s="968">
        <f t="shared" si="5"/>
        <v>2.1923473662931254</v>
      </c>
      <c r="AU10" s="968">
        <f t="shared" si="5"/>
        <v>2.2204804575931822</v>
      </c>
      <c r="AV10" s="968">
        <f t="shared" si="5"/>
        <v>2.3081713060183606</v>
      </c>
      <c r="AW10" s="968">
        <f t="shared" si="5"/>
        <v>2.3697040350794629</v>
      </c>
      <c r="AX10" s="968">
        <f t="shared" si="5"/>
        <v>2.3218529512923354</v>
      </c>
      <c r="AY10" s="968">
        <f t="shared" si="5"/>
        <v>2.2362006156598322</v>
      </c>
      <c r="AZ10" s="968">
        <f t="shared" si="5"/>
        <v>2.124367675766091</v>
      </c>
      <c r="BA10" s="968">
        <f t="shared" si="5"/>
        <v>2.0727079472131447</v>
      </c>
      <c r="BB10" s="968">
        <f t="shared" si="5"/>
        <v>2.0160048277006752</v>
      </c>
      <c r="BC10" s="968">
        <f t="shared" si="5"/>
        <v>1.9207482628882293</v>
      </c>
      <c r="BD10" s="968">
        <f t="shared" si="5"/>
        <v>1.8710168662674806</v>
      </c>
      <c r="BE10" s="968">
        <f t="shared" si="5"/>
        <v>1.8361511513235904</v>
      </c>
      <c r="BF10" s="968">
        <f t="shared" ref="BF10" si="6">BF7/BF11*10^3</f>
        <v>1.8116258436328001</v>
      </c>
    </row>
    <row r="11" spans="1:58" s="1" customFormat="1" ht="45.75" customHeight="1">
      <c r="A11" s="81"/>
      <c r="B11" s="81"/>
      <c r="R11" s="1602" t="s">
        <v>391</v>
      </c>
      <c r="S11" s="1603"/>
      <c r="T11" s="1604"/>
      <c r="U11" s="84" t="s">
        <v>87</v>
      </c>
      <c r="V11" s="84"/>
      <c r="W11" s="84"/>
      <c r="X11" s="84"/>
      <c r="Y11" s="84"/>
      <c r="Z11" s="84"/>
      <c r="AA11" s="1197">
        <v>430861.9</v>
      </c>
      <c r="AB11" s="1197">
        <v>441677.9</v>
      </c>
      <c r="AC11" s="1197">
        <v>444297.2</v>
      </c>
      <c r="AD11" s="1197">
        <v>440841.6</v>
      </c>
      <c r="AE11" s="1197">
        <v>447936.9</v>
      </c>
      <c r="AF11" s="1197">
        <v>462177.3</v>
      </c>
      <c r="AG11" s="1197">
        <v>475806.1</v>
      </c>
      <c r="AH11" s="1197">
        <v>475217.3</v>
      </c>
      <c r="AI11" s="1197">
        <v>470507.4</v>
      </c>
      <c r="AJ11" s="1197">
        <v>473320.1</v>
      </c>
      <c r="AK11" s="1197">
        <v>485623</v>
      </c>
      <c r="AL11" s="1197">
        <v>482113.5</v>
      </c>
      <c r="AM11" s="1197">
        <v>486545.5</v>
      </c>
      <c r="AN11" s="1197">
        <v>495922.8</v>
      </c>
      <c r="AO11" s="1197">
        <v>504269.4</v>
      </c>
      <c r="AP11" s="1197">
        <v>515134.1</v>
      </c>
      <c r="AQ11" s="1197">
        <v>521784.6</v>
      </c>
      <c r="AR11" s="1197">
        <v>527271.6</v>
      </c>
      <c r="AS11" s="1197">
        <v>508262</v>
      </c>
      <c r="AT11" s="1197">
        <v>495875.6</v>
      </c>
      <c r="AU11" s="1197">
        <v>512064.7</v>
      </c>
      <c r="AV11" s="1197">
        <v>514686.7</v>
      </c>
      <c r="AW11" s="1197">
        <v>517919.3</v>
      </c>
      <c r="AX11" s="1197">
        <v>532072.30000000005</v>
      </c>
      <c r="AY11" s="1197">
        <v>530195.30000000005</v>
      </c>
      <c r="AZ11" s="1197">
        <v>539413.5</v>
      </c>
      <c r="BA11" s="1197">
        <v>543479.1</v>
      </c>
      <c r="BB11" s="1197">
        <v>553173.5</v>
      </c>
      <c r="BC11" s="1197">
        <v>554546.30000000005</v>
      </c>
      <c r="BD11" s="1197">
        <v>550131</v>
      </c>
      <c r="BE11" s="1197">
        <v>527388.4</v>
      </c>
      <c r="BF11" s="1197">
        <v>540796.1</v>
      </c>
    </row>
    <row r="12" spans="1:58" s="682" customFormat="1" ht="33" customHeight="1">
      <c r="A12" s="81"/>
      <c r="R12" s="1605" t="s">
        <v>440</v>
      </c>
      <c r="S12" s="1606"/>
      <c r="T12" s="1606"/>
      <c r="U12" s="1606"/>
      <c r="V12" s="1442"/>
      <c r="W12" s="1442"/>
      <c r="X12" s="1442"/>
      <c r="Y12" s="1442"/>
      <c r="Z12" s="1442"/>
      <c r="AA12" s="827"/>
      <c r="AB12" s="827"/>
      <c r="AC12" s="827"/>
      <c r="AD12" s="827"/>
      <c r="AE12" s="827"/>
      <c r="AF12" s="827"/>
      <c r="AG12" s="827"/>
      <c r="AH12" s="827"/>
      <c r="AI12" s="827"/>
      <c r="AJ12" s="827"/>
      <c r="AK12" s="827"/>
      <c r="AL12" s="827"/>
      <c r="AM12" s="827"/>
      <c r="AN12" s="827"/>
      <c r="AO12" s="827"/>
      <c r="AP12" s="827"/>
      <c r="AQ12" s="827"/>
      <c r="AR12" s="827"/>
      <c r="AS12" s="827"/>
      <c r="AT12" s="827"/>
      <c r="AU12" s="827"/>
      <c r="AV12" s="827"/>
      <c r="AW12" s="827"/>
      <c r="AX12" s="827"/>
      <c r="AY12" s="827"/>
      <c r="AZ12" s="827"/>
      <c r="BA12" s="827"/>
      <c r="BB12" s="827"/>
      <c r="BC12" s="827"/>
      <c r="BD12" s="827"/>
      <c r="BE12" s="827"/>
      <c r="BF12" s="827"/>
    </row>
    <row r="13" spans="1:58" s="81" customFormat="1" ht="13.8">
      <c r="U13" s="177"/>
      <c r="V13" s="177"/>
      <c r="W13" s="177"/>
      <c r="X13" s="177"/>
      <c r="Y13" s="177"/>
      <c r="Z13" s="177"/>
      <c r="AA13" s="826"/>
      <c r="AB13" s="826"/>
      <c r="AC13" s="826"/>
      <c r="AD13" s="826"/>
      <c r="AE13" s="826"/>
      <c r="AF13" s="826"/>
      <c r="AG13" s="826"/>
      <c r="AH13" s="826"/>
      <c r="AI13" s="826"/>
      <c r="AJ13" s="826"/>
      <c r="AK13" s="826"/>
      <c r="AL13" s="826"/>
      <c r="AM13" s="826"/>
      <c r="AN13" s="826"/>
      <c r="AO13" s="826"/>
      <c r="AP13" s="826"/>
      <c r="AQ13" s="826"/>
      <c r="AR13" s="826"/>
      <c r="AS13" s="826"/>
      <c r="AT13" s="826"/>
      <c r="AU13" s="826"/>
      <c r="AV13" s="826"/>
      <c r="AW13" s="826"/>
      <c r="AX13" s="826"/>
      <c r="AY13" s="826"/>
      <c r="AZ13" s="826"/>
      <c r="BA13" s="826"/>
      <c r="BB13" s="826"/>
      <c r="BC13" s="826"/>
      <c r="BD13" s="826"/>
      <c r="BE13" s="826"/>
      <c r="BF13" s="826"/>
    </row>
    <row r="14" spans="1:58" s="81" customFormat="1" ht="13.8">
      <c r="U14" s="177"/>
      <c r="V14" s="177"/>
      <c r="W14" s="177"/>
      <c r="X14" s="177"/>
      <c r="Y14" s="177"/>
      <c r="Z14" s="177"/>
      <c r="AA14" s="826"/>
      <c r="AB14" s="826"/>
      <c r="AC14" s="826"/>
      <c r="AD14" s="826"/>
      <c r="AE14" s="826"/>
      <c r="AF14" s="826"/>
      <c r="AG14" s="826"/>
      <c r="AH14" s="826"/>
      <c r="AI14" s="826"/>
      <c r="AJ14" s="826"/>
      <c r="AK14" s="826"/>
      <c r="AL14" s="826"/>
      <c r="AM14" s="826"/>
      <c r="AN14" s="826"/>
      <c r="AO14" s="826"/>
      <c r="AP14" s="826"/>
      <c r="AQ14" s="826"/>
      <c r="AR14" s="826"/>
      <c r="AS14" s="826"/>
      <c r="AT14" s="826"/>
      <c r="AU14" s="826"/>
      <c r="AV14" s="826"/>
      <c r="AW14" s="826"/>
      <c r="AX14" s="826"/>
      <c r="AY14" s="826"/>
      <c r="AZ14" s="826"/>
      <c r="BA14" s="826"/>
      <c r="BB14" s="826"/>
      <c r="BC14" s="826"/>
      <c r="BD14" s="826"/>
      <c r="BE14" s="826"/>
      <c r="BF14" s="826"/>
    </row>
    <row r="15" spans="1:58" s="1" customFormat="1" ht="13.8">
      <c r="A15" s="81"/>
      <c r="B15" s="81"/>
      <c r="AA15" s="14"/>
      <c r="AB15" s="14"/>
      <c r="AC15" s="14"/>
      <c r="AD15" s="14"/>
      <c r="AE15" s="14"/>
      <c r="AF15" s="14"/>
      <c r="AG15" s="14"/>
      <c r="AH15" s="14"/>
      <c r="AI15" s="14"/>
      <c r="AJ15" s="14"/>
      <c r="AK15" s="14"/>
      <c r="AL15" s="14"/>
      <c r="AM15" s="14"/>
      <c r="AN15" s="14"/>
      <c r="AO15" s="14"/>
      <c r="AP15" s="14"/>
      <c r="AQ15" s="14"/>
      <c r="AR15" s="85"/>
      <c r="AS15" s="85"/>
      <c r="AT15" s="14"/>
      <c r="AU15" s="14"/>
      <c r="AV15" s="14"/>
      <c r="AW15" s="14"/>
      <c r="AX15" s="14"/>
      <c r="AY15" s="14"/>
      <c r="AZ15" s="14"/>
      <c r="BA15" s="14"/>
      <c r="BB15" s="14"/>
      <c r="BC15" s="14"/>
      <c r="BD15" s="14"/>
      <c r="BE15" s="14"/>
      <c r="BF15" s="14"/>
    </row>
    <row r="16" spans="1:58" s="1" customFormat="1" ht="13.8">
      <c r="A16" s="81"/>
      <c r="B16" s="81"/>
      <c r="R16" s="83" t="s">
        <v>46</v>
      </c>
    </row>
    <row r="17" spans="1:58" s="1" customFormat="1" ht="13.8">
      <c r="A17" s="81"/>
      <c r="B17" s="81"/>
      <c r="R17" s="481"/>
      <c r="S17" s="482"/>
      <c r="T17" s="482"/>
      <c r="U17" s="22"/>
      <c r="V17" s="22"/>
      <c r="W17" s="22"/>
      <c r="X17" s="22"/>
      <c r="Y17" s="22"/>
      <c r="Z17" s="22"/>
      <c r="AA17" s="6">
        <v>1990</v>
      </c>
      <c r="AB17" s="6">
        <f t="shared" ref="AB17:BA17" si="7">AA17+1</f>
        <v>1991</v>
      </c>
      <c r="AC17" s="6">
        <f t="shared" si="7"/>
        <v>1992</v>
      </c>
      <c r="AD17" s="6">
        <f t="shared" si="7"/>
        <v>1993</v>
      </c>
      <c r="AE17" s="6">
        <f t="shared" si="7"/>
        <v>1994</v>
      </c>
      <c r="AF17" s="6">
        <f t="shared" si="7"/>
        <v>1995</v>
      </c>
      <c r="AG17" s="6">
        <f t="shared" si="7"/>
        <v>1996</v>
      </c>
      <c r="AH17" s="6">
        <f t="shared" si="7"/>
        <v>1997</v>
      </c>
      <c r="AI17" s="6">
        <f t="shared" si="7"/>
        <v>1998</v>
      </c>
      <c r="AJ17" s="6">
        <f t="shared" si="7"/>
        <v>1999</v>
      </c>
      <c r="AK17" s="6">
        <f t="shared" si="7"/>
        <v>2000</v>
      </c>
      <c r="AL17" s="6">
        <f t="shared" si="7"/>
        <v>2001</v>
      </c>
      <c r="AM17" s="6">
        <f t="shared" si="7"/>
        <v>2002</v>
      </c>
      <c r="AN17" s="6">
        <f t="shared" si="7"/>
        <v>2003</v>
      </c>
      <c r="AO17" s="6">
        <f t="shared" si="7"/>
        <v>2004</v>
      </c>
      <c r="AP17" s="6">
        <f t="shared" si="7"/>
        <v>2005</v>
      </c>
      <c r="AQ17" s="6">
        <f>AP17+1</f>
        <v>2006</v>
      </c>
      <c r="AR17" s="6">
        <f>AQ17+1</f>
        <v>2007</v>
      </c>
      <c r="AS17" s="6">
        <f>AR17+1</f>
        <v>2008</v>
      </c>
      <c r="AT17" s="6">
        <f t="shared" si="7"/>
        <v>2009</v>
      </c>
      <c r="AU17" s="6">
        <f>AT17+1</f>
        <v>2010</v>
      </c>
      <c r="AV17" s="6">
        <f>AU17+1</f>
        <v>2011</v>
      </c>
      <c r="AW17" s="6">
        <f>AV17+1</f>
        <v>2012</v>
      </c>
      <c r="AX17" s="6">
        <f>AW17+1</f>
        <v>2013</v>
      </c>
      <c r="AY17" s="6">
        <f t="shared" si="7"/>
        <v>2014</v>
      </c>
      <c r="AZ17" s="6">
        <f t="shared" si="7"/>
        <v>2015</v>
      </c>
      <c r="BA17" s="6">
        <f t="shared" si="7"/>
        <v>2016</v>
      </c>
      <c r="BB17" s="6">
        <f>BA17+1</f>
        <v>2017</v>
      </c>
      <c r="BC17" s="6">
        <f>BB17+1</f>
        <v>2018</v>
      </c>
      <c r="BD17" s="6">
        <f>BC17+1</f>
        <v>2019</v>
      </c>
      <c r="BE17" s="6">
        <f>BD17+1</f>
        <v>2020</v>
      </c>
      <c r="BF17" s="6">
        <f>BE17+1</f>
        <v>2021</v>
      </c>
    </row>
    <row r="18" spans="1:58" s="1" customFormat="1" ht="15.75" customHeight="1">
      <c r="A18" s="81"/>
      <c r="B18" s="81"/>
      <c r="R18" s="969"/>
      <c r="S18" s="973"/>
      <c r="T18" s="973"/>
      <c r="U18" s="1273"/>
      <c r="V18" s="1273"/>
      <c r="W18" s="1273"/>
      <c r="X18" s="1273"/>
      <c r="Y18" s="1273"/>
      <c r="Z18" s="1273"/>
      <c r="AA18" s="103"/>
      <c r="AB18" s="103"/>
      <c r="AC18" s="103"/>
      <c r="AD18" s="103"/>
      <c r="AE18" s="103"/>
      <c r="AF18" s="1331"/>
      <c r="AG18" s="1331"/>
      <c r="AH18" s="1331"/>
      <c r="AI18" s="1331"/>
      <c r="AJ18" s="1331"/>
      <c r="AK18" s="1331"/>
      <c r="AL18" s="1331"/>
      <c r="AM18" s="1331"/>
      <c r="AN18" s="1331"/>
      <c r="AO18" s="1331"/>
      <c r="AP18" s="1331"/>
      <c r="AQ18" s="1331"/>
      <c r="AR18" s="1331"/>
      <c r="AS18" s="1331"/>
      <c r="AT18" s="1331"/>
      <c r="AU18" s="1331"/>
      <c r="AV18" s="1331"/>
      <c r="AW18" s="1331"/>
      <c r="AX18" s="1331"/>
      <c r="AY18" s="1331"/>
      <c r="AZ18" s="1331"/>
      <c r="BA18" s="1331"/>
      <c r="BB18" s="1331"/>
      <c r="BC18" s="1331"/>
      <c r="BD18" s="1331"/>
      <c r="BE18" s="1331"/>
      <c r="BF18" s="1331"/>
    </row>
    <row r="19" spans="1:58" s="1" customFormat="1" ht="15.75" customHeight="1">
      <c r="A19" s="81"/>
      <c r="B19" s="81"/>
      <c r="R19" s="595"/>
      <c r="S19" s="969" t="s">
        <v>90</v>
      </c>
      <c r="T19" s="973"/>
      <c r="U19" s="1273"/>
      <c r="V19" s="1273"/>
      <c r="W19" s="1273"/>
      <c r="X19" s="1273"/>
      <c r="Y19" s="1273"/>
      <c r="Z19" s="1273"/>
      <c r="AA19" s="103"/>
      <c r="AB19" s="103"/>
      <c r="AC19" s="103"/>
      <c r="AD19" s="103"/>
      <c r="AE19" s="103"/>
      <c r="AF19" s="98">
        <f>AF6/AE6-1</f>
        <v>9.9786879312335763E-3</v>
      </c>
      <c r="AG19" s="98">
        <f t="shared" ref="AG19:BF19" si="8">AG6/AF6-1</f>
        <v>1.0097043707633535E-2</v>
      </c>
      <c r="AH19" s="98">
        <f t="shared" si="8"/>
        <v>-5.9444539318095346E-3</v>
      </c>
      <c r="AI19" s="98">
        <f t="shared" si="8"/>
        <v>-3.2227886032048847E-2</v>
      </c>
      <c r="AJ19" s="98">
        <f t="shared" si="8"/>
        <v>3.0244661916491333E-2</v>
      </c>
      <c r="AK19" s="98">
        <f t="shared" si="8"/>
        <v>1.8318649411791066E-2</v>
      </c>
      <c r="AL19" s="98">
        <f t="shared" si="8"/>
        <v>-1.1864292966844658E-2</v>
      </c>
      <c r="AM19" s="98">
        <f t="shared" si="8"/>
        <v>2.3221134371530061E-2</v>
      </c>
      <c r="AN19" s="98">
        <f t="shared" si="8"/>
        <v>6.3755874304398663E-3</v>
      </c>
      <c r="AO19" s="98">
        <f t="shared" si="8"/>
        <v>-3.6443594545273461E-3</v>
      </c>
      <c r="AP19" s="98">
        <f t="shared" si="8"/>
        <v>5.7677481631133176E-3</v>
      </c>
      <c r="AQ19" s="98">
        <f t="shared" si="8"/>
        <v>-1.7809396896270591E-2</v>
      </c>
      <c r="AR19" s="98">
        <f t="shared" si="8"/>
        <v>2.8000361131447216E-2</v>
      </c>
      <c r="AS19" s="98">
        <f t="shared" si="8"/>
        <v>-5.4472349194766956E-2</v>
      </c>
      <c r="AT19" s="98">
        <f t="shared" si="8"/>
        <v>-5.612068784297064E-2</v>
      </c>
      <c r="AU19" s="98">
        <f t="shared" si="8"/>
        <v>4.4267029562534255E-2</v>
      </c>
      <c r="AV19" s="98">
        <f t="shared" si="8"/>
        <v>4.0975017792978186E-2</v>
      </c>
      <c r="AW19" s="98">
        <f t="shared" si="8"/>
        <v>3.2404456031946305E-2</v>
      </c>
      <c r="AX19" s="98">
        <f t="shared" si="8"/>
        <v>7.1787179718829641E-3</v>
      </c>
      <c r="AY19" s="98">
        <f t="shared" si="8"/>
        <v>-3.8872151576598957E-2</v>
      </c>
      <c r="AZ19" s="98">
        <f t="shared" si="8"/>
        <v>-3.2232255593259596E-2</v>
      </c>
      <c r="BA19" s="98">
        <f t="shared" si="8"/>
        <v>-1.6117859619967478E-2</v>
      </c>
      <c r="BB19" s="98">
        <f t="shared" si="8"/>
        <v>-8.6441491871915854E-3</v>
      </c>
      <c r="BC19" s="98">
        <f t="shared" si="8"/>
        <v>-4.1911238055748035E-2</v>
      </c>
      <c r="BD19" s="98">
        <f t="shared" si="8"/>
        <v>-3.2076002929628089E-2</v>
      </c>
      <c r="BE19" s="98">
        <f t="shared" si="8"/>
        <v>-5.7425262598453264E-2</v>
      </c>
      <c r="BF19" s="98">
        <f t="shared" si="8"/>
        <v>1.1770259042192421E-2</v>
      </c>
    </row>
    <row r="20" spans="1:58" s="1" customFormat="1" ht="15.75" customHeight="1">
      <c r="A20" s="81"/>
      <c r="B20" s="81"/>
      <c r="R20" s="967"/>
      <c r="S20" s="597"/>
      <c r="T20" s="976" t="s">
        <v>91</v>
      </c>
      <c r="U20" s="1273"/>
      <c r="V20" s="1273"/>
      <c r="W20" s="1273"/>
      <c r="X20" s="1273"/>
      <c r="Y20" s="1273"/>
      <c r="Z20" s="1273"/>
      <c r="AA20" s="103"/>
      <c r="AB20" s="103"/>
      <c r="AC20" s="103"/>
      <c r="AD20" s="103"/>
      <c r="AE20" s="103"/>
      <c r="AF20" s="98">
        <f>AF7/AE7-1</f>
        <v>9.9365264777175888E-3</v>
      </c>
      <c r="AG20" s="98">
        <f t="shared" ref="AG20:BF20" si="9">AG7/AF7-1</f>
        <v>9.9886515353548866E-3</v>
      </c>
      <c r="AH20" s="98">
        <f t="shared" si="9"/>
        <v>-5.5939357091918662E-3</v>
      </c>
      <c r="AI20" s="98">
        <f t="shared" si="9"/>
        <v>-2.9586855741692175E-2</v>
      </c>
      <c r="AJ20" s="98">
        <f t="shared" si="9"/>
        <v>3.262872833224173E-2</v>
      </c>
      <c r="AK20" s="98">
        <f t="shared" si="9"/>
        <v>1.8113871364439538E-2</v>
      </c>
      <c r="AL20" s="98">
        <f t="shared" si="9"/>
        <v>-1.1057043381825449E-2</v>
      </c>
      <c r="AM20" s="98">
        <f t="shared" si="9"/>
        <v>2.7330002918676488E-2</v>
      </c>
      <c r="AN20" s="98">
        <f t="shared" si="9"/>
        <v>6.9869423316435419E-3</v>
      </c>
      <c r="AO20" s="98">
        <f t="shared" si="9"/>
        <v>-3.2204190996375504E-3</v>
      </c>
      <c r="AP20" s="98">
        <f t="shared" si="9"/>
        <v>5.9313270050238565E-3</v>
      </c>
      <c r="AQ20" s="98">
        <f t="shared" si="9"/>
        <v>-1.8162770081238233E-2</v>
      </c>
      <c r="AR20" s="98">
        <f t="shared" si="9"/>
        <v>3.0349087013410436E-2</v>
      </c>
      <c r="AS20" s="98">
        <f t="shared" si="9"/>
        <v>-5.5634229900736409E-2</v>
      </c>
      <c r="AT20" s="98">
        <f t="shared" si="9"/>
        <v>-5.213133032567796E-2</v>
      </c>
      <c r="AU20" s="98">
        <f t="shared" si="9"/>
        <v>4.5898854637327124E-2</v>
      </c>
      <c r="AV20" s="98">
        <f t="shared" si="9"/>
        <v>4.4814497788957519E-2</v>
      </c>
      <c r="AW20" s="98">
        <f t="shared" si="9"/>
        <v>3.3106798591765463E-2</v>
      </c>
      <c r="AX20" s="98">
        <f t="shared" si="9"/>
        <v>6.5819956614205921E-3</v>
      </c>
      <c r="AY20" s="98">
        <f t="shared" si="9"/>
        <v>-4.0287226809504362E-2</v>
      </c>
      <c r="AZ20" s="98">
        <f t="shared" si="9"/>
        <v>-3.3493320493187984E-2</v>
      </c>
      <c r="BA20" s="98">
        <f t="shared" si="9"/>
        <v>-1.6963905887850017E-2</v>
      </c>
      <c r="BB20" s="98">
        <f t="shared" si="9"/>
        <v>-1.0007340307068402E-2</v>
      </c>
      <c r="BC20" s="98">
        <f t="shared" si="9"/>
        <v>-4.488574614058638E-2</v>
      </c>
      <c r="BD20" s="98">
        <f t="shared" si="9"/>
        <v>-3.3647533161534238E-2</v>
      </c>
      <c r="BE20" s="98">
        <f t="shared" si="9"/>
        <v>-5.9204607506110229E-2</v>
      </c>
      <c r="BF20" s="98">
        <f t="shared" si="9"/>
        <v>1.172633787571753E-2</v>
      </c>
    </row>
    <row r="21" spans="1:58" s="1" customFormat="1" ht="15.75" customHeight="1">
      <c r="A21" s="81"/>
      <c r="B21" s="81"/>
      <c r="R21" s="969"/>
      <c r="S21" s="973"/>
      <c r="T21" s="973"/>
      <c r="U21" s="1273"/>
      <c r="V21" s="1273"/>
      <c r="W21" s="1273"/>
      <c r="X21" s="1273"/>
      <c r="Y21" s="1273"/>
      <c r="Z21" s="1273"/>
      <c r="AA21" s="103"/>
      <c r="AB21" s="103"/>
      <c r="AC21" s="103"/>
      <c r="AD21" s="103"/>
      <c r="AE21" s="103"/>
      <c r="AF21" s="1331"/>
      <c r="AG21" s="1331"/>
      <c r="AH21" s="1331"/>
      <c r="AI21" s="1331"/>
      <c r="AJ21" s="1331"/>
      <c r="AK21" s="1331"/>
      <c r="AL21" s="1331"/>
      <c r="AM21" s="1331"/>
      <c r="AN21" s="1331"/>
      <c r="AO21" s="1331"/>
      <c r="AP21" s="1331"/>
      <c r="AQ21" s="1331"/>
      <c r="AR21" s="1331"/>
      <c r="AS21" s="1331"/>
      <c r="AT21" s="1331"/>
      <c r="AU21" s="1331"/>
      <c r="AV21" s="1331"/>
      <c r="AW21" s="1331"/>
      <c r="AX21" s="1331"/>
      <c r="AY21" s="1331"/>
      <c r="AZ21" s="1331"/>
      <c r="BA21" s="1331"/>
      <c r="BB21" s="1331"/>
      <c r="BC21" s="1331"/>
      <c r="BD21" s="1331"/>
      <c r="BE21" s="1331"/>
      <c r="BF21" s="1331"/>
    </row>
    <row r="22" spans="1:58" s="1" customFormat="1" ht="15.75" customHeight="1">
      <c r="A22" s="81"/>
      <c r="B22" s="81"/>
      <c r="R22" s="289"/>
      <c r="S22" s="972" t="s">
        <v>387</v>
      </c>
      <c r="T22" s="978"/>
      <c r="U22" s="1273"/>
      <c r="V22" s="1273"/>
      <c r="W22" s="1273"/>
      <c r="X22" s="1273"/>
      <c r="Y22" s="1273"/>
      <c r="Z22" s="1273"/>
      <c r="AA22" s="103"/>
      <c r="AB22" s="946"/>
      <c r="AC22" s="946"/>
      <c r="AD22" s="946"/>
      <c r="AE22" s="946"/>
      <c r="AF22" s="98">
        <f>AF9/AE9-1</f>
        <v>-2.11403231227838E-2</v>
      </c>
      <c r="AG22" s="98">
        <f t="shared" ref="AG22:BF22" si="10">AG9/AF9-1</f>
        <v>-1.8835772810024909E-2</v>
      </c>
      <c r="AH22" s="98">
        <f t="shared" si="10"/>
        <v>-4.7128070504252051E-3</v>
      </c>
      <c r="AI22" s="98">
        <f t="shared" si="10"/>
        <v>-2.2540238442281701E-2</v>
      </c>
      <c r="AJ22" s="98">
        <f t="shared" si="10"/>
        <v>2.4122443230717217E-2</v>
      </c>
      <c r="AK22" s="98">
        <f t="shared" si="10"/>
        <v>-7.4797013908856069E-3</v>
      </c>
      <c r="AL22" s="98">
        <f t="shared" si="10"/>
        <v>-4.6712517766833717E-3</v>
      </c>
      <c r="AM22" s="98">
        <f t="shared" si="10"/>
        <v>1.3900493100498679E-2</v>
      </c>
      <c r="AN22" s="98">
        <f t="shared" si="10"/>
        <v>-1.2653757048199599E-2</v>
      </c>
      <c r="AO22" s="98">
        <f t="shared" si="10"/>
        <v>-2.0135905420586075E-2</v>
      </c>
      <c r="AP22" s="98">
        <f t="shared" si="10"/>
        <v>-1.5444912488681406E-2</v>
      </c>
      <c r="AQ22" s="98">
        <f t="shared" si="10"/>
        <v>-3.0328084887333184E-2</v>
      </c>
      <c r="AR22" s="98">
        <f t="shared" si="10"/>
        <v>1.7302576571216255E-2</v>
      </c>
      <c r="AS22" s="98">
        <f t="shared" si="10"/>
        <v>-1.9108496633003291E-2</v>
      </c>
      <c r="AT22" s="98">
        <f t="shared" si="10"/>
        <v>-3.2543672333230411E-2</v>
      </c>
      <c r="AU22" s="98">
        <f t="shared" si="10"/>
        <v>1.1252171541095146E-2</v>
      </c>
      <c r="AV22" s="98">
        <f t="shared" si="10"/>
        <v>3.5671914960413664E-2</v>
      </c>
      <c r="AW22" s="98">
        <f t="shared" si="10"/>
        <v>2.5960690285875998E-2</v>
      </c>
      <c r="AX22" s="98">
        <f t="shared" si="10"/>
        <v>-1.961200275433439E-2</v>
      </c>
      <c r="AY22" s="98">
        <f t="shared" si="10"/>
        <v>-3.546956205630214E-2</v>
      </c>
      <c r="AZ22" s="98">
        <f t="shared" si="10"/>
        <v>-4.8770730476609847E-2</v>
      </c>
      <c r="BA22" s="98">
        <f t="shared" si="10"/>
        <v>-2.3477979319012188E-2</v>
      </c>
      <c r="BB22" s="98">
        <f t="shared" si="10"/>
        <v>-2.601772214417486E-2</v>
      </c>
      <c r="BC22" s="98">
        <f t="shared" si="10"/>
        <v>-4.4283022435874675E-2</v>
      </c>
      <c r="BD22" s="98">
        <f t="shared" si="10"/>
        <v>-2.4307535375055145E-2</v>
      </c>
      <c r="BE22" s="98">
        <f t="shared" si="10"/>
        <v>-1.6778558532098309E-2</v>
      </c>
      <c r="BF22" s="98">
        <f t="shared" si="10"/>
        <v>-1.3314078848113975E-2</v>
      </c>
    </row>
    <row r="23" spans="1:58" s="1" customFormat="1" ht="15.75" customHeight="1">
      <c r="A23" s="81"/>
      <c r="B23" s="81"/>
      <c r="R23" s="24"/>
      <c r="S23" s="263"/>
      <c r="T23" s="1271" t="s">
        <v>388</v>
      </c>
      <c r="U23" s="1273"/>
      <c r="V23" s="1273"/>
      <c r="W23" s="1273"/>
      <c r="X23" s="1273"/>
      <c r="Y23" s="1273"/>
      <c r="Z23" s="1273"/>
      <c r="AA23" s="103"/>
      <c r="AB23" s="946"/>
      <c r="AC23" s="946"/>
      <c r="AD23" s="946"/>
      <c r="AE23" s="946"/>
      <c r="AF23" s="98">
        <f>AF10/AE10-1</f>
        <v>-2.1181185516474299E-2</v>
      </c>
      <c r="AG23" s="98">
        <f t="shared" ref="AG23:BF23" si="11">AG10/AF10-1</f>
        <v>-1.8941060240187824E-2</v>
      </c>
      <c r="AH23" s="98">
        <f t="shared" si="11"/>
        <v>-4.3618545314771939E-3</v>
      </c>
      <c r="AI23" s="98">
        <f t="shared" si="11"/>
        <v>-1.9872770759942537E-2</v>
      </c>
      <c r="AJ23" s="98">
        <f t="shared" si="11"/>
        <v>2.6492342355436627E-2</v>
      </c>
      <c r="AK23" s="98">
        <f t="shared" si="11"/>
        <v>-7.679291537666777E-3</v>
      </c>
      <c r="AL23" s="98">
        <f t="shared" si="11"/>
        <v>-3.8581258940316721E-3</v>
      </c>
      <c r="AM23" s="98">
        <f t="shared" si="11"/>
        <v>1.7971933482343161E-2</v>
      </c>
      <c r="AN23" s="98">
        <f t="shared" si="11"/>
        <v>-1.2053962128338092E-2</v>
      </c>
      <c r="AO23" s="98">
        <f t="shared" si="11"/>
        <v>-1.9718982070031754E-2</v>
      </c>
      <c r="AP23" s="98">
        <f t="shared" si="11"/>
        <v>-1.5284783690252435E-2</v>
      </c>
      <c r="AQ23" s="98">
        <f t="shared" si="11"/>
        <v>-3.0676954090453123E-2</v>
      </c>
      <c r="AR23" s="98">
        <f t="shared" si="11"/>
        <v>1.9626860668500834E-2</v>
      </c>
      <c r="AS23" s="98">
        <f t="shared" si="11"/>
        <v>-2.0313833051711749E-2</v>
      </c>
      <c r="AT23" s="98">
        <f t="shared" si="11"/>
        <v>-2.8454665270865709E-2</v>
      </c>
      <c r="AU23" s="98">
        <f t="shared" si="11"/>
        <v>1.2832405910029099E-2</v>
      </c>
      <c r="AV23" s="98">
        <f t="shared" si="11"/>
        <v>3.9491835258135044E-2</v>
      </c>
      <c r="AW23" s="98">
        <f t="shared" si="11"/>
        <v>2.665864916553673E-2</v>
      </c>
      <c r="AX23" s="98">
        <f t="shared" si="11"/>
        <v>-2.0192852389485427E-2</v>
      </c>
      <c r="AY23" s="98">
        <f t="shared" si="11"/>
        <v>-3.6889646945483467E-2</v>
      </c>
      <c r="AZ23" s="98">
        <f t="shared" si="11"/>
        <v>-5.0010244658099667E-2</v>
      </c>
      <c r="BA23" s="98">
        <f t="shared" si="11"/>
        <v>-2.4317696574966408E-2</v>
      </c>
      <c r="BB23" s="98">
        <f t="shared" si="11"/>
        <v>-2.7357023254872659E-2</v>
      </c>
      <c r="BC23" s="98">
        <f t="shared" si="11"/>
        <v>-4.7250167015269184E-2</v>
      </c>
      <c r="BD23" s="98">
        <f t="shared" si="11"/>
        <v>-2.5891678561753562E-2</v>
      </c>
      <c r="BE23" s="98">
        <f t="shared" si="11"/>
        <v>-1.8634634231515124E-2</v>
      </c>
      <c r="BF23" s="98">
        <f t="shared" si="11"/>
        <v>-1.3356911098038493E-2</v>
      </c>
    </row>
    <row r="24" spans="1:58" s="1" customFormat="1" ht="15.75" customHeight="1">
      <c r="A24" s="81"/>
      <c r="B24" s="81"/>
      <c r="R24" s="1271" t="s">
        <v>281</v>
      </c>
      <c r="S24" s="1272"/>
      <c r="T24" s="1272"/>
      <c r="U24" s="1273"/>
      <c r="V24" s="1273"/>
      <c r="W24" s="1273"/>
      <c r="X24" s="1273"/>
      <c r="Y24" s="1273"/>
      <c r="Z24" s="1273"/>
      <c r="AA24" s="103"/>
      <c r="AB24" s="946"/>
      <c r="AC24" s="946"/>
      <c r="AD24" s="946"/>
      <c r="AE24" s="946"/>
      <c r="AF24" s="98">
        <f>AF11/AE11-1</f>
        <v>3.1791084860389951E-2</v>
      </c>
      <c r="AG24" s="98">
        <f t="shared" ref="AG24:BF24" si="12">AG11/AF11-1</f>
        <v>2.9488250504730473E-2</v>
      </c>
      <c r="AH24" s="98">
        <f t="shared" si="12"/>
        <v>-1.2374788805775694E-3</v>
      </c>
      <c r="AI24" s="98">
        <f t="shared" si="12"/>
        <v>-9.9110449051411642E-3</v>
      </c>
      <c r="AJ24" s="98">
        <f t="shared" si="12"/>
        <v>5.9780143734189384E-3</v>
      </c>
      <c r="AK24" s="98">
        <f t="shared" si="12"/>
        <v>2.5992768952765921E-2</v>
      </c>
      <c r="AL24" s="98">
        <f t="shared" si="12"/>
        <v>-7.2267993896499849E-3</v>
      </c>
      <c r="AM24" s="98">
        <f t="shared" si="12"/>
        <v>9.1928560390861502E-3</v>
      </c>
      <c r="AN24" s="98">
        <f t="shared" si="12"/>
        <v>1.9273223162068032E-2</v>
      </c>
      <c r="AO24" s="98">
        <f t="shared" si="12"/>
        <v>1.6830442157529379E-2</v>
      </c>
      <c r="AP24" s="98">
        <f t="shared" si="12"/>
        <v>2.1545427900245384E-2</v>
      </c>
      <c r="AQ24" s="98">
        <f t="shared" si="12"/>
        <v>1.2910230559382452E-2</v>
      </c>
      <c r="AR24" s="98">
        <f t="shared" si="12"/>
        <v>1.0515833545106545E-2</v>
      </c>
      <c r="AS24" s="98">
        <f t="shared" si="12"/>
        <v>-3.6052766733501218E-2</v>
      </c>
      <c r="AT24" s="98">
        <f t="shared" si="12"/>
        <v>-2.4370108329955897E-2</v>
      </c>
      <c r="AU24" s="98">
        <f t="shared" si="12"/>
        <v>3.264750272044048E-2</v>
      </c>
      <c r="AV24" s="98">
        <f t="shared" si="12"/>
        <v>5.120446693552605E-3</v>
      </c>
      <c r="AW24" s="98">
        <f t="shared" si="12"/>
        <v>6.2807140732410449E-3</v>
      </c>
      <c r="AX24" s="98">
        <f t="shared" si="12"/>
        <v>2.7326651082514308E-2</v>
      </c>
      <c r="AY24" s="98">
        <f t="shared" si="12"/>
        <v>-3.527716064151476E-3</v>
      </c>
      <c r="AZ24" s="98">
        <f t="shared" si="12"/>
        <v>1.7386423455658662E-2</v>
      </c>
      <c r="BA24" s="98">
        <f t="shared" si="12"/>
        <v>7.5370749897805123E-3</v>
      </c>
      <c r="BB24" s="98">
        <f t="shared" si="12"/>
        <v>1.7837668458639877E-2</v>
      </c>
      <c r="BC24" s="98">
        <f t="shared" si="12"/>
        <v>2.4816807023475551E-3</v>
      </c>
      <c r="BD24" s="98">
        <f t="shared" si="12"/>
        <v>-7.9620042546493242E-3</v>
      </c>
      <c r="BE24" s="98">
        <f t="shared" si="12"/>
        <v>-4.1340335301955355E-2</v>
      </c>
      <c r="BF24" s="98">
        <f t="shared" si="12"/>
        <v>2.542281931115653E-2</v>
      </c>
    </row>
    <row r="25" spans="1:58" s="1" customFormat="1" ht="13.8">
      <c r="A25" s="81"/>
      <c r="B25" s="81"/>
    </row>
    <row r="26" spans="1:58" s="1" customFormat="1" ht="13.8">
      <c r="A26" s="81"/>
      <c r="B26" s="81"/>
      <c r="R26" s="1" t="s">
        <v>88</v>
      </c>
    </row>
    <row r="27" spans="1:58" s="1" customFormat="1" ht="13.8">
      <c r="A27" s="81"/>
      <c r="B27" s="81"/>
      <c r="R27" s="481"/>
      <c r="S27" s="482"/>
      <c r="T27" s="482"/>
      <c r="U27" s="22"/>
      <c r="V27" s="22"/>
      <c r="W27" s="22"/>
      <c r="X27" s="22"/>
      <c r="Y27" s="22"/>
      <c r="Z27" s="22"/>
      <c r="AA27" s="6">
        <v>1990</v>
      </c>
      <c r="AB27" s="6">
        <f t="shared" ref="AB27:BA27" si="13">AA27+1</f>
        <v>1991</v>
      </c>
      <c r="AC27" s="6">
        <f t="shared" si="13"/>
        <v>1992</v>
      </c>
      <c r="AD27" s="6">
        <f t="shared" si="13"/>
        <v>1993</v>
      </c>
      <c r="AE27" s="6">
        <f t="shared" si="13"/>
        <v>1994</v>
      </c>
      <c r="AF27" s="6">
        <f t="shared" si="13"/>
        <v>1995</v>
      </c>
      <c r="AG27" s="6">
        <f t="shared" si="13"/>
        <v>1996</v>
      </c>
      <c r="AH27" s="6">
        <f t="shared" si="13"/>
        <v>1997</v>
      </c>
      <c r="AI27" s="6">
        <f t="shared" si="13"/>
        <v>1998</v>
      </c>
      <c r="AJ27" s="6">
        <f t="shared" si="13"/>
        <v>1999</v>
      </c>
      <c r="AK27" s="6">
        <f t="shared" si="13"/>
        <v>2000</v>
      </c>
      <c r="AL27" s="6">
        <f t="shared" si="13"/>
        <v>2001</v>
      </c>
      <c r="AM27" s="6">
        <f t="shared" si="13"/>
        <v>2002</v>
      </c>
      <c r="AN27" s="6">
        <f t="shared" si="13"/>
        <v>2003</v>
      </c>
      <c r="AO27" s="6">
        <f t="shared" si="13"/>
        <v>2004</v>
      </c>
      <c r="AP27" s="6">
        <f t="shared" si="13"/>
        <v>2005</v>
      </c>
      <c r="AQ27" s="6">
        <f t="shared" si="13"/>
        <v>2006</v>
      </c>
      <c r="AR27" s="6">
        <f t="shared" si="13"/>
        <v>2007</v>
      </c>
      <c r="AS27" s="6">
        <f t="shared" si="13"/>
        <v>2008</v>
      </c>
      <c r="AT27" s="6">
        <f t="shared" si="13"/>
        <v>2009</v>
      </c>
      <c r="AU27" s="6">
        <f t="shared" si="13"/>
        <v>2010</v>
      </c>
      <c r="AV27" s="6">
        <f t="shared" si="13"/>
        <v>2011</v>
      </c>
      <c r="AW27" s="6">
        <f t="shared" si="13"/>
        <v>2012</v>
      </c>
      <c r="AX27" s="6">
        <f t="shared" si="13"/>
        <v>2013</v>
      </c>
      <c r="AY27" s="6">
        <f t="shared" si="13"/>
        <v>2014</v>
      </c>
      <c r="AZ27" s="6">
        <f t="shared" si="13"/>
        <v>2015</v>
      </c>
      <c r="BA27" s="6">
        <f t="shared" si="13"/>
        <v>2016</v>
      </c>
      <c r="BB27" s="6">
        <f>BA27+1</f>
        <v>2017</v>
      </c>
      <c r="BC27" s="6">
        <f>BB27+1</f>
        <v>2018</v>
      </c>
      <c r="BD27" s="6">
        <f>BC27+1</f>
        <v>2019</v>
      </c>
      <c r="BE27" s="6">
        <f>BD27+1</f>
        <v>2020</v>
      </c>
      <c r="BF27" s="6">
        <f>BE27+1</f>
        <v>2021</v>
      </c>
    </row>
    <row r="28" spans="1:58" s="1" customFormat="1" ht="15.75" customHeight="1">
      <c r="A28" s="81"/>
      <c r="B28" s="81"/>
      <c r="R28" s="969"/>
      <c r="S28" s="973"/>
      <c r="T28" s="973"/>
      <c r="U28" s="1273"/>
      <c r="V28" s="1273"/>
      <c r="W28" s="1273"/>
      <c r="X28" s="1273"/>
      <c r="Y28" s="1273"/>
      <c r="Z28" s="127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330"/>
      <c r="AZ28" s="1330"/>
      <c r="BA28" s="1330"/>
      <c r="BB28" s="1330"/>
      <c r="BC28" s="1330"/>
      <c r="BD28" s="1330"/>
      <c r="BE28" s="1330"/>
      <c r="BF28" s="1330"/>
    </row>
    <row r="29" spans="1:58" s="1" customFormat="1" ht="15.75" customHeight="1">
      <c r="A29" s="81"/>
      <c r="B29" s="81"/>
      <c r="R29" s="595"/>
      <c r="S29" s="969" t="s">
        <v>90</v>
      </c>
      <c r="T29" s="973"/>
      <c r="U29" s="1273"/>
      <c r="V29" s="1273"/>
      <c r="W29" s="1273"/>
      <c r="X29" s="1273"/>
      <c r="Y29" s="1273"/>
      <c r="Z29" s="127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9">
        <f t="shared" ref="AY29:BE34" si="14">AY6/$AX6-1</f>
        <v>-3.8872151576598957E-2</v>
      </c>
      <c r="AZ29" s="9">
        <f t="shared" si="14"/>
        <v>-6.985147004478176E-2</v>
      </c>
      <c r="BA29" s="9">
        <f t="shared" si="14"/>
        <v>-8.4843473476319042E-2</v>
      </c>
      <c r="BB29" s="9">
        <f t="shared" si="14"/>
        <v>-9.2754223021221827E-2</v>
      </c>
      <c r="BC29" s="9">
        <f t="shared" si="14"/>
        <v>-0.13077801675525147</v>
      </c>
      <c r="BD29" s="9">
        <f t="shared" si="14"/>
        <v>-0.15865918363630716</v>
      </c>
      <c r="BE29" s="9">
        <f t="shared" si="14"/>
        <v>-0.2069734009507892</v>
      </c>
      <c r="BF29" s="9">
        <f t="shared" ref="BF29" si="15">BF6/$AX6-1</f>
        <v>-0.19763927245263113</v>
      </c>
    </row>
    <row r="30" spans="1:58" s="1" customFormat="1" ht="15.75" customHeight="1">
      <c r="A30" s="81"/>
      <c r="B30" s="81"/>
      <c r="R30" s="967"/>
      <c r="S30" s="597"/>
      <c r="T30" s="976" t="s">
        <v>91</v>
      </c>
      <c r="U30" s="1273"/>
      <c r="V30" s="1273"/>
      <c r="W30" s="1273"/>
      <c r="X30" s="1273"/>
      <c r="Y30" s="1273"/>
      <c r="Z30" s="127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9">
        <f t="shared" si="14"/>
        <v>-4.0287226809504362E-2</v>
      </c>
      <c r="AZ30" s="9">
        <f t="shared" si="14"/>
        <v>-7.2431194303379853E-2</v>
      </c>
      <c r="BA30" s="9">
        <f t="shared" si="14"/>
        <v>-8.8166384227722716E-2</v>
      </c>
      <c r="BB30" s="9">
        <f t="shared" si="14"/>
        <v>-9.7291413524180581E-2</v>
      </c>
      <c r="BC30" s="9">
        <f t="shared" si="14"/>
        <v>-0.13781016197566176</v>
      </c>
      <c r="BD30" s="9">
        <f t="shared" si="14"/>
        <v>-0.16682072314212348</v>
      </c>
      <c r="BE30" s="9">
        <f t="shared" si="14"/>
        <v>-0.21614877521071885</v>
      </c>
      <c r="BF30" s="9">
        <f t="shared" ref="BF30" si="16">BF7/$AX7-1</f>
        <v>-0.20695707090454474</v>
      </c>
    </row>
    <row r="31" spans="1:58" s="1" customFormat="1" ht="15.75" customHeight="1">
      <c r="A31" s="81"/>
      <c r="B31" s="81"/>
      <c r="R31" s="969"/>
      <c r="S31" s="973"/>
      <c r="T31" s="973"/>
      <c r="U31" s="1273"/>
      <c r="V31" s="1273"/>
      <c r="W31" s="1273"/>
      <c r="X31" s="1273"/>
      <c r="Y31" s="1273"/>
      <c r="Z31" s="127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330"/>
      <c r="AZ31" s="1330"/>
      <c r="BA31" s="1330"/>
      <c r="BB31" s="1330"/>
      <c r="BC31" s="1330"/>
      <c r="BD31" s="1330"/>
      <c r="BE31" s="1330"/>
      <c r="BF31" s="1330"/>
    </row>
    <row r="32" spans="1:58" s="1" customFormat="1" ht="15.75" customHeight="1">
      <c r="A32" s="81"/>
      <c r="B32" s="81"/>
      <c r="R32" s="289"/>
      <c r="S32" s="972" t="s">
        <v>387</v>
      </c>
      <c r="T32" s="978"/>
      <c r="U32" s="1273"/>
      <c r="V32" s="1273"/>
      <c r="W32" s="1273"/>
      <c r="X32" s="1273"/>
      <c r="Y32" s="1273"/>
      <c r="Z32" s="127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9">
        <f>AY9/$AX9-1</f>
        <v>-3.546956205630214E-2</v>
      </c>
      <c r="AZ32" s="9">
        <f t="shared" si="14"/>
        <v>-8.2510416081740701E-2</v>
      </c>
      <c r="BA32" s="9">
        <f t="shared" si="14"/>
        <v>-0.10405121755838265</v>
      </c>
      <c r="BB32" s="9">
        <f t="shared" si="14"/>
        <v>-0.12736176403536037</v>
      </c>
      <c r="BC32" s="9">
        <f t="shared" si="14"/>
        <v>-0.16600482261698457</v>
      </c>
      <c r="BD32" s="9">
        <f t="shared" si="14"/>
        <v>-0.18627718989384767</v>
      </c>
      <c r="BE32" s="9">
        <f t="shared" si="14"/>
        <v>-0.19993028569211724</v>
      </c>
      <c r="BF32" s="9">
        <f t="shared" ref="BF32" si="17">BF9/$AX9-1</f>
        <v>-0.2105824769524004</v>
      </c>
    </row>
    <row r="33" spans="1:58" s="1" customFormat="1" ht="15.75" customHeight="1">
      <c r="A33" s="81"/>
      <c r="B33" s="81"/>
      <c r="R33" s="24"/>
      <c r="S33" s="263"/>
      <c r="T33" s="1271" t="s">
        <v>388</v>
      </c>
      <c r="U33" s="1273"/>
      <c r="V33" s="1273"/>
      <c r="W33" s="1273"/>
      <c r="X33" s="1273"/>
      <c r="Y33" s="1273"/>
      <c r="Z33" s="127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9">
        <f>AY10/$AX10-1</f>
        <v>-3.6889646945483467E-2</v>
      </c>
      <c r="AZ33" s="9">
        <f t="shared" si="14"/>
        <v>-8.5055031334488551E-2</v>
      </c>
      <c r="BA33" s="9">
        <f t="shared" si="14"/>
        <v>-0.10730438546528864</v>
      </c>
      <c r="BB33" s="9">
        <f t="shared" si="14"/>
        <v>-0.13172588015163755</v>
      </c>
      <c r="BC33" s="9">
        <f t="shared" si="14"/>
        <v>-0.17275197732950853</v>
      </c>
      <c r="BD33" s="9">
        <f t="shared" si="14"/>
        <v>-0.19417081722333918</v>
      </c>
      <c r="BE33" s="9">
        <f t="shared" si="14"/>
        <v>-0.20918714929746307</v>
      </c>
      <c r="BF33" s="9">
        <f t="shared" ref="BF33" si="18">BF10/$AX10-1</f>
        <v>-0.21974996623948329</v>
      </c>
    </row>
    <row r="34" spans="1:58" s="1" customFormat="1" ht="15.75" customHeight="1">
      <c r="A34" s="81"/>
      <c r="B34" s="81"/>
      <c r="R34" s="1271" t="s">
        <v>281</v>
      </c>
      <c r="S34" s="1272"/>
      <c r="T34" s="1272"/>
      <c r="U34" s="1273"/>
      <c r="V34" s="1273"/>
      <c r="W34" s="1273"/>
      <c r="X34" s="1273"/>
      <c r="Y34" s="1273"/>
      <c r="Z34" s="127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9">
        <f>AY11/$AX11-1</f>
        <v>-3.527716064151476E-3</v>
      </c>
      <c r="AZ34" s="762">
        <f t="shared" si="14"/>
        <v>1.3797373026184445E-2</v>
      </c>
      <c r="BA34" s="9">
        <f t="shared" si="14"/>
        <v>2.1438439851125368E-2</v>
      </c>
      <c r="BB34" s="9">
        <f t="shared" si="14"/>
        <v>3.9658520092100247E-2</v>
      </c>
      <c r="BC34" s="9">
        <f t="shared" si="14"/>
        <v>4.2238620578443964E-2</v>
      </c>
      <c r="BD34" s="9">
        <f t="shared" si="14"/>
        <v>3.3940312247038529E-2</v>
      </c>
      <c r="BE34" s="9">
        <f t="shared" si="14"/>
        <v>-8.8031269434624138E-3</v>
      </c>
      <c r="BF34" s="9">
        <f t="shared" ref="BF34" si="19">BF11/$AX11-1</f>
        <v>1.6395892062037287E-2</v>
      </c>
    </row>
    <row r="35" spans="1:58" s="1" customFormat="1" ht="13.8">
      <c r="A35" s="81"/>
      <c r="B35" s="81"/>
    </row>
    <row r="36" spans="1:58" ht="13.8">
      <c r="A36" s="81"/>
    </row>
  </sheetData>
  <mergeCells count="2">
    <mergeCell ref="R11:T11"/>
    <mergeCell ref="R12:U12"/>
  </mergeCells>
  <phoneticPr fontId="10"/>
  <pageMargins left="0.28000000000000003" right="0.32" top="0.72" bottom="0.45" header="0.51181102362204722" footer="0.51181102362204722"/>
  <pageSetup paperSize="9" scale="4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pageSetUpPr fitToPage="1"/>
  </sheetPr>
  <dimension ref="A1:BG64"/>
  <sheetViews>
    <sheetView zoomScaleNormal="100" workbookViewId="0">
      <pane xSplit="23" ySplit="5" topLeftCell="AL6" activePane="bottomRight" state="frozen"/>
      <selection pane="topRight" activeCell="AA1" sqref="AA1"/>
      <selection pane="bottomLeft" activeCell="A6" sqref="A6"/>
      <selection pane="bottomRight" activeCell="AW1" sqref="AW1"/>
    </sheetView>
  </sheetViews>
  <sheetFormatPr defaultColWidth="9" defaultRowHeight="13.8"/>
  <cols>
    <col min="1" max="1" width="1.6640625" style="120" customWidth="1"/>
    <col min="2" max="20" width="9" style="47" hidden="1" customWidth="1"/>
    <col min="21" max="21" width="1.6640625" style="120" customWidth="1"/>
    <col min="22" max="22" width="1.44140625" style="47" customWidth="1"/>
    <col min="23" max="23" width="29.77734375" style="47" customWidth="1"/>
    <col min="24" max="26" width="29.77734375" style="47" hidden="1" customWidth="1"/>
    <col min="27" max="54" width="7.77734375" style="47" customWidth="1"/>
    <col min="55" max="56" width="9" style="47" bestFit="1" customWidth="1"/>
    <col min="57" max="58" width="9" style="47" customWidth="1"/>
    <col min="59" max="98" width="0" style="47" hidden="1" customWidth="1"/>
    <col min="99" max="16384" width="9" style="47"/>
  </cols>
  <sheetData>
    <row r="1" spans="1:58" ht="52.5" customHeight="1">
      <c r="V1" s="1452" t="s">
        <v>351</v>
      </c>
      <c r="W1" s="1452"/>
      <c r="X1" s="1287"/>
      <c r="Y1" s="1287"/>
      <c r="Z1" s="1287"/>
      <c r="AA1" s="681"/>
      <c r="AB1" s="681"/>
      <c r="AY1" s="48"/>
      <c r="AZ1" s="48"/>
      <c r="BE1" s="48"/>
      <c r="BF1" s="48"/>
    </row>
    <row r="2" spans="1:58" ht="15">
      <c r="V2" s="679"/>
    </row>
    <row r="3" spans="1:58" ht="15">
      <c r="V3" s="679" t="str">
        <f>'0.Contents'!$C$2</f>
        <v>＜暫定データ＞</v>
      </c>
    </row>
    <row r="4" spans="1:58" ht="16.8">
      <c r="V4" s="47" t="s">
        <v>328</v>
      </c>
    </row>
    <row r="5" spans="1:58">
      <c r="V5" s="379" t="s">
        <v>183</v>
      </c>
      <c r="W5" s="380"/>
      <c r="X5" s="380"/>
      <c r="Y5" s="380"/>
      <c r="Z5" s="380"/>
      <c r="AA5" s="61">
        <v>1990</v>
      </c>
      <c r="AB5" s="61">
        <v>1991</v>
      </c>
      <c r="AC5" s="61">
        <v>1992</v>
      </c>
      <c r="AD5" s="61">
        <v>1993</v>
      </c>
      <c r="AE5" s="61">
        <v>1994</v>
      </c>
      <c r="AF5" s="61">
        <v>1995</v>
      </c>
      <c r="AG5" s="61">
        <v>1996</v>
      </c>
      <c r="AH5" s="61">
        <v>1997</v>
      </c>
      <c r="AI5" s="61">
        <v>1998</v>
      </c>
      <c r="AJ5" s="61">
        <v>1999</v>
      </c>
      <c r="AK5" s="61">
        <v>2000</v>
      </c>
      <c r="AL5" s="61">
        <v>2001</v>
      </c>
      <c r="AM5" s="61">
        <v>2002</v>
      </c>
      <c r="AN5" s="61">
        <v>2003</v>
      </c>
      <c r="AO5" s="61">
        <v>2004</v>
      </c>
      <c r="AP5" s="61">
        <v>2005</v>
      </c>
      <c r="AQ5" s="61">
        <v>2006</v>
      </c>
      <c r="AR5" s="61">
        <v>2007</v>
      </c>
      <c r="AS5" s="61">
        <v>2008</v>
      </c>
      <c r="AT5" s="61">
        <v>2009</v>
      </c>
      <c r="AU5" s="61">
        <f t="shared" ref="AU5:BB5" si="0">AT5+1</f>
        <v>2010</v>
      </c>
      <c r="AV5" s="61">
        <f t="shared" si="0"/>
        <v>2011</v>
      </c>
      <c r="AW5" s="61">
        <f t="shared" si="0"/>
        <v>2012</v>
      </c>
      <c r="AX5" s="61">
        <f t="shared" si="0"/>
        <v>2013</v>
      </c>
      <c r="AY5" s="61">
        <f t="shared" si="0"/>
        <v>2014</v>
      </c>
      <c r="AZ5" s="61">
        <f t="shared" si="0"/>
        <v>2015</v>
      </c>
      <c r="BA5" s="61">
        <f t="shared" si="0"/>
        <v>2016</v>
      </c>
      <c r="BB5" s="61">
        <f t="shared" si="0"/>
        <v>2017</v>
      </c>
      <c r="BC5" s="61">
        <f>BB5+1</f>
        <v>2018</v>
      </c>
      <c r="BD5" s="61">
        <f>BC5+1</f>
        <v>2019</v>
      </c>
      <c r="BE5" s="61">
        <f>BD5+1</f>
        <v>2020</v>
      </c>
      <c r="BF5" s="61">
        <f>BE5+1</f>
        <v>2021</v>
      </c>
    </row>
    <row r="6" spans="1:58" ht="15" customHeight="1">
      <c r="V6" s="381" t="s">
        <v>184</v>
      </c>
      <c r="W6" s="382"/>
      <c r="X6" s="382"/>
      <c r="Y6" s="382"/>
      <c r="Z6" s="382"/>
      <c r="AA6" s="60">
        <v>41797.445</v>
      </c>
      <c r="AB6" s="60">
        <v>42457.974999999999</v>
      </c>
      <c r="AC6" s="60">
        <v>43077.125999999997</v>
      </c>
      <c r="AD6" s="60">
        <v>43665.843000000008</v>
      </c>
      <c r="AE6" s="60">
        <v>44235.735000000008</v>
      </c>
      <c r="AF6" s="60">
        <v>44830.961000000003</v>
      </c>
      <c r="AG6" s="60">
        <v>45498.173000000003</v>
      </c>
      <c r="AH6" s="60">
        <v>46156.796000000009</v>
      </c>
      <c r="AI6" s="60">
        <v>46811.712</v>
      </c>
      <c r="AJ6" s="60">
        <v>47419.904999999999</v>
      </c>
      <c r="AK6" s="60">
        <v>48015.250999999997</v>
      </c>
      <c r="AL6" s="60">
        <v>48637.788999999997</v>
      </c>
      <c r="AM6" s="60">
        <v>49260.790999999997</v>
      </c>
      <c r="AN6" s="60">
        <v>49837.731</v>
      </c>
      <c r="AO6" s="60">
        <v>50382.080999999998</v>
      </c>
      <c r="AP6" s="60">
        <v>51102.004999999997</v>
      </c>
      <c r="AQ6" s="60">
        <v>51713.048000000003</v>
      </c>
      <c r="AR6" s="60">
        <v>52324.877</v>
      </c>
      <c r="AS6" s="60">
        <v>52877.802000000003</v>
      </c>
      <c r="AT6" s="60">
        <v>53362.800999999999</v>
      </c>
      <c r="AU6" s="60">
        <v>53783.434999999998</v>
      </c>
      <c r="AV6" s="60">
        <v>54171.474999999999</v>
      </c>
      <c r="AW6" s="60">
        <v>55549.281999999999</v>
      </c>
      <c r="AX6" s="60">
        <v>55952.258000000002</v>
      </c>
      <c r="AY6" s="60">
        <v>56412.14</v>
      </c>
      <c r="AZ6" s="60">
        <v>56950.756999999998</v>
      </c>
      <c r="BA6" s="60">
        <v>57477.036999999997</v>
      </c>
      <c r="BB6" s="60">
        <v>58007.536</v>
      </c>
      <c r="BC6" s="60">
        <v>58527.116999999998</v>
      </c>
      <c r="BD6" s="60">
        <v>59071.519</v>
      </c>
      <c r="BE6" s="60">
        <v>59497.356</v>
      </c>
      <c r="BF6" s="60">
        <v>59761.065000000002</v>
      </c>
    </row>
    <row r="7" spans="1:58" ht="27.75" customHeight="1">
      <c r="V7" s="1607" t="s">
        <v>441</v>
      </c>
      <c r="W7" s="1607"/>
      <c r="X7" s="991"/>
      <c r="Y7" s="991"/>
      <c r="Z7" s="991"/>
    </row>
    <row r="8" spans="1:58" ht="60" customHeight="1">
      <c r="V8" s="991"/>
      <c r="W8" s="991"/>
      <c r="X8" s="991"/>
      <c r="Y8" s="991"/>
      <c r="Z8" s="991"/>
    </row>
    <row r="10" spans="1:58" ht="16.2">
      <c r="V10" s="650" t="s">
        <v>296</v>
      </c>
      <c r="AA10" s="1336"/>
      <c r="AB10" s="1336"/>
      <c r="AC10" s="1336"/>
      <c r="AD10" s="1336"/>
      <c r="AE10" s="1336"/>
      <c r="AF10" s="1336"/>
      <c r="AG10" s="1336"/>
      <c r="AH10" s="1336"/>
      <c r="AI10" s="1336"/>
      <c r="AJ10" s="1336"/>
      <c r="AK10" s="1336"/>
      <c r="AL10" s="1336"/>
      <c r="AM10" s="1336"/>
      <c r="AN10" s="1336"/>
      <c r="AO10" s="1336"/>
      <c r="AP10" s="1336"/>
      <c r="AQ10" s="1336"/>
      <c r="AR10" s="1336"/>
      <c r="AS10" s="1336"/>
      <c r="AT10" s="1336"/>
      <c r="AU10" s="1336"/>
      <c r="AV10" s="1336"/>
      <c r="AW10" s="1336"/>
      <c r="AX10" s="1336"/>
      <c r="AY10" s="1336"/>
      <c r="AZ10" s="1336"/>
      <c r="BA10" s="1336"/>
      <c r="BB10" s="1336"/>
      <c r="BC10" s="1336"/>
      <c r="BD10" s="1336"/>
      <c r="BE10" s="1336"/>
      <c r="BF10" s="1336"/>
    </row>
    <row r="11" spans="1:58">
      <c r="V11" s="379" t="s">
        <v>183</v>
      </c>
      <c r="W11" s="380"/>
      <c r="X11" s="380"/>
      <c r="Y11" s="380"/>
      <c r="Z11" s="380"/>
      <c r="AA11" s="61">
        <v>1990</v>
      </c>
      <c r="AB11" s="61">
        <v>1991</v>
      </c>
      <c r="AC11" s="61">
        <v>1992</v>
      </c>
      <c r="AD11" s="61">
        <v>1993</v>
      </c>
      <c r="AE11" s="61">
        <v>1994</v>
      </c>
      <c r="AF11" s="61">
        <v>1995</v>
      </c>
      <c r="AG11" s="61">
        <v>1996</v>
      </c>
      <c r="AH11" s="61">
        <v>1997</v>
      </c>
      <c r="AI11" s="61">
        <v>1998</v>
      </c>
      <c r="AJ11" s="61">
        <v>1999</v>
      </c>
      <c r="AK11" s="61">
        <v>2000</v>
      </c>
      <c r="AL11" s="61">
        <v>2001</v>
      </c>
      <c r="AM11" s="61">
        <v>2002</v>
      </c>
      <c r="AN11" s="61">
        <v>2003</v>
      </c>
      <c r="AO11" s="61">
        <v>2004</v>
      </c>
      <c r="AP11" s="61">
        <v>2005</v>
      </c>
      <c r="AQ11" s="61">
        <v>2006</v>
      </c>
      <c r="AR11" s="61">
        <v>2007</v>
      </c>
      <c r="AS11" s="61">
        <v>2008</v>
      </c>
      <c r="AT11" s="61">
        <v>2009</v>
      </c>
      <c r="AU11" s="61">
        <f t="shared" ref="AU11:BB11" si="1">AT11+1</f>
        <v>2010</v>
      </c>
      <c r="AV11" s="61">
        <f t="shared" si="1"/>
        <v>2011</v>
      </c>
      <c r="AW11" s="61">
        <f t="shared" si="1"/>
        <v>2012</v>
      </c>
      <c r="AX11" s="61">
        <f t="shared" si="1"/>
        <v>2013</v>
      </c>
      <c r="AY11" s="61">
        <f t="shared" si="1"/>
        <v>2014</v>
      </c>
      <c r="AZ11" s="61">
        <f t="shared" si="1"/>
        <v>2015</v>
      </c>
      <c r="BA11" s="61">
        <f t="shared" si="1"/>
        <v>2016</v>
      </c>
      <c r="BB11" s="61">
        <f t="shared" si="1"/>
        <v>2017</v>
      </c>
      <c r="BC11" s="61">
        <f>BB11+1</f>
        <v>2018</v>
      </c>
      <c r="BD11" s="61">
        <f>BC11+1</f>
        <v>2019</v>
      </c>
      <c r="BE11" s="61">
        <f>BD11+1</f>
        <v>2020</v>
      </c>
      <c r="BF11" s="61">
        <f>BE11+1</f>
        <v>2021</v>
      </c>
    </row>
    <row r="12" spans="1:58" s="89" customFormat="1" ht="15" customHeight="1">
      <c r="A12" s="187"/>
      <c r="U12" s="187"/>
      <c r="V12" s="383" t="s">
        <v>185</v>
      </c>
      <c r="W12" s="605"/>
      <c r="X12" s="605"/>
      <c r="Y12" s="605"/>
      <c r="Z12" s="605"/>
      <c r="AA12" s="90">
        <v>4585.771218448418</v>
      </c>
      <c r="AB12" s="90">
        <v>4609.1796892770199</v>
      </c>
      <c r="AC12" s="90">
        <v>4879.8228429040519</v>
      </c>
      <c r="AD12" s="90">
        <v>4928.3816787447258</v>
      </c>
      <c r="AE12" s="90">
        <v>5259.9845146312537</v>
      </c>
      <c r="AF12" s="90">
        <v>5249.8248282105651</v>
      </c>
      <c r="AG12" s="90">
        <v>5317.708303815235</v>
      </c>
      <c r="AH12" s="90">
        <v>4981.2360174151418</v>
      </c>
      <c r="AI12" s="90">
        <v>4980.9197495439857</v>
      </c>
      <c r="AJ12" s="90">
        <v>5172.0583482944085</v>
      </c>
      <c r="AK12" s="90">
        <v>5233.4201081815736</v>
      </c>
      <c r="AL12" s="90">
        <v>5085.3227447225217</v>
      </c>
      <c r="AM12" s="90">
        <v>5275.9193359423034</v>
      </c>
      <c r="AN12" s="90">
        <v>5298.666908923874</v>
      </c>
      <c r="AO12" s="90">
        <v>5161.3608276877885</v>
      </c>
      <c r="AP12" s="90">
        <v>5151.67144189385</v>
      </c>
      <c r="AQ12" s="90">
        <v>4864.4045479404185</v>
      </c>
      <c r="AR12" s="90">
        <v>4990.1896625495147</v>
      </c>
      <c r="AS12" s="90">
        <v>4858.2901057750723</v>
      </c>
      <c r="AT12" s="90">
        <v>4592.2766116866878</v>
      </c>
      <c r="AU12" s="90">
        <v>4856.6886941095845</v>
      </c>
      <c r="AV12" s="90">
        <v>5082.4121136825406</v>
      </c>
      <c r="AW12" s="90">
        <v>5341.97622886912</v>
      </c>
      <c r="AX12" s="90">
        <v>5162.1725152818071</v>
      </c>
      <c r="AY12" s="90">
        <v>4779.4314585529883</v>
      </c>
      <c r="AZ12" s="90">
        <v>4603.2046386424636</v>
      </c>
      <c r="BA12" s="90">
        <v>4474.7202256941391</v>
      </c>
      <c r="BB12" s="90">
        <v>4493.8619278463048</v>
      </c>
      <c r="BC12" s="90">
        <v>4129.7100636111099</v>
      </c>
      <c r="BD12" s="90">
        <v>3975.487615122468</v>
      </c>
      <c r="BE12" s="90">
        <v>3908.2378105464882</v>
      </c>
      <c r="BF12" s="90">
        <v>3891.3717177562967</v>
      </c>
    </row>
    <row r="13" spans="1:58" s="89" customFormat="1" ht="15" customHeight="1">
      <c r="A13" s="187"/>
      <c r="U13" s="187"/>
      <c r="V13" s="384"/>
      <c r="W13" s="385" t="s">
        <v>186</v>
      </c>
      <c r="X13" s="385"/>
      <c r="Y13" s="385"/>
      <c r="Z13" s="385"/>
      <c r="AA13" s="777"/>
      <c r="AB13" s="777"/>
      <c r="AC13" s="777"/>
      <c r="AD13" s="777"/>
      <c r="AE13" s="777"/>
      <c r="AF13" s="777"/>
      <c r="AG13" s="777"/>
      <c r="AH13" s="777"/>
      <c r="AI13" s="777"/>
      <c r="AJ13" s="777"/>
      <c r="AK13" s="777"/>
      <c r="AL13" s="777"/>
      <c r="AM13" s="777"/>
      <c r="AN13" s="777"/>
      <c r="AO13" s="777"/>
      <c r="AP13" s="777"/>
      <c r="AQ13" s="777"/>
      <c r="AR13" s="777"/>
      <c r="AS13" s="777"/>
      <c r="AT13" s="777"/>
      <c r="AU13" s="777"/>
      <c r="AV13" s="777"/>
      <c r="AW13" s="777"/>
      <c r="AX13" s="777"/>
      <c r="AY13" s="777"/>
      <c r="AZ13" s="778"/>
      <c r="BA13" s="777"/>
      <c r="BB13" s="777"/>
      <c r="BC13" s="777"/>
      <c r="BD13" s="777"/>
      <c r="BE13" s="777"/>
      <c r="BF13" s="777"/>
    </row>
    <row r="14" spans="1:58" s="89" customFormat="1" ht="15" customHeight="1">
      <c r="A14" s="187"/>
      <c r="U14" s="187"/>
      <c r="V14" s="384"/>
      <c r="W14" s="386" t="s">
        <v>187</v>
      </c>
      <c r="X14" s="386"/>
      <c r="Y14" s="386"/>
      <c r="Z14" s="386"/>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5"/>
      <c r="BA14" s="91"/>
      <c r="BB14" s="91"/>
      <c r="BC14" s="91"/>
      <c r="BD14" s="91"/>
      <c r="BE14" s="91"/>
      <c r="BF14" s="91"/>
    </row>
    <row r="15" spans="1:58" s="89" customFormat="1" ht="15" customHeight="1">
      <c r="A15" s="187"/>
      <c r="U15" s="187"/>
      <c r="V15" s="384"/>
      <c r="W15" s="386" t="s">
        <v>2</v>
      </c>
      <c r="X15" s="386"/>
      <c r="Y15" s="386"/>
      <c r="Z15" s="386"/>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5"/>
      <c r="BA15" s="91"/>
      <c r="BB15" s="91"/>
      <c r="BC15" s="91"/>
      <c r="BD15" s="91"/>
      <c r="BE15" s="91"/>
      <c r="BF15" s="91"/>
    </row>
    <row r="16" spans="1:58" s="89" customFormat="1" ht="15" customHeight="1">
      <c r="A16" s="187"/>
      <c r="U16" s="187"/>
      <c r="V16" s="384"/>
      <c r="W16" s="387" t="s">
        <v>188</v>
      </c>
      <c r="X16" s="387"/>
      <c r="Y16" s="387"/>
      <c r="Z16" s="387"/>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5"/>
      <c r="BA16" s="91"/>
      <c r="BB16" s="91"/>
      <c r="BC16" s="91"/>
      <c r="BD16" s="91"/>
      <c r="BE16" s="91"/>
      <c r="BF16" s="91"/>
    </row>
    <row r="17" spans="1:59" s="89" customFormat="1" ht="15" customHeight="1">
      <c r="A17" s="187"/>
      <c r="U17" s="187"/>
      <c r="V17" s="384"/>
      <c r="W17" s="386" t="s">
        <v>189</v>
      </c>
      <c r="X17" s="386"/>
      <c r="Y17" s="386"/>
      <c r="Z17" s="386"/>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5"/>
      <c r="BA17" s="91"/>
      <c r="BB17" s="91"/>
      <c r="BC17" s="91"/>
      <c r="BD17" s="91"/>
      <c r="BE17" s="91"/>
      <c r="BF17" s="91"/>
    </row>
    <row r="18" spans="1:59" s="89" customFormat="1" ht="15" customHeight="1">
      <c r="A18" s="187"/>
      <c r="U18" s="187"/>
      <c r="V18" s="384"/>
      <c r="W18" s="386" t="s">
        <v>190</v>
      </c>
      <c r="X18" s="386"/>
      <c r="Y18" s="386"/>
      <c r="Z18" s="386"/>
      <c r="AA18" s="777"/>
      <c r="AB18" s="777"/>
      <c r="AC18" s="777"/>
      <c r="AD18" s="777"/>
      <c r="AE18" s="777"/>
      <c r="AF18" s="777"/>
      <c r="AG18" s="777"/>
      <c r="AH18" s="777"/>
      <c r="AI18" s="777"/>
      <c r="AJ18" s="777"/>
      <c r="AK18" s="777"/>
      <c r="AL18" s="777"/>
      <c r="AM18" s="777"/>
      <c r="AN18" s="777"/>
      <c r="AO18" s="777"/>
      <c r="AP18" s="777"/>
      <c r="AQ18" s="777"/>
      <c r="AR18" s="777"/>
      <c r="AS18" s="777"/>
      <c r="AT18" s="777"/>
      <c r="AU18" s="777"/>
      <c r="AV18" s="777"/>
      <c r="AW18" s="777"/>
      <c r="AX18" s="777"/>
      <c r="AY18" s="777"/>
      <c r="AZ18" s="778"/>
      <c r="BA18" s="777"/>
      <c r="BB18" s="777"/>
      <c r="BC18" s="777"/>
      <c r="BD18" s="777"/>
      <c r="BE18" s="777"/>
      <c r="BF18" s="777"/>
    </row>
    <row r="19" spans="1:59" s="89" customFormat="1" ht="15" customHeight="1">
      <c r="A19" s="187"/>
      <c r="U19" s="187"/>
      <c r="V19" s="384"/>
      <c r="W19" s="386" t="s">
        <v>191</v>
      </c>
      <c r="X19" s="386"/>
      <c r="Y19" s="386"/>
      <c r="Z19" s="386"/>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5"/>
      <c r="BA19" s="91"/>
      <c r="BB19" s="91"/>
      <c r="BC19" s="91"/>
      <c r="BD19" s="91"/>
      <c r="BE19" s="91"/>
      <c r="BF19" s="91"/>
    </row>
    <row r="20" spans="1:59" s="89" customFormat="1" ht="15" customHeight="1">
      <c r="A20" s="187"/>
      <c r="U20" s="187"/>
      <c r="V20" s="384"/>
      <c r="W20" s="386" t="s">
        <v>192</v>
      </c>
      <c r="X20" s="386"/>
      <c r="Y20" s="386"/>
      <c r="Z20" s="386"/>
      <c r="AA20" s="91"/>
      <c r="AB20" s="91"/>
      <c r="AC20" s="91"/>
      <c r="AD20" s="91"/>
      <c r="AE20" s="91"/>
      <c r="AF20" s="91"/>
      <c r="AG20" s="91"/>
      <c r="AH20" s="91"/>
      <c r="AI20" s="91"/>
      <c r="AJ20" s="91"/>
      <c r="AK20" s="91"/>
      <c r="AL20" s="91"/>
      <c r="AM20" s="91"/>
      <c r="AN20" s="91"/>
      <c r="AO20" s="91"/>
      <c r="AP20" s="91"/>
      <c r="AQ20" s="91"/>
      <c r="AR20" s="777"/>
      <c r="AS20" s="777"/>
      <c r="AT20" s="777"/>
      <c r="AU20" s="777"/>
      <c r="AV20" s="777"/>
      <c r="AW20" s="777"/>
      <c r="AX20" s="777"/>
      <c r="AY20" s="777"/>
      <c r="AZ20" s="778"/>
      <c r="BA20" s="777"/>
      <c r="BB20" s="777"/>
      <c r="BC20" s="777"/>
      <c r="BD20" s="777"/>
      <c r="BE20" s="91"/>
      <c r="BF20" s="91"/>
      <c r="BG20" s="92"/>
    </row>
    <row r="21" spans="1:59" s="89" customFormat="1" ht="15" customHeight="1">
      <c r="A21" s="187"/>
      <c r="U21" s="187"/>
      <c r="V21" s="384"/>
      <c r="W21" s="1117" t="s">
        <v>411</v>
      </c>
      <c r="X21" s="1117"/>
      <c r="Y21" s="1117"/>
      <c r="Z21" s="1117"/>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5"/>
      <c r="BA21" s="91"/>
      <c r="BB21" s="91"/>
      <c r="BC21" s="91"/>
      <c r="BD21" s="91"/>
      <c r="BE21" s="91"/>
      <c r="BF21" s="91"/>
    </row>
    <row r="22" spans="1:59" s="89" customFormat="1" ht="15" customHeight="1">
      <c r="A22" s="187"/>
      <c r="U22" s="187"/>
      <c r="V22" s="388"/>
      <c r="W22" s="389" t="s">
        <v>193</v>
      </c>
      <c r="X22" s="389"/>
      <c r="Y22" s="389"/>
      <c r="Z22" s="389"/>
      <c r="AA22" s="777"/>
      <c r="AB22" s="777"/>
      <c r="AC22" s="777"/>
      <c r="AD22" s="777"/>
      <c r="AE22" s="777"/>
      <c r="AF22" s="91"/>
      <c r="AG22" s="777"/>
      <c r="AH22" s="777"/>
      <c r="AI22" s="777"/>
      <c r="AJ22" s="777"/>
      <c r="AK22" s="777"/>
      <c r="AL22" s="777"/>
      <c r="AM22" s="777"/>
      <c r="AN22" s="777"/>
      <c r="AO22" s="777"/>
      <c r="AP22" s="777"/>
      <c r="AQ22" s="777"/>
      <c r="AR22" s="777"/>
      <c r="AS22" s="777"/>
      <c r="AT22" s="777"/>
      <c r="AU22" s="777"/>
      <c r="AV22" s="777"/>
      <c r="AW22" s="91"/>
      <c r="AX22" s="777"/>
      <c r="AY22" s="777"/>
      <c r="AZ22" s="778"/>
      <c r="BA22" s="777"/>
      <c r="BB22" s="777"/>
      <c r="BC22" s="777"/>
      <c r="BD22" s="777"/>
      <c r="BE22" s="777"/>
      <c r="BF22" s="777"/>
    </row>
    <row r="23" spans="1:59">
      <c r="AZ23" s="188"/>
      <c r="BE23" s="188"/>
      <c r="BF23" s="188"/>
    </row>
    <row r="24" spans="1:59" ht="18.75" customHeight="1">
      <c r="V24" s="47" t="s">
        <v>329</v>
      </c>
    </row>
    <row r="25" spans="1:59">
      <c r="V25" s="379" t="s">
        <v>183</v>
      </c>
      <c r="W25" s="380"/>
      <c r="X25" s="380"/>
      <c r="Y25" s="380"/>
      <c r="Z25" s="380"/>
      <c r="AA25" s="61">
        <v>1990</v>
      </c>
      <c r="AB25" s="61">
        <v>1991</v>
      </c>
      <c r="AC25" s="61">
        <v>1992</v>
      </c>
      <c r="AD25" s="61">
        <v>1993</v>
      </c>
      <c r="AE25" s="61">
        <v>1994</v>
      </c>
      <c r="AF25" s="61">
        <v>1995</v>
      </c>
      <c r="AG25" s="61">
        <v>1996</v>
      </c>
      <c r="AH25" s="61">
        <v>1997</v>
      </c>
      <c r="AI25" s="61">
        <v>1998</v>
      </c>
      <c r="AJ25" s="61">
        <v>1999</v>
      </c>
      <c r="AK25" s="61">
        <v>2000</v>
      </c>
      <c r="AL25" s="61">
        <v>2001</v>
      </c>
      <c r="AM25" s="61">
        <v>2002</v>
      </c>
      <c r="AN25" s="61">
        <v>2003</v>
      </c>
      <c r="AO25" s="61">
        <v>2004</v>
      </c>
      <c r="AP25" s="61">
        <v>2005</v>
      </c>
      <c r="AQ25" s="61">
        <v>2006</v>
      </c>
      <c r="AR25" s="61">
        <v>2007</v>
      </c>
      <c r="AS25" s="61">
        <v>2008</v>
      </c>
      <c r="AT25" s="61">
        <v>2009</v>
      </c>
      <c r="AU25" s="61">
        <f t="shared" ref="AU25:BB25" si="2">AT25+1</f>
        <v>2010</v>
      </c>
      <c r="AV25" s="61">
        <f t="shared" si="2"/>
        <v>2011</v>
      </c>
      <c r="AW25" s="61">
        <f t="shared" si="2"/>
        <v>2012</v>
      </c>
      <c r="AX25" s="61">
        <f t="shared" si="2"/>
        <v>2013</v>
      </c>
      <c r="AY25" s="61">
        <f t="shared" si="2"/>
        <v>2014</v>
      </c>
      <c r="AZ25" s="61">
        <f t="shared" si="2"/>
        <v>2015</v>
      </c>
      <c r="BA25" s="61">
        <f t="shared" si="2"/>
        <v>2016</v>
      </c>
      <c r="BB25" s="61">
        <f t="shared" si="2"/>
        <v>2017</v>
      </c>
      <c r="BC25" s="61">
        <f>BB25+1</f>
        <v>2018</v>
      </c>
      <c r="BD25" s="61">
        <f>BC25+1</f>
        <v>2019</v>
      </c>
      <c r="BE25" s="61">
        <f>BD25+1</f>
        <v>2020</v>
      </c>
      <c r="BF25" s="61">
        <f>BE25+1</f>
        <v>2021</v>
      </c>
    </row>
    <row r="26" spans="1:59" s="89" customFormat="1" ht="15" customHeight="1">
      <c r="A26" s="187"/>
      <c r="U26" s="187"/>
      <c r="V26" s="383" t="s">
        <v>185</v>
      </c>
      <c r="W26" s="606"/>
      <c r="X26" s="606"/>
      <c r="Y26" s="606"/>
      <c r="Z26" s="606"/>
      <c r="AA26" s="779"/>
      <c r="AB26" s="779"/>
      <c r="AC26" s="779"/>
      <c r="AD26" s="779"/>
      <c r="AE26" s="779"/>
      <c r="AF26" s="779"/>
      <c r="AG26" s="779"/>
      <c r="AH26" s="779"/>
      <c r="AI26" s="779"/>
      <c r="AJ26" s="779"/>
      <c r="AK26" s="779"/>
      <c r="AL26" s="779"/>
      <c r="AM26" s="779"/>
      <c r="AN26" s="779"/>
      <c r="AO26" s="779"/>
      <c r="AP26" s="779"/>
      <c r="AQ26" s="779"/>
      <c r="AR26" s="779"/>
      <c r="AS26" s="779"/>
      <c r="AT26" s="779"/>
      <c r="AU26" s="779"/>
      <c r="AV26" s="779"/>
      <c r="AW26" s="779"/>
      <c r="AX26" s="779"/>
      <c r="AY26" s="779"/>
      <c r="AZ26" s="779"/>
      <c r="BA26" s="779"/>
      <c r="BB26" s="779"/>
      <c r="BC26" s="779"/>
      <c r="BD26" s="779"/>
      <c r="BE26" s="779"/>
      <c r="BF26" s="779"/>
    </row>
    <row r="27" spans="1:59" s="89" customFormat="1" ht="15" customHeight="1">
      <c r="A27" s="187"/>
      <c r="U27" s="187"/>
      <c r="V27" s="384"/>
      <c r="W27" s="390" t="s">
        <v>186</v>
      </c>
      <c r="X27" s="390"/>
      <c r="Y27" s="390"/>
      <c r="Z27" s="390"/>
      <c r="AA27" s="169"/>
      <c r="AB27" s="169"/>
      <c r="AC27" s="169"/>
      <c r="AD27" s="169"/>
      <c r="AE27" s="169"/>
      <c r="AF27" s="169"/>
      <c r="AG27" s="169"/>
      <c r="AH27" s="169"/>
      <c r="AI27" s="169"/>
      <c r="AJ27" s="94"/>
      <c r="AK27" s="94"/>
      <c r="AL27" s="94"/>
      <c r="AM27" s="94"/>
      <c r="AN27" s="94"/>
      <c r="AO27" s="94"/>
      <c r="AP27" s="94"/>
      <c r="AQ27" s="94"/>
      <c r="AR27" s="94"/>
      <c r="AS27" s="94"/>
      <c r="AT27" s="94"/>
      <c r="AU27" s="94"/>
      <c r="AV27" s="94"/>
      <c r="AW27" s="94"/>
      <c r="AX27" s="94"/>
      <c r="AY27" s="94"/>
      <c r="AZ27" s="189"/>
      <c r="BA27" s="94"/>
      <c r="BB27" s="94"/>
      <c r="BC27" s="94"/>
      <c r="BD27" s="94"/>
      <c r="BE27" s="189"/>
      <c r="BF27" s="189"/>
    </row>
    <row r="28" spans="1:59" s="89" customFormat="1" ht="15" customHeight="1">
      <c r="A28" s="187"/>
      <c r="U28" s="187"/>
      <c r="V28" s="384"/>
      <c r="W28" s="391" t="s">
        <v>187</v>
      </c>
      <c r="X28" s="391"/>
      <c r="Y28" s="391"/>
      <c r="Z28" s="391"/>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189"/>
      <c r="BA28" s="94"/>
      <c r="BB28" s="94"/>
      <c r="BC28" s="94"/>
      <c r="BD28" s="94"/>
      <c r="BE28" s="189"/>
      <c r="BF28" s="189"/>
    </row>
    <row r="29" spans="1:59" s="89" customFormat="1" ht="15" customHeight="1">
      <c r="A29" s="187"/>
      <c r="U29" s="187"/>
      <c r="V29" s="384"/>
      <c r="W29" s="391" t="s">
        <v>2</v>
      </c>
      <c r="X29" s="391"/>
      <c r="Y29" s="391"/>
      <c r="Z29" s="391"/>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189"/>
      <c r="BA29" s="94"/>
      <c r="BB29" s="94"/>
      <c r="BC29" s="94"/>
      <c r="BD29" s="94"/>
      <c r="BE29" s="189"/>
      <c r="BF29" s="189"/>
    </row>
    <row r="30" spans="1:59" s="89" customFormat="1" ht="15" customHeight="1">
      <c r="A30" s="187"/>
      <c r="U30" s="187"/>
      <c r="V30" s="384"/>
      <c r="W30" s="392" t="s">
        <v>188</v>
      </c>
      <c r="X30" s="392"/>
      <c r="Y30" s="392"/>
      <c r="Z30" s="392"/>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189"/>
      <c r="BA30" s="94"/>
      <c r="BB30" s="94"/>
      <c r="BC30" s="94"/>
      <c r="BD30" s="94"/>
      <c r="BE30" s="189"/>
      <c r="BF30" s="189"/>
    </row>
    <row r="31" spans="1:59" s="89" customFormat="1" ht="15" customHeight="1">
      <c r="A31" s="187"/>
      <c r="U31" s="187"/>
      <c r="V31" s="384"/>
      <c r="W31" s="391" t="s">
        <v>189</v>
      </c>
      <c r="X31" s="391"/>
      <c r="Y31" s="391"/>
      <c r="Z31" s="391"/>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189"/>
      <c r="BA31" s="94"/>
      <c r="BB31" s="94"/>
      <c r="BC31" s="94"/>
      <c r="BD31" s="94"/>
      <c r="BE31" s="189"/>
      <c r="BF31" s="189"/>
    </row>
    <row r="32" spans="1:59" s="89" customFormat="1" ht="15" customHeight="1">
      <c r="A32" s="187"/>
      <c r="U32" s="187"/>
      <c r="V32" s="384"/>
      <c r="W32" s="391" t="s">
        <v>190</v>
      </c>
      <c r="X32" s="391"/>
      <c r="Y32" s="391"/>
      <c r="Z32" s="391"/>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90"/>
      <c r="BA32" s="169"/>
      <c r="BB32" s="169"/>
      <c r="BC32" s="169"/>
      <c r="BD32" s="169"/>
      <c r="BE32" s="190"/>
      <c r="BF32" s="190"/>
    </row>
    <row r="33" spans="1:58" s="89" customFormat="1" ht="15" customHeight="1">
      <c r="A33" s="187"/>
      <c r="U33" s="187"/>
      <c r="V33" s="384"/>
      <c r="W33" s="391" t="s">
        <v>191</v>
      </c>
      <c r="X33" s="391"/>
      <c r="Y33" s="391"/>
      <c r="Z33" s="391"/>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189"/>
      <c r="BA33" s="94"/>
      <c r="BB33" s="94"/>
      <c r="BC33" s="94"/>
      <c r="BD33" s="94"/>
      <c r="BE33" s="189"/>
      <c r="BF33" s="189"/>
    </row>
    <row r="34" spans="1:58" s="89" customFormat="1" ht="15" customHeight="1">
      <c r="A34" s="187"/>
      <c r="U34" s="187"/>
      <c r="V34" s="384"/>
      <c r="W34" s="389" t="s">
        <v>192</v>
      </c>
      <c r="X34" s="389"/>
      <c r="Y34" s="389"/>
      <c r="Z34" s="389"/>
      <c r="AA34" s="94"/>
      <c r="AB34" s="94"/>
      <c r="AC34" s="94"/>
      <c r="AD34" s="94"/>
      <c r="AE34" s="94"/>
      <c r="AF34" s="94"/>
      <c r="AG34" s="94"/>
      <c r="AH34" s="94"/>
      <c r="AI34" s="94"/>
      <c r="AJ34" s="94"/>
      <c r="AK34" s="94"/>
      <c r="AL34" s="94"/>
      <c r="AM34" s="94"/>
      <c r="AN34" s="94"/>
      <c r="AO34" s="94"/>
      <c r="AP34" s="94"/>
      <c r="AQ34" s="94"/>
      <c r="AR34" s="94"/>
      <c r="AS34" s="94"/>
      <c r="AT34" s="94"/>
      <c r="AU34" s="94"/>
      <c r="AV34" s="94"/>
      <c r="AW34" s="169"/>
      <c r="AX34" s="169"/>
      <c r="AY34" s="169"/>
      <c r="AZ34" s="190"/>
      <c r="BA34" s="169"/>
      <c r="BB34" s="94"/>
      <c r="BC34" s="94"/>
      <c r="BD34" s="94"/>
      <c r="BE34" s="189"/>
      <c r="BF34" s="189"/>
    </row>
    <row r="35" spans="1:58" s="89" customFormat="1" ht="15" customHeight="1">
      <c r="A35" s="187"/>
      <c r="U35" s="187"/>
      <c r="V35" s="384"/>
      <c r="W35" s="1117" t="s">
        <v>411</v>
      </c>
      <c r="X35" s="1117"/>
      <c r="Y35" s="1117"/>
      <c r="Z35" s="1117"/>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189"/>
      <c r="BA35" s="94"/>
      <c r="BB35" s="94"/>
      <c r="BC35" s="94"/>
      <c r="BD35" s="94"/>
      <c r="BE35" s="189"/>
      <c r="BF35" s="189"/>
    </row>
    <row r="36" spans="1:58" s="89" customFormat="1" ht="15" customHeight="1">
      <c r="A36" s="187"/>
      <c r="U36" s="187"/>
      <c r="V36" s="388"/>
      <c r="W36" s="391" t="s">
        <v>193</v>
      </c>
      <c r="X36" s="391"/>
      <c r="Y36" s="391"/>
      <c r="Z36" s="391"/>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189"/>
      <c r="BA36" s="94"/>
      <c r="BB36" s="94"/>
      <c r="BC36" s="94"/>
      <c r="BD36" s="94"/>
      <c r="BE36" s="189"/>
      <c r="BF36" s="189"/>
    </row>
    <row r="38" spans="1:58" ht="18.75" customHeight="1">
      <c r="V38" s="750" t="s">
        <v>330</v>
      </c>
      <c r="AA38" s="1336"/>
      <c r="AB38" s="1336"/>
      <c r="AC38" s="1336"/>
      <c r="AD38" s="1336"/>
      <c r="AE38" s="1336"/>
      <c r="AF38" s="1336"/>
      <c r="AG38" s="1336"/>
      <c r="AH38" s="1336"/>
      <c r="AI38" s="1336"/>
      <c r="AJ38" s="1336"/>
      <c r="AK38" s="1336"/>
      <c r="AL38" s="1336"/>
      <c r="AM38" s="1336"/>
      <c r="AN38" s="1336"/>
      <c r="AO38" s="1336"/>
      <c r="AP38" s="1336"/>
      <c r="AQ38" s="1336"/>
      <c r="AR38" s="1336"/>
      <c r="AS38" s="1336"/>
      <c r="AT38" s="1336"/>
      <c r="AU38" s="1336"/>
      <c r="AV38" s="1336"/>
      <c r="AW38" s="1336"/>
      <c r="AX38" s="1336"/>
      <c r="AY38" s="1336"/>
      <c r="AZ38" s="1336"/>
      <c r="BA38" s="1336"/>
      <c r="BB38" s="1336"/>
      <c r="BC38" s="1336"/>
      <c r="BD38" s="1336"/>
      <c r="BE38" s="1336"/>
      <c r="BF38" s="1336"/>
    </row>
    <row r="39" spans="1:58">
      <c r="V39" s="379" t="s">
        <v>183</v>
      </c>
      <c r="W39" s="380"/>
      <c r="X39" s="380"/>
      <c r="Y39" s="380"/>
      <c r="Z39" s="380"/>
      <c r="AA39" s="61">
        <v>1990</v>
      </c>
      <c r="AB39" s="61">
        <v>1991</v>
      </c>
      <c r="AC39" s="61">
        <v>1992</v>
      </c>
      <c r="AD39" s="61">
        <v>1993</v>
      </c>
      <c r="AE39" s="61">
        <v>1994</v>
      </c>
      <c r="AF39" s="61">
        <v>1995</v>
      </c>
      <c r="AG39" s="61">
        <v>1996</v>
      </c>
      <c r="AH39" s="61">
        <v>1997</v>
      </c>
      <c r="AI39" s="61">
        <v>1998</v>
      </c>
      <c r="AJ39" s="61">
        <v>1999</v>
      </c>
      <c r="AK39" s="61">
        <v>2000</v>
      </c>
      <c r="AL39" s="61">
        <v>2001</v>
      </c>
      <c r="AM39" s="61">
        <v>2002</v>
      </c>
      <c r="AN39" s="61">
        <v>2003</v>
      </c>
      <c r="AO39" s="61">
        <v>2004</v>
      </c>
      <c r="AP39" s="61">
        <v>2005</v>
      </c>
      <c r="AQ39" s="61">
        <v>2006</v>
      </c>
      <c r="AR39" s="61">
        <v>2007</v>
      </c>
      <c r="AS39" s="61">
        <v>2008</v>
      </c>
      <c r="AT39" s="61">
        <v>2009</v>
      </c>
      <c r="AU39" s="61">
        <f t="shared" ref="AU39:BB39" si="3">AT39+1</f>
        <v>2010</v>
      </c>
      <c r="AV39" s="61">
        <f t="shared" si="3"/>
        <v>2011</v>
      </c>
      <c r="AW39" s="61">
        <f t="shared" si="3"/>
        <v>2012</v>
      </c>
      <c r="AX39" s="61">
        <f t="shared" si="3"/>
        <v>2013</v>
      </c>
      <c r="AY39" s="61">
        <f t="shared" si="3"/>
        <v>2014</v>
      </c>
      <c r="AZ39" s="61">
        <f t="shared" si="3"/>
        <v>2015</v>
      </c>
      <c r="BA39" s="61">
        <f t="shared" si="3"/>
        <v>2016</v>
      </c>
      <c r="BB39" s="61">
        <f t="shared" si="3"/>
        <v>2017</v>
      </c>
      <c r="BC39" s="61">
        <f>BB39+1</f>
        <v>2018</v>
      </c>
      <c r="BD39" s="61">
        <f>BC39+1</f>
        <v>2019</v>
      </c>
      <c r="BE39" s="61">
        <f>BD39+1</f>
        <v>2020</v>
      </c>
      <c r="BF39" s="61">
        <f>BE39+1</f>
        <v>2021</v>
      </c>
    </row>
    <row r="40" spans="1:58" s="89" customFormat="1" ht="15" customHeight="1">
      <c r="A40" s="187"/>
      <c r="U40" s="187"/>
      <c r="V40" s="383" t="s">
        <v>185</v>
      </c>
      <c r="W40" s="606"/>
      <c r="X40" s="606"/>
      <c r="Y40" s="606"/>
      <c r="Z40" s="606"/>
      <c r="AA40" s="90">
        <v>4585.7712184484189</v>
      </c>
      <c r="AB40" s="90">
        <v>4609.179689277019</v>
      </c>
      <c r="AC40" s="90">
        <v>4879.8228429040519</v>
      </c>
      <c r="AD40" s="90">
        <v>4928.3816787447258</v>
      </c>
      <c r="AE40" s="90">
        <v>5259.9845146312537</v>
      </c>
      <c r="AF40" s="90">
        <v>5249.8248282105651</v>
      </c>
      <c r="AG40" s="90">
        <v>5317.7083038152341</v>
      </c>
      <c r="AH40" s="90">
        <v>4981.2360174151409</v>
      </c>
      <c r="AI40" s="90">
        <v>4980.9197495439857</v>
      </c>
      <c r="AJ40" s="90">
        <v>5172.0583482944085</v>
      </c>
      <c r="AK40" s="90">
        <v>5233.4201081815727</v>
      </c>
      <c r="AL40" s="90">
        <v>5085.3227447225217</v>
      </c>
      <c r="AM40" s="90">
        <v>5275.9193359423025</v>
      </c>
      <c r="AN40" s="90">
        <v>5298.666908923874</v>
      </c>
      <c r="AO40" s="90">
        <v>5161.3608276877885</v>
      </c>
      <c r="AP40" s="90">
        <v>5151.6714418938491</v>
      </c>
      <c r="AQ40" s="90">
        <v>4864.4045479404185</v>
      </c>
      <c r="AR40" s="90">
        <v>4990.1896625495147</v>
      </c>
      <c r="AS40" s="90">
        <v>4858.2901057750723</v>
      </c>
      <c r="AT40" s="90">
        <v>4592.2766116866878</v>
      </c>
      <c r="AU40" s="90">
        <v>4856.6886941095845</v>
      </c>
      <c r="AV40" s="90">
        <v>5082.4121136825406</v>
      </c>
      <c r="AW40" s="90">
        <v>5341.97622886912</v>
      </c>
      <c r="AX40" s="90">
        <v>5162.1725152818071</v>
      </c>
      <c r="AY40" s="90">
        <v>4779.4314585529892</v>
      </c>
      <c r="AZ40" s="90">
        <v>4603.2046386424636</v>
      </c>
      <c r="BA40" s="90">
        <v>4474.72022569414</v>
      </c>
      <c r="BB40" s="90">
        <v>4493.8619278463048</v>
      </c>
      <c r="BC40" s="90">
        <v>4129.7100636111099</v>
      </c>
      <c r="BD40" s="90">
        <v>3975.487615122468</v>
      </c>
      <c r="BE40" s="90">
        <v>3908.2378105464877</v>
      </c>
      <c r="BF40" s="90">
        <v>3891.3717177562967</v>
      </c>
    </row>
    <row r="41" spans="1:58" s="89" customFormat="1" ht="15" customHeight="1">
      <c r="A41" s="187"/>
      <c r="U41" s="187"/>
      <c r="V41" s="384"/>
      <c r="W41" s="390" t="s">
        <v>195</v>
      </c>
      <c r="X41" s="390"/>
      <c r="Y41" s="390"/>
      <c r="Z41" s="390"/>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row>
    <row r="42" spans="1:58" s="89" customFormat="1" ht="15" customHeight="1">
      <c r="A42" s="187"/>
      <c r="U42" s="187"/>
      <c r="V42" s="384"/>
      <c r="W42" s="391" t="s">
        <v>196</v>
      </c>
      <c r="X42" s="391"/>
      <c r="Y42" s="391"/>
      <c r="Z42" s="391"/>
      <c r="AA42" s="95"/>
      <c r="AB42" s="778"/>
      <c r="AC42" s="778"/>
      <c r="AD42" s="778"/>
      <c r="AE42" s="95"/>
      <c r="AF42" s="95"/>
      <c r="AG42" s="778"/>
      <c r="AH42" s="778"/>
      <c r="AI42" s="778"/>
      <c r="AJ42" s="95"/>
      <c r="AK42" s="95"/>
      <c r="AL42" s="778"/>
      <c r="AM42" s="95"/>
      <c r="AN42" s="778"/>
      <c r="AO42" s="95"/>
      <c r="AP42" s="95"/>
      <c r="AQ42" s="778"/>
      <c r="AR42" s="95"/>
      <c r="AS42" s="778"/>
      <c r="AT42" s="778"/>
      <c r="AU42" s="95"/>
      <c r="AV42" s="95"/>
      <c r="AW42" s="95"/>
      <c r="AX42" s="95"/>
      <c r="AY42" s="778"/>
      <c r="AZ42" s="778"/>
      <c r="BA42" s="95"/>
      <c r="BB42" s="95"/>
      <c r="BC42" s="95"/>
      <c r="BD42" s="95"/>
      <c r="BE42" s="95"/>
      <c r="BF42" s="95"/>
    </row>
    <row r="43" spans="1:58" s="89" customFormat="1" ht="15" customHeight="1">
      <c r="A43" s="187"/>
      <c r="U43" s="187"/>
      <c r="V43" s="384"/>
      <c r="W43" s="392" t="s">
        <v>197</v>
      </c>
      <c r="X43" s="392"/>
      <c r="Y43" s="392"/>
      <c r="Z43" s="392"/>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row>
    <row r="44" spans="1:58" s="89" customFormat="1" ht="15" customHeight="1">
      <c r="A44" s="187"/>
      <c r="U44" s="187"/>
      <c r="V44" s="384"/>
      <c r="W44" s="391" t="s">
        <v>198</v>
      </c>
      <c r="X44" s="391"/>
      <c r="Y44" s="391"/>
      <c r="Z44" s="391"/>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row>
    <row r="45" spans="1:58" s="89" customFormat="1" ht="15" customHeight="1">
      <c r="A45" s="187"/>
      <c r="U45" s="187"/>
      <c r="V45" s="384"/>
      <c r="W45" s="830" t="s">
        <v>203</v>
      </c>
      <c r="X45" s="830"/>
      <c r="Y45" s="830"/>
      <c r="Z45" s="830"/>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row>
    <row r="46" spans="1:58" s="89" customFormat="1" ht="15" customHeight="1">
      <c r="A46" s="187"/>
      <c r="U46" s="187"/>
      <c r="V46" s="384"/>
      <c r="W46" s="391" t="s">
        <v>199</v>
      </c>
      <c r="X46" s="391"/>
      <c r="Y46" s="391"/>
      <c r="Z46" s="391"/>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row>
    <row r="47" spans="1:58" s="89" customFormat="1" ht="15" customHeight="1">
      <c r="A47" s="187"/>
      <c r="U47" s="187"/>
      <c r="V47" s="384"/>
      <c r="W47" s="1117" t="s">
        <v>411</v>
      </c>
      <c r="X47" s="1117"/>
      <c r="Y47" s="1117"/>
      <c r="Z47" s="1117"/>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row>
    <row r="48" spans="1:58" s="89" customFormat="1" ht="15" customHeight="1">
      <c r="A48" s="187"/>
      <c r="U48" s="187"/>
      <c r="V48" s="388"/>
      <c r="W48" s="391" t="s">
        <v>193</v>
      </c>
      <c r="X48" s="391"/>
      <c r="Y48" s="391"/>
      <c r="Z48" s="391"/>
      <c r="AA48" s="778"/>
      <c r="AB48" s="778"/>
      <c r="AC48" s="778"/>
      <c r="AD48" s="778"/>
      <c r="AE48" s="95"/>
      <c r="AF48" s="95"/>
      <c r="AG48" s="778"/>
      <c r="AH48" s="778"/>
      <c r="AI48" s="778"/>
      <c r="AJ48" s="778"/>
      <c r="AK48" s="778"/>
      <c r="AL48" s="778"/>
      <c r="AM48" s="778"/>
      <c r="AN48" s="778"/>
      <c r="AO48" s="778"/>
      <c r="AP48" s="778"/>
      <c r="AQ48" s="778"/>
      <c r="AR48" s="778"/>
      <c r="AS48" s="778"/>
      <c r="AT48" s="778"/>
      <c r="AU48" s="778"/>
      <c r="AV48" s="778"/>
      <c r="AW48" s="95"/>
      <c r="AX48" s="778"/>
      <c r="AY48" s="778"/>
      <c r="AZ48" s="778"/>
      <c r="BA48" s="778"/>
      <c r="BB48" s="778"/>
      <c r="BC48" s="778"/>
      <c r="BD48" s="778"/>
      <c r="BE48" s="95"/>
      <c r="BF48" s="95"/>
    </row>
    <row r="50" spans="1:58">
      <c r="V50" s="47" t="s">
        <v>200</v>
      </c>
    </row>
    <row r="51" spans="1:58">
      <c r="V51" s="379" t="s">
        <v>183</v>
      </c>
      <c r="W51" s="380"/>
      <c r="X51" s="380"/>
      <c r="Y51" s="380"/>
      <c r="Z51" s="380"/>
      <c r="AA51" s="61">
        <v>1990</v>
      </c>
      <c r="AB51" s="61">
        <v>1991</v>
      </c>
      <c r="AC51" s="61">
        <v>1992</v>
      </c>
      <c r="AD51" s="61">
        <v>1993</v>
      </c>
      <c r="AE51" s="61">
        <v>1994</v>
      </c>
      <c r="AF51" s="61">
        <v>1995</v>
      </c>
      <c r="AG51" s="61">
        <v>1996</v>
      </c>
      <c r="AH51" s="61">
        <v>1997</v>
      </c>
      <c r="AI51" s="61">
        <v>1998</v>
      </c>
      <c r="AJ51" s="61">
        <v>1999</v>
      </c>
      <c r="AK51" s="61">
        <v>2000</v>
      </c>
      <c r="AL51" s="61">
        <v>2001</v>
      </c>
      <c r="AM51" s="61">
        <v>2002</v>
      </c>
      <c r="AN51" s="61">
        <v>2003</v>
      </c>
      <c r="AO51" s="61">
        <v>2004</v>
      </c>
      <c r="AP51" s="61">
        <v>2005</v>
      </c>
      <c r="AQ51" s="61">
        <v>2006</v>
      </c>
      <c r="AR51" s="61">
        <v>2007</v>
      </c>
      <c r="AS51" s="61">
        <v>2008</v>
      </c>
      <c r="AT51" s="61">
        <v>2009</v>
      </c>
      <c r="AU51" s="61">
        <f t="shared" ref="AU51:BB51" si="4">AT51+1</f>
        <v>2010</v>
      </c>
      <c r="AV51" s="61">
        <f t="shared" si="4"/>
        <v>2011</v>
      </c>
      <c r="AW51" s="61">
        <f t="shared" si="4"/>
        <v>2012</v>
      </c>
      <c r="AX51" s="61">
        <f t="shared" si="4"/>
        <v>2013</v>
      </c>
      <c r="AY51" s="61">
        <f t="shared" si="4"/>
        <v>2014</v>
      </c>
      <c r="AZ51" s="61">
        <f t="shared" si="4"/>
        <v>2015</v>
      </c>
      <c r="BA51" s="61">
        <f t="shared" si="4"/>
        <v>2016</v>
      </c>
      <c r="BB51" s="61">
        <f t="shared" si="4"/>
        <v>2017</v>
      </c>
      <c r="BC51" s="61">
        <f>BB51+1</f>
        <v>2018</v>
      </c>
      <c r="BD51" s="61">
        <f>BC51+1</f>
        <v>2019</v>
      </c>
      <c r="BE51" s="61">
        <f>BD51+1</f>
        <v>2020</v>
      </c>
      <c r="BF51" s="61">
        <f>BE51+1</f>
        <v>2021</v>
      </c>
    </row>
    <row r="52" spans="1:58" s="89" customFormat="1" ht="15" customHeight="1">
      <c r="A52" s="187"/>
      <c r="U52" s="187"/>
      <c r="V52" s="383" t="s">
        <v>185</v>
      </c>
      <c r="W52" s="606"/>
      <c r="X52" s="606"/>
      <c r="Y52" s="606"/>
      <c r="Z52" s="606"/>
      <c r="AA52" s="780"/>
      <c r="AB52" s="780"/>
      <c r="AC52" s="780"/>
      <c r="AD52" s="780"/>
      <c r="AE52" s="780"/>
      <c r="AF52" s="780"/>
      <c r="AG52" s="780"/>
      <c r="AH52" s="780"/>
      <c r="AI52" s="780"/>
      <c r="AJ52" s="780"/>
      <c r="AK52" s="780"/>
      <c r="AL52" s="780"/>
      <c r="AM52" s="780"/>
      <c r="AN52" s="780"/>
      <c r="AO52" s="780"/>
      <c r="AP52" s="780"/>
      <c r="AQ52" s="780"/>
      <c r="AR52" s="780"/>
      <c r="AS52" s="780"/>
      <c r="AT52" s="780"/>
      <c r="AU52" s="780"/>
      <c r="AV52" s="780"/>
      <c r="AW52" s="780"/>
      <c r="AX52" s="780"/>
      <c r="AY52" s="780"/>
      <c r="AZ52" s="780"/>
      <c r="BA52" s="780"/>
      <c r="BB52" s="780"/>
      <c r="BC52" s="780"/>
      <c r="BD52" s="780"/>
      <c r="BE52" s="780"/>
      <c r="BF52" s="780"/>
    </row>
    <row r="53" spans="1:58" s="89" customFormat="1" ht="15" customHeight="1">
      <c r="A53" s="187"/>
      <c r="U53" s="187"/>
      <c r="V53" s="384"/>
      <c r="W53" s="390" t="s">
        <v>195</v>
      </c>
      <c r="X53" s="390"/>
      <c r="Y53" s="390"/>
      <c r="Z53" s="390"/>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189"/>
      <c r="BA53" s="94"/>
      <c r="BB53" s="94"/>
      <c r="BC53" s="94"/>
      <c r="BD53" s="94"/>
      <c r="BE53" s="189"/>
      <c r="BF53" s="189"/>
    </row>
    <row r="54" spans="1:58" s="89" customFormat="1" ht="15" customHeight="1">
      <c r="A54" s="187"/>
      <c r="U54" s="187"/>
      <c r="V54" s="384"/>
      <c r="W54" s="391" t="s">
        <v>196</v>
      </c>
      <c r="X54" s="391"/>
      <c r="Y54" s="391"/>
      <c r="Z54" s="391"/>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189"/>
      <c r="BA54" s="94"/>
      <c r="BB54" s="94"/>
      <c r="BC54" s="94"/>
      <c r="BD54" s="94"/>
      <c r="BE54" s="189"/>
      <c r="BF54" s="189"/>
    </row>
    <row r="55" spans="1:58" s="89" customFormat="1" ht="15" customHeight="1">
      <c r="A55" s="187"/>
      <c r="U55" s="187"/>
      <c r="V55" s="384"/>
      <c r="W55" s="392" t="s">
        <v>197</v>
      </c>
      <c r="X55" s="392"/>
      <c r="Y55" s="392"/>
      <c r="Z55" s="392"/>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189"/>
      <c r="BA55" s="94"/>
      <c r="BB55" s="94"/>
      <c r="BC55" s="94"/>
      <c r="BD55" s="94"/>
      <c r="BE55" s="189"/>
      <c r="BF55" s="189"/>
    </row>
    <row r="56" spans="1:58" s="89" customFormat="1" ht="15" customHeight="1">
      <c r="A56" s="187"/>
      <c r="U56" s="187"/>
      <c r="V56" s="384"/>
      <c r="W56" s="391" t="s">
        <v>198</v>
      </c>
      <c r="X56" s="391"/>
      <c r="Y56" s="391"/>
      <c r="Z56" s="391"/>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189"/>
      <c r="BA56" s="94"/>
      <c r="BB56" s="94"/>
      <c r="BC56" s="94"/>
      <c r="BD56" s="94"/>
      <c r="BE56" s="189"/>
      <c r="BF56" s="189"/>
    </row>
    <row r="57" spans="1:58" s="89" customFormat="1" ht="15" customHeight="1">
      <c r="A57" s="187"/>
      <c r="U57" s="187"/>
      <c r="V57" s="384"/>
      <c r="W57" s="831" t="s">
        <v>325</v>
      </c>
      <c r="X57" s="831"/>
      <c r="Y57" s="831"/>
      <c r="Z57" s="831"/>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c r="AZ57" s="189"/>
      <c r="BA57" s="94"/>
      <c r="BB57" s="94"/>
      <c r="BC57" s="94"/>
      <c r="BD57" s="94"/>
      <c r="BE57" s="189"/>
      <c r="BF57" s="189"/>
    </row>
    <row r="58" spans="1:58" s="89" customFormat="1" ht="15" customHeight="1">
      <c r="A58" s="187"/>
      <c r="U58" s="187"/>
      <c r="V58" s="384"/>
      <c r="W58" s="391" t="s">
        <v>199</v>
      </c>
      <c r="X58" s="391"/>
      <c r="Y58" s="391"/>
      <c r="Z58" s="391"/>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189"/>
      <c r="BA58" s="94"/>
      <c r="BB58" s="94"/>
      <c r="BC58" s="94"/>
      <c r="BD58" s="94"/>
      <c r="BE58" s="189"/>
      <c r="BF58" s="189"/>
    </row>
    <row r="59" spans="1:58" s="89" customFormat="1" ht="15" customHeight="1">
      <c r="A59" s="187"/>
      <c r="U59" s="187"/>
      <c r="V59" s="384"/>
      <c r="W59" s="1117" t="s">
        <v>411</v>
      </c>
      <c r="X59" s="1117"/>
      <c r="Y59" s="1117"/>
      <c r="Z59" s="1117"/>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189"/>
      <c r="BA59" s="94"/>
      <c r="BB59" s="94"/>
      <c r="BC59" s="94"/>
      <c r="BD59" s="94"/>
      <c r="BE59" s="189"/>
      <c r="BF59" s="189"/>
    </row>
    <row r="60" spans="1:58" s="89" customFormat="1" ht="15" customHeight="1">
      <c r="A60" s="187"/>
      <c r="U60" s="187"/>
      <c r="V60" s="388"/>
      <c r="W60" s="391" t="s">
        <v>193</v>
      </c>
      <c r="X60" s="391"/>
      <c r="Y60" s="391"/>
      <c r="Z60" s="391"/>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189"/>
      <c r="BA60" s="94"/>
      <c r="BB60" s="94"/>
      <c r="BC60" s="94"/>
      <c r="BD60" s="94"/>
      <c r="BE60" s="189"/>
      <c r="BF60" s="189"/>
    </row>
    <row r="62" spans="1:58" ht="53.4">
      <c r="B62" s="120"/>
      <c r="C62" s="120"/>
      <c r="D62" s="120"/>
      <c r="E62" s="120"/>
      <c r="F62" s="120"/>
      <c r="G62" s="120"/>
      <c r="H62" s="120"/>
      <c r="I62" s="120"/>
      <c r="J62" s="120"/>
      <c r="K62" s="120"/>
      <c r="L62" s="120"/>
      <c r="M62" s="120"/>
      <c r="N62" s="120"/>
      <c r="O62" s="120"/>
      <c r="P62" s="120"/>
      <c r="Q62" s="120"/>
      <c r="R62" s="120"/>
      <c r="S62" s="120"/>
      <c r="T62" s="120"/>
      <c r="V62" s="120"/>
      <c r="W62" s="838" t="s">
        <v>278</v>
      </c>
      <c r="X62" s="838"/>
      <c r="Y62" s="838"/>
      <c r="Z62" s="838"/>
    </row>
    <row r="64" spans="1:58" ht="69.599999999999994">
      <c r="W64" s="838" t="s">
        <v>534</v>
      </c>
      <c r="X64" s="838"/>
      <c r="Y64" s="838"/>
      <c r="Z64" s="838"/>
    </row>
  </sheetData>
  <mergeCells count="1">
    <mergeCell ref="V7:W7"/>
  </mergeCells>
  <phoneticPr fontId="10"/>
  <pageMargins left="0.2" right="0.22" top="0.98425196850393704" bottom="0.98425196850393704" header="0.51181102362204722" footer="0.51181102362204722"/>
  <pageSetup paperSize="9" scale="3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pageSetUpPr fitToPage="1"/>
  </sheetPr>
  <dimension ref="A1:BI63"/>
  <sheetViews>
    <sheetView zoomScaleNormal="100" workbookViewId="0">
      <pane xSplit="23" ySplit="5" topLeftCell="AR6" activePane="bottomRight" state="frozen"/>
      <selection pane="topRight" activeCell="AA1" sqref="AA1"/>
      <selection pane="bottomLeft" activeCell="A6" sqref="A6"/>
      <selection pane="bottomRight" activeCell="V7" sqref="V7:W8"/>
    </sheetView>
  </sheetViews>
  <sheetFormatPr defaultColWidth="9" defaultRowHeight="13.8"/>
  <cols>
    <col min="1" max="1" width="1.88671875" style="120" customWidth="1"/>
    <col min="2" max="20" width="8.6640625" style="120" hidden="1" customWidth="1"/>
    <col min="21" max="21" width="1.6640625" style="120" customWidth="1"/>
    <col min="22" max="22" width="1.44140625" style="47" customWidth="1"/>
    <col min="23" max="23" width="27.6640625" style="47" customWidth="1"/>
    <col min="24" max="26" width="27.6640625" style="47" hidden="1" customWidth="1"/>
    <col min="27" max="50" width="9.44140625" style="47" bestFit="1" customWidth="1"/>
    <col min="51" max="52" width="9.44140625" style="120" bestFit="1" customWidth="1"/>
    <col min="53" max="54" width="9.44140625" style="47" bestFit="1" customWidth="1"/>
    <col min="55" max="56" width="9.44140625" style="120" bestFit="1" customWidth="1"/>
    <col min="57" max="58" width="9.44140625" style="47" bestFit="1" customWidth="1"/>
    <col min="59" max="102" width="9" style="47" customWidth="1"/>
    <col min="103" max="16384" width="9" style="47"/>
  </cols>
  <sheetData>
    <row r="1" spans="1:61" ht="52.5" customHeight="1">
      <c r="A1" s="1556"/>
      <c r="V1" s="1452" t="s">
        <v>352</v>
      </c>
      <c r="W1" s="796"/>
      <c r="X1" s="1288"/>
      <c r="Y1" s="1288"/>
      <c r="Z1" s="1288"/>
      <c r="AA1" s="796"/>
    </row>
    <row r="2" spans="1:61" ht="14.25" customHeight="1">
      <c r="V2" s="679"/>
    </row>
    <row r="3" spans="1:61" ht="14.25" customHeight="1">
      <c r="V3" s="679" t="str">
        <f>'0.Contents'!$C$2</f>
        <v>＜暫定データ＞</v>
      </c>
    </row>
    <row r="4" spans="1:61" ht="16.8">
      <c r="V4" s="47" t="s">
        <v>392</v>
      </c>
    </row>
    <row r="5" spans="1:61" ht="14.25" customHeight="1">
      <c r="V5" s="379" t="s">
        <v>183</v>
      </c>
      <c r="W5" s="380"/>
      <c r="X5" s="380"/>
      <c r="Y5" s="380"/>
      <c r="Z5" s="380"/>
      <c r="AA5" s="61">
        <v>1990</v>
      </c>
      <c r="AB5" s="61">
        <v>1991</v>
      </c>
      <c r="AC5" s="61">
        <v>1992</v>
      </c>
      <c r="AD5" s="61">
        <v>1993</v>
      </c>
      <c r="AE5" s="61">
        <v>1994</v>
      </c>
      <c r="AF5" s="61">
        <v>1995</v>
      </c>
      <c r="AG5" s="61">
        <v>1996</v>
      </c>
      <c r="AH5" s="61">
        <v>1997</v>
      </c>
      <c r="AI5" s="61">
        <v>1998</v>
      </c>
      <c r="AJ5" s="61">
        <v>1999</v>
      </c>
      <c r="AK5" s="61">
        <v>2000</v>
      </c>
      <c r="AL5" s="61">
        <v>2001</v>
      </c>
      <c r="AM5" s="61">
        <v>2002</v>
      </c>
      <c r="AN5" s="61">
        <v>2003</v>
      </c>
      <c r="AO5" s="61">
        <v>2004</v>
      </c>
      <c r="AP5" s="61">
        <v>2005</v>
      </c>
      <c r="AQ5" s="61">
        <f t="shared" ref="AQ5:AW5" si="0">AP5+1</f>
        <v>2006</v>
      </c>
      <c r="AR5" s="61">
        <f t="shared" si="0"/>
        <v>2007</v>
      </c>
      <c r="AS5" s="61">
        <f t="shared" si="0"/>
        <v>2008</v>
      </c>
      <c r="AT5" s="61">
        <f t="shared" si="0"/>
        <v>2009</v>
      </c>
      <c r="AU5" s="61">
        <f t="shared" si="0"/>
        <v>2010</v>
      </c>
      <c r="AV5" s="61">
        <f t="shared" si="0"/>
        <v>2011</v>
      </c>
      <c r="AW5" s="61">
        <f t="shared" si="0"/>
        <v>2012</v>
      </c>
      <c r="AX5" s="61">
        <f t="shared" ref="AX5:BF5" si="1">AW5+1</f>
        <v>2013</v>
      </c>
      <c r="AY5" s="61">
        <f t="shared" si="1"/>
        <v>2014</v>
      </c>
      <c r="AZ5" s="61">
        <f t="shared" si="1"/>
        <v>2015</v>
      </c>
      <c r="BA5" s="61">
        <f t="shared" si="1"/>
        <v>2016</v>
      </c>
      <c r="BB5" s="61">
        <f t="shared" si="1"/>
        <v>2017</v>
      </c>
      <c r="BC5" s="61">
        <f t="shared" si="1"/>
        <v>2018</v>
      </c>
      <c r="BD5" s="61">
        <f t="shared" si="1"/>
        <v>2019</v>
      </c>
      <c r="BE5" s="61">
        <f t="shared" si="1"/>
        <v>2020</v>
      </c>
      <c r="BF5" s="61">
        <f t="shared" si="1"/>
        <v>2021</v>
      </c>
    </row>
    <row r="6" spans="1:61" s="89" customFormat="1" ht="15" customHeight="1">
      <c r="A6" s="187"/>
      <c r="B6" s="187"/>
      <c r="C6" s="187"/>
      <c r="D6" s="187"/>
      <c r="E6" s="187"/>
      <c r="F6" s="187"/>
      <c r="G6" s="187"/>
      <c r="H6" s="187"/>
      <c r="I6" s="187"/>
      <c r="J6" s="187"/>
      <c r="K6" s="187"/>
      <c r="L6" s="187"/>
      <c r="M6" s="187"/>
      <c r="N6" s="187"/>
      <c r="O6" s="187"/>
      <c r="P6" s="187"/>
      <c r="Q6" s="187"/>
      <c r="R6" s="187"/>
      <c r="S6" s="187"/>
      <c r="T6" s="187"/>
      <c r="U6" s="187"/>
      <c r="V6" s="389" t="s">
        <v>96</v>
      </c>
      <c r="W6" s="393"/>
      <c r="X6" s="393"/>
      <c r="Y6" s="393"/>
      <c r="Z6" s="393"/>
      <c r="AA6" s="97">
        <v>123611</v>
      </c>
      <c r="AB6" s="97">
        <v>124101</v>
      </c>
      <c r="AC6" s="97">
        <v>124567</v>
      </c>
      <c r="AD6" s="97">
        <v>124938</v>
      </c>
      <c r="AE6" s="97">
        <v>125265</v>
      </c>
      <c r="AF6" s="97">
        <v>125570</v>
      </c>
      <c r="AG6" s="97">
        <v>125859</v>
      </c>
      <c r="AH6" s="97">
        <v>126157</v>
      </c>
      <c r="AI6" s="97">
        <v>126472</v>
      </c>
      <c r="AJ6" s="97">
        <v>126667</v>
      </c>
      <c r="AK6" s="97">
        <v>126926</v>
      </c>
      <c r="AL6" s="97">
        <v>127316</v>
      </c>
      <c r="AM6" s="97">
        <v>127486</v>
      </c>
      <c r="AN6" s="97">
        <v>127694</v>
      </c>
      <c r="AO6" s="97">
        <v>127787</v>
      </c>
      <c r="AP6" s="97">
        <v>127768</v>
      </c>
      <c r="AQ6" s="97">
        <v>127901</v>
      </c>
      <c r="AR6" s="97">
        <v>128033</v>
      </c>
      <c r="AS6" s="97">
        <v>128084</v>
      </c>
      <c r="AT6" s="97">
        <v>128032</v>
      </c>
      <c r="AU6" s="97">
        <v>128057.35199999998</v>
      </c>
      <c r="AV6" s="97">
        <v>127834.23300000001</v>
      </c>
      <c r="AW6" s="97">
        <v>127592.65700000001</v>
      </c>
      <c r="AX6" s="97">
        <v>127413.88800000001</v>
      </c>
      <c r="AY6" s="97">
        <v>127237.15</v>
      </c>
      <c r="AZ6" s="97">
        <v>127094.745</v>
      </c>
      <c r="BA6" s="97">
        <v>126932.772</v>
      </c>
      <c r="BB6" s="97">
        <v>126706.20999999999</v>
      </c>
      <c r="BC6" s="97">
        <v>126443.18</v>
      </c>
      <c r="BD6" s="97">
        <v>126166.94799999999</v>
      </c>
      <c r="BE6" s="97">
        <v>126146.09899999999</v>
      </c>
      <c r="BF6" s="97">
        <v>125502.29</v>
      </c>
    </row>
    <row r="7" spans="1:61" ht="43.5" customHeight="1">
      <c r="V7" s="1608" t="s">
        <v>499</v>
      </c>
      <c r="W7" s="1609"/>
      <c r="X7" s="1443"/>
      <c r="Y7" s="1443"/>
      <c r="Z7" s="1443"/>
      <c r="AY7" s="47"/>
      <c r="AZ7" s="47"/>
      <c r="BC7" s="47"/>
      <c r="BD7" s="47"/>
    </row>
    <row r="8" spans="1:61" ht="14.25" customHeight="1">
      <c r="V8" s="1610"/>
      <c r="W8" s="1610"/>
      <c r="X8" s="1289"/>
      <c r="Y8" s="1289"/>
      <c r="Z8" s="1289"/>
      <c r="AY8" s="47"/>
      <c r="AZ8" s="47"/>
      <c r="BC8" s="47"/>
      <c r="BD8" s="47"/>
      <c r="BI8" s="47" t="s">
        <v>15</v>
      </c>
    </row>
    <row r="9" spans="1:61" ht="16.8">
      <c r="V9" s="47" t="s">
        <v>316</v>
      </c>
      <c r="AA9" s="1336"/>
      <c r="AB9" s="1336"/>
      <c r="AC9" s="1336"/>
      <c r="AD9" s="1336"/>
      <c r="AE9" s="1336"/>
      <c r="AF9" s="1336"/>
      <c r="AG9" s="1336"/>
      <c r="AH9" s="1336"/>
      <c r="AI9" s="1336"/>
      <c r="AJ9" s="1336"/>
      <c r="AK9" s="1336"/>
      <c r="AL9" s="1336"/>
      <c r="AM9" s="1336"/>
      <c r="AN9" s="1336"/>
      <c r="AO9" s="1336"/>
      <c r="AP9" s="1336"/>
      <c r="AQ9" s="1336"/>
      <c r="AR9" s="1336"/>
      <c r="AS9" s="1336"/>
      <c r="AT9" s="1336"/>
      <c r="AU9" s="1336"/>
      <c r="AV9" s="1336"/>
      <c r="AW9" s="1336"/>
      <c r="AX9" s="1336"/>
      <c r="AY9" s="1336"/>
      <c r="AZ9" s="1336"/>
      <c r="BA9" s="1336"/>
      <c r="BB9" s="1336"/>
      <c r="BC9" s="1336"/>
      <c r="BD9" s="1336"/>
      <c r="BE9" s="1336"/>
      <c r="BF9" s="1336"/>
    </row>
    <row r="10" spans="1:61">
      <c r="V10" s="379" t="s">
        <v>183</v>
      </c>
      <c r="W10" s="380"/>
      <c r="X10" s="380"/>
      <c r="Y10" s="380"/>
      <c r="Z10" s="380"/>
      <c r="AA10" s="61">
        <v>1990</v>
      </c>
      <c r="AB10" s="61">
        <v>1991</v>
      </c>
      <c r="AC10" s="61">
        <v>1992</v>
      </c>
      <c r="AD10" s="61">
        <v>1993</v>
      </c>
      <c r="AE10" s="61">
        <v>1994</v>
      </c>
      <c r="AF10" s="61">
        <v>1995</v>
      </c>
      <c r="AG10" s="61">
        <v>1996</v>
      </c>
      <c r="AH10" s="61">
        <v>1997</v>
      </c>
      <c r="AI10" s="61">
        <v>1998</v>
      </c>
      <c r="AJ10" s="61">
        <v>1999</v>
      </c>
      <c r="AK10" s="61">
        <v>2000</v>
      </c>
      <c r="AL10" s="61">
        <v>2001</v>
      </c>
      <c r="AM10" s="61">
        <v>2002</v>
      </c>
      <c r="AN10" s="61">
        <v>2003</v>
      </c>
      <c r="AO10" s="61">
        <v>2004</v>
      </c>
      <c r="AP10" s="61">
        <v>2005</v>
      </c>
      <c r="AQ10" s="61">
        <f t="shared" ref="AQ10:AW10" si="2">AP10+1</f>
        <v>2006</v>
      </c>
      <c r="AR10" s="61">
        <f t="shared" si="2"/>
        <v>2007</v>
      </c>
      <c r="AS10" s="61">
        <f t="shared" si="2"/>
        <v>2008</v>
      </c>
      <c r="AT10" s="61">
        <f t="shared" si="2"/>
        <v>2009</v>
      </c>
      <c r="AU10" s="61">
        <f t="shared" si="2"/>
        <v>2010</v>
      </c>
      <c r="AV10" s="61">
        <f t="shared" si="2"/>
        <v>2011</v>
      </c>
      <c r="AW10" s="61">
        <f t="shared" si="2"/>
        <v>2012</v>
      </c>
      <c r="AX10" s="61">
        <f t="shared" ref="AX10:BF10" si="3">AW10+1</f>
        <v>2013</v>
      </c>
      <c r="AY10" s="61">
        <f t="shared" si="3"/>
        <v>2014</v>
      </c>
      <c r="AZ10" s="61">
        <f t="shared" si="3"/>
        <v>2015</v>
      </c>
      <c r="BA10" s="61">
        <f t="shared" si="3"/>
        <v>2016</v>
      </c>
      <c r="BB10" s="61">
        <f t="shared" si="3"/>
        <v>2017</v>
      </c>
      <c r="BC10" s="61">
        <f t="shared" si="3"/>
        <v>2018</v>
      </c>
      <c r="BD10" s="61">
        <f t="shared" si="3"/>
        <v>2019</v>
      </c>
      <c r="BE10" s="61">
        <f t="shared" si="3"/>
        <v>2020</v>
      </c>
      <c r="BF10" s="61">
        <f t="shared" si="3"/>
        <v>2021</v>
      </c>
    </row>
    <row r="11" spans="1:61" s="89" customFormat="1" ht="15" customHeight="1">
      <c r="A11" s="187"/>
      <c r="B11" s="187"/>
      <c r="C11" s="187"/>
      <c r="D11" s="187"/>
      <c r="E11" s="187"/>
      <c r="F11" s="187"/>
      <c r="G11" s="187"/>
      <c r="H11" s="187"/>
      <c r="I11" s="187"/>
      <c r="J11" s="187"/>
      <c r="K11" s="187"/>
      <c r="L11" s="187"/>
      <c r="M11" s="187"/>
      <c r="N11" s="187"/>
      <c r="O11" s="187"/>
      <c r="P11" s="187"/>
      <c r="Q11" s="187"/>
      <c r="R11" s="187"/>
      <c r="S11" s="187"/>
      <c r="T11" s="187"/>
      <c r="U11" s="187"/>
      <c r="V11" s="383" t="s">
        <v>185</v>
      </c>
      <c r="W11" s="610"/>
      <c r="X11" s="610"/>
      <c r="Y11" s="610"/>
      <c r="Z11" s="610"/>
      <c r="AA11" s="90">
        <v>1550.6186365750682</v>
      </c>
      <c r="AB11" s="90">
        <v>1576.9126438774183</v>
      </c>
      <c r="AC11" s="90">
        <v>1687.515501388458</v>
      </c>
      <c r="AD11" s="90">
        <v>1722.4698700807096</v>
      </c>
      <c r="AE11" s="90">
        <v>1857.4963564709353</v>
      </c>
      <c r="AF11" s="90">
        <v>1874.2907711263802</v>
      </c>
      <c r="AG11" s="90">
        <v>1922.3576571442813</v>
      </c>
      <c r="AH11" s="90">
        <v>1822.4743350244789</v>
      </c>
      <c r="AI11" s="90">
        <v>1843.6126637577108</v>
      </c>
      <c r="AJ11" s="90">
        <v>1936.2463430141852</v>
      </c>
      <c r="AK11" s="90">
        <v>1979.7675817624863</v>
      </c>
      <c r="AL11" s="90">
        <v>1942.7161916390307</v>
      </c>
      <c r="AM11" s="90">
        <v>2038.6235330994193</v>
      </c>
      <c r="AN11" s="90">
        <v>2068.0183568965613</v>
      </c>
      <c r="AO11" s="90">
        <v>2034.9495589597784</v>
      </c>
      <c r="AP11" s="90">
        <v>2060.4591116869378</v>
      </c>
      <c r="AQ11" s="90">
        <v>1966.7804464317021</v>
      </c>
      <c r="AR11" s="90">
        <v>2039.4043746500893</v>
      </c>
      <c r="AS11" s="90">
        <v>2005.6814455492752</v>
      </c>
      <c r="AT11" s="90">
        <v>1914.0272976005294</v>
      </c>
      <c r="AU11" s="90">
        <v>2039.7844919897905</v>
      </c>
      <c r="AV11" s="90">
        <v>2153.7404675948646</v>
      </c>
      <c r="AW11" s="90">
        <v>2325.7054986694666</v>
      </c>
      <c r="AX11" s="90">
        <v>2266.9052247707618</v>
      </c>
      <c r="AY11" s="90">
        <v>2119.0191430749228</v>
      </c>
      <c r="AZ11" s="90">
        <v>2062.6815750454493</v>
      </c>
      <c r="BA11" s="90">
        <v>2026.2195170280409</v>
      </c>
      <c r="BB11" s="90">
        <v>2057.3408166701061</v>
      </c>
      <c r="BC11" s="90">
        <v>1911.5307292101077</v>
      </c>
      <c r="BD11" s="90">
        <v>1861.3281522112397</v>
      </c>
      <c r="BE11" s="90">
        <v>1843.3373539894008</v>
      </c>
      <c r="BF11" s="90">
        <v>1852.9743016162947</v>
      </c>
    </row>
    <row r="12" spans="1:61" s="89" customFormat="1" ht="15" customHeight="1">
      <c r="A12" s="187"/>
      <c r="B12" s="187"/>
      <c r="C12" s="187"/>
      <c r="D12" s="187"/>
      <c r="E12" s="187"/>
      <c r="F12" s="187"/>
      <c r="G12" s="187"/>
      <c r="H12" s="187"/>
      <c r="I12" s="187"/>
      <c r="J12" s="187"/>
      <c r="K12" s="187"/>
      <c r="L12" s="187"/>
      <c r="M12" s="187"/>
      <c r="N12" s="187"/>
      <c r="O12" s="187"/>
      <c r="P12" s="187"/>
      <c r="Q12" s="187"/>
      <c r="R12" s="187"/>
      <c r="S12" s="187"/>
      <c r="T12" s="187"/>
      <c r="U12" s="187"/>
      <c r="V12" s="384"/>
      <c r="W12" s="611" t="s">
        <v>186</v>
      </c>
      <c r="X12" s="611"/>
      <c r="Y12" s="611"/>
      <c r="Z12" s="611"/>
      <c r="AA12" s="777"/>
      <c r="AB12" s="777"/>
      <c r="AC12" s="777"/>
      <c r="AD12" s="777"/>
      <c r="AE12" s="777"/>
      <c r="AF12" s="777"/>
      <c r="AG12" s="777"/>
      <c r="AH12" s="777"/>
      <c r="AI12" s="777"/>
      <c r="AJ12" s="777"/>
      <c r="AK12" s="777"/>
      <c r="AL12" s="777"/>
      <c r="AM12" s="777"/>
      <c r="AN12" s="777"/>
      <c r="AO12" s="777"/>
      <c r="AP12" s="777"/>
      <c r="AQ12" s="777"/>
      <c r="AR12" s="777"/>
      <c r="AS12" s="777"/>
      <c r="AT12" s="777"/>
      <c r="AU12" s="777"/>
      <c r="AV12" s="777"/>
      <c r="AW12" s="777"/>
      <c r="AX12" s="777"/>
      <c r="AY12" s="777"/>
      <c r="AZ12" s="778"/>
      <c r="BA12" s="777"/>
      <c r="BB12" s="777"/>
      <c r="BC12" s="777"/>
      <c r="BD12" s="777"/>
      <c r="BE12" s="777"/>
      <c r="BF12" s="777"/>
    </row>
    <row r="13" spans="1:61" s="89" customFormat="1" ht="15" customHeight="1">
      <c r="A13" s="187"/>
      <c r="B13" s="187"/>
      <c r="C13" s="187"/>
      <c r="D13" s="187"/>
      <c r="E13" s="187"/>
      <c r="F13" s="187"/>
      <c r="G13" s="187"/>
      <c r="H13" s="187"/>
      <c r="I13" s="187"/>
      <c r="J13" s="187"/>
      <c r="K13" s="187"/>
      <c r="L13" s="187"/>
      <c r="M13" s="187"/>
      <c r="N13" s="187"/>
      <c r="O13" s="187"/>
      <c r="P13" s="187"/>
      <c r="Q13" s="187"/>
      <c r="R13" s="187"/>
      <c r="S13" s="187"/>
      <c r="T13" s="187"/>
      <c r="U13" s="187"/>
      <c r="V13" s="384"/>
      <c r="W13" s="612" t="s">
        <v>187</v>
      </c>
      <c r="X13" s="612"/>
      <c r="Y13" s="612"/>
      <c r="Z13" s="612"/>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5"/>
      <c r="BA13" s="91"/>
      <c r="BB13" s="91"/>
      <c r="BC13" s="91"/>
      <c r="BD13" s="91"/>
      <c r="BE13" s="91"/>
      <c r="BF13" s="91"/>
    </row>
    <row r="14" spans="1:61" s="89" customFormat="1" ht="15" customHeight="1">
      <c r="A14" s="187"/>
      <c r="B14" s="187"/>
      <c r="C14" s="187"/>
      <c r="D14" s="187"/>
      <c r="E14" s="187"/>
      <c r="F14" s="187"/>
      <c r="G14" s="187"/>
      <c r="H14" s="187"/>
      <c r="I14" s="187"/>
      <c r="J14" s="187"/>
      <c r="K14" s="187"/>
      <c r="L14" s="187"/>
      <c r="M14" s="187"/>
      <c r="N14" s="187"/>
      <c r="O14" s="187"/>
      <c r="P14" s="187"/>
      <c r="Q14" s="187"/>
      <c r="R14" s="187"/>
      <c r="S14" s="187"/>
      <c r="T14" s="187"/>
      <c r="U14" s="187"/>
      <c r="V14" s="384"/>
      <c r="W14" s="612" t="s">
        <v>2</v>
      </c>
      <c r="X14" s="612"/>
      <c r="Y14" s="612"/>
      <c r="Z14" s="612"/>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777"/>
      <c r="AZ14" s="778"/>
      <c r="BA14" s="777"/>
      <c r="BB14" s="777"/>
      <c r="BC14" s="777"/>
      <c r="BD14" s="777"/>
      <c r="BE14" s="777"/>
      <c r="BF14" s="777"/>
    </row>
    <row r="15" spans="1:61" s="89" customFormat="1" ht="15" customHeight="1">
      <c r="A15" s="187"/>
      <c r="B15" s="187"/>
      <c r="C15" s="187"/>
      <c r="D15" s="187"/>
      <c r="E15" s="187"/>
      <c r="F15" s="187"/>
      <c r="G15" s="187"/>
      <c r="H15" s="187"/>
      <c r="I15" s="187"/>
      <c r="J15" s="187"/>
      <c r="K15" s="187"/>
      <c r="L15" s="187"/>
      <c r="M15" s="187"/>
      <c r="N15" s="187"/>
      <c r="O15" s="187"/>
      <c r="P15" s="187"/>
      <c r="Q15" s="187"/>
      <c r="R15" s="187"/>
      <c r="S15" s="187"/>
      <c r="T15" s="187"/>
      <c r="U15" s="187"/>
      <c r="V15" s="384"/>
      <c r="W15" s="613" t="s">
        <v>188</v>
      </c>
      <c r="X15" s="613"/>
      <c r="Y15" s="613"/>
      <c r="Z15" s="613"/>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5"/>
      <c r="BA15" s="91"/>
      <c r="BB15" s="91"/>
      <c r="BC15" s="91"/>
      <c r="BD15" s="91"/>
      <c r="BE15" s="91"/>
      <c r="BF15" s="91"/>
    </row>
    <row r="16" spans="1:61" s="89" customFormat="1" ht="15" customHeight="1">
      <c r="A16" s="187"/>
      <c r="B16" s="187"/>
      <c r="C16" s="187"/>
      <c r="D16" s="187"/>
      <c r="E16" s="187"/>
      <c r="F16" s="187"/>
      <c r="G16" s="187"/>
      <c r="H16" s="187"/>
      <c r="I16" s="187"/>
      <c r="J16" s="187"/>
      <c r="K16" s="187"/>
      <c r="L16" s="187"/>
      <c r="M16" s="187"/>
      <c r="N16" s="187"/>
      <c r="O16" s="187"/>
      <c r="P16" s="187"/>
      <c r="Q16" s="187"/>
      <c r="R16" s="187"/>
      <c r="S16" s="187"/>
      <c r="T16" s="187"/>
      <c r="U16" s="187"/>
      <c r="V16" s="384"/>
      <c r="W16" s="612" t="s">
        <v>189</v>
      </c>
      <c r="X16" s="612"/>
      <c r="Y16" s="612"/>
      <c r="Z16" s="612"/>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5"/>
      <c r="BA16" s="91"/>
      <c r="BB16" s="91"/>
      <c r="BC16" s="91"/>
      <c r="BD16" s="91"/>
      <c r="BE16" s="91"/>
      <c r="BF16" s="91"/>
    </row>
    <row r="17" spans="1:58" s="89" customFormat="1" ht="15" customHeight="1">
      <c r="A17" s="187"/>
      <c r="B17" s="187"/>
      <c r="C17" s="187"/>
      <c r="D17" s="187"/>
      <c r="E17" s="187"/>
      <c r="F17" s="187"/>
      <c r="G17" s="187"/>
      <c r="H17" s="187"/>
      <c r="I17" s="187"/>
      <c r="J17" s="187"/>
      <c r="K17" s="187"/>
      <c r="L17" s="187"/>
      <c r="M17" s="187"/>
      <c r="N17" s="187"/>
      <c r="O17" s="187"/>
      <c r="P17" s="187"/>
      <c r="Q17" s="187"/>
      <c r="R17" s="187"/>
      <c r="S17" s="187"/>
      <c r="T17" s="187"/>
      <c r="U17" s="187"/>
      <c r="V17" s="384"/>
      <c r="W17" s="612" t="s">
        <v>190</v>
      </c>
      <c r="X17" s="612"/>
      <c r="Y17" s="612"/>
      <c r="Z17" s="612"/>
      <c r="AA17" s="781"/>
      <c r="AB17" s="781"/>
      <c r="AC17" s="781"/>
      <c r="AD17" s="781"/>
      <c r="AE17" s="781"/>
      <c r="AF17" s="781"/>
      <c r="AG17" s="781"/>
      <c r="AH17" s="781"/>
      <c r="AI17" s="781"/>
      <c r="AJ17" s="781"/>
      <c r="AK17" s="781"/>
      <c r="AL17" s="781"/>
      <c r="AM17" s="781"/>
      <c r="AN17" s="781"/>
      <c r="AO17" s="781"/>
      <c r="AP17" s="781"/>
      <c r="AQ17" s="781"/>
      <c r="AR17" s="781"/>
      <c r="AS17" s="781"/>
      <c r="AT17" s="781"/>
      <c r="AU17" s="781"/>
      <c r="AV17" s="781"/>
      <c r="AW17" s="781"/>
      <c r="AX17" s="781"/>
      <c r="AY17" s="781"/>
      <c r="AZ17" s="782"/>
      <c r="BA17" s="781"/>
      <c r="BB17" s="781"/>
      <c r="BC17" s="781"/>
      <c r="BD17" s="781"/>
      <c r="BE17" s="781"/>
      <c r="BF17" s="781"/>
    </row>
    <row r="18" spans="1:58" s="89" customFormat="1" ht="15" customHeight="1">
      <c r="A18" s="187"/>
      <c r="B18" s="187"/>
      <c r="C18" s="187"/>
      <c r="D18" s="187"/>
      <c r="E18" s="187"/>
      <c r="F18" s="187"/>
      <c r="G18" s="187"/>
      <c r="H18" s="187"/>
      <c r="I18" s="187"/>
      <c r="J18" s="187"/>
      <c r="K18" s="187"/>
      <c r="L18" s="187"/>
      <c r="M18" s="187"/>
      <c r="N18" s="187"/>
      <c r="O18" s="187"/>
      <c r="P18" s="187"/>
      <c r="Q18" s="187"/>
      <c r="R18" s="187"/>
      <c r="S18" s="187"/>
      <c r="T18" s="187"/>
      <c r="U18" s="187"/>
      <c r="V18" s="384"/>
      <c r="W18" s="612" t="s">
        <v>191</v>
      </c>
      <c r="X18" s="612"/>
      <c r="Y18" s="612"/>
      <c r="Z18" s="612"/>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5"/>
      <c r="BA18" s="91"/>
      <c r="BB18" s="91"/>
      <c r="BC18" s="91"/>
      <c r="BD18" s="91"/>
      <c r="BE18" s="91"/>
      <c r="BF18" s="91"/>
    </row>
    <row r="19" spans="1:58" s="89" customFormat="1" ht="15" customHeight="1">
      <c r="A19" s="187"/>
      <c r="B19" s="187"/>
      <c r="C19" s="187"/>
      <c r="D19" s="187"/>
      <c r="E19" s="187"/>
      <c r="F19" s="187"/>
      <c r="G19" s="187"/>
      <c r="H19" s="187"/>
      <c r="I19" s="187"/>
      <c r="J19" s="187"/>
      <c r="K19" s="187"/>
      <c r="L19" s="187"/>
      <c r="M19" s="187"/>
      <c r="N19" s="187"/>
      <c r="O19" s="187"/>
      <c r="P19" s="187"/>
      <c r="Q19" s="187"/>
      <c r="R19" s="187"/>
      <c r="S19" s="187"/>
      <c r="T19" s="187"/>
      <c r="U19" s="187"/>
      <c r="V19" s="384"/>
      <c r="W19" s="612" t="s">
        <v>192</v>
      </c>
      <c r="X19" s="612"/>
      <c r="Y19" s="612"/>
      <c r="Z19" s="612"/>
      <c r="AA19" s="777"/>
      <c r="AB19" s="777"/>
      <c r="AC19" s="777"/>
      <c r="AD19" s="777"/>
      <c r="AE19" s="91"/>
      <c r="AF19" s="91"/>
      <c r="AG19" s="91"/>
      <c r="AH19" s="91"/>
      <c r="AI19" s="91"/>
      <c r="AJ19" s="91"/>
      <c r="AK19" s="777"/>
      <c r="AL19" s="777"/>
      <c r="AM19" s="777"/>
      <c r="AN19" s="777"/>
      <c r="AO19" s="777"/>
      <c r="AP19" s="777"/>
      <c r="AQ19" s="777"/>
      <c r="AR19" s="777"/>
      <c r="AS19" s="777"/>
      <c r="AT19" s="777"/>
      <c r="AU19" s="777"/>
      <c r="AV19" s="777"/>
      <c r="AW19" s="777"/>
      <c r="AX19" s="777"/>
      <c r="AY19" s="777"/>
      <c r="AZ19" s="778"/>
      <c r="BA19" s="777"/>
      <c r="BB19" s="777"/>
      <c r="BC19" s="777"/>
      <c r="BD19" s="777"/>
      <c r="BE19" s="777"/>
      <c r="BF19" s="777"/>
    </row>
    <row r="20" spans="1:58" s="89" customFormat="1" ht="15" customHeight="1">
      <c r="A20" s="187"/>
      <c r="B20" s="187"/>
      <c r="C20" s="187"/>
      <c r="D20" s="187"/>
      <c r="E20" s="187"/>
      <c r="F20" s="187"/>
      <c r="G20" s="187"/>
      <c r="H20" s="187"/>
      <c r="I20" s="187"/>
      <c r="J20" s="187"/>
      <c r="K20" s="187"/>
      <c r="L20" s="187"/>
      <c r="M20" s="187"/>
      <c r="N20" s="187"/>
      <c r="O20" s="187"/>
      <c r="P20" s="187"/>
      <c r="Q20" s="187"/>
      <c r="R20" s="187"/>
      <c r="S20" s="187"/>
      <c r="T20" s="187"/>
      <c r="U20" s="187"/>
      <c r="V20" s="384"/>
      <c r="W20" s="613" t="s">
        <v>410</v>
      </c>
      <c r="X20" s="613"/>
      <c r="Y20" s="613"/>
      <c r="Z20" s="613"/>
      <c r="AA20" s="777"/>
      <c r="AB20" s="777"/>
      <c r="AC20" s="777"/>
      <c r="AD20" s="777"/>
      <c r="AE20" s="777"/>
      <c r="AF20" s="777"/>
      <c r="AG20" s="777"/>
      <c r="AH20" s="777"/>
      <c r="AI20" s="777"/>
      <c r="AJ20" s="777"/>
      <c r="AK20" s="777"/>
      <c r="AL20" s="91"/>
      <c r="AM20" s="91"/>
      <c r="AN20" s="91"/>
      <c r="AO20" s="777"/>
      <c r="AP20" s="777"/>
      <c r="AQ20" s="777"/>
      <c r="AR20" s="777"/>
      <c r="AS20" s="777"/>
      <c r="AT20" s="777"/>
      <c r="AU20" s="777"/>
      <c r="AV20" s="777"/>
      <c r="AW20" s="777"/>
      <c r="AX20" s="777"/>
      <c r="AY20" s="777"/>
      <c r="AZ20" s="778"/>
      <c r="BA20" s="777"/>
      <c r="BB20" s="777"/>
      <c r="BC20" s="777"/>
      <c r="BD20" s="777"/>
      <c r="BE20" s="777"/>
      <c r="BF20" s="777"/>
    </row>
    <row r="21" spans="1:58" s="89" customFormat="1" ht="15" customHeight="1">
      <c r="A21" s="187"/>
      <c r="B21" s="187"/>
      <c r="C21" s="187"/>
      <c r="D21" s="187"/>
      <c r="E21" s="187"/>
      <c r="F21" s="187"/>
      <c r="G21" s="187"/>
      <c r="H21" s="187"/>
      <c r="I21" s="187"/>
      <c r="J21" s="187"/>
      <c r="K21" s="187"/>
      <c r="L21" s="187"/>
      <c r="M21" s="187"/>
      <c r="N21" s="187"/>
      <c r="O21" s="187"/>
      <c r="P21" s="187"/>
      <c r="Q21" s="187"/>
      <c r="R21" s="187"/>
      <c r="S21" s="187"/>
      <c r="T21" s="187"/>
      <c r="U21" s="187"/>
      <c r="V21" s="388"/>
      <c r="W21" s="391" t="s">
        <v>193</v>
      </c>
      <c r="X21" s="391"/>
      <c r="Y21" s="391"/>
      <c r="Z21" s="391"/>
      <c r="AA21" s="777"/>
      <c r="AB21" s="777"/>
      <c r="AC21" s="777"/>
      <c r="AD21" s="777"/>
      <c r="AE21" s="777"/>
      <c r="AF21" s="777"/>
      <c r="AG21" s="777"/>
      <c r="AH21" s="777"/>
      <c r="AI21" s="777"/>
      <c r="AJ21" s="777"/>
      <c r="AK21" s="777"/>
      <c r="AL21" s="777"/>
      <c r="AM21" s="777"/>
      <c r="AN21" s="777"/>
      <c r="AO21" s="777"/>
      <c r="AP21" s="777"/>
      <c r="AQ21" s="777"/>
      <c r="AR21" s="777"/>
      <c r="AS21" s="777"/>
      <c r="AT21" s="777"/>
      <c r="AU21" s="777"/>
      <c r="AV21" s="777"/>
      <c r="AW21" s="777"/>
      <c r="AX21" s="777"/>
      <c r="AY21" s="777"/>
      <c r="AZ21" s="778"/>
      <c r="BA21" s="777"/>
      <c r="BB21" s="777"/>
      <c r="BC21" s="777"/>
      <c r="BD21" s="777"/>
      <c r="BE21" s="777"/>
      <c r="BF21" s="777"/>
    </row>
    <row r="22" spans="1:58" ht="14.25" customHeight="1">
      <c r="AY22" s="47"/>
      <c r="AZ22" s="47"/>
      <c r="BC22" s="47"/>
      <c r="BD22" s="47"/>
    </row>
    <row r="23" spans="1:58" ht="18.75" customHeight="1">
      <c r="V23" s="47" t="s">
        <v>194</v>
      </c>
      <c r="AY23" s="47"/>
      <c r="AZ23" s="47"/>
      <c r="BC23" s="47"/>
      <c r="BD23" s="47"/>
    </row>
    <row r="24" spans="1:58" ht="14.25" customHeight="1">
      <c r="V24" s="379" t="s">
        <v>183</v>
      </c>
      <c r="W24" s="380"/>
      <c r="X24" s="380"/>
      <c r="Y24" s="380"/>
      <c r="Z24" s="380"/>
      <c r="AA24" s="61">
        <v>1990</v>
      </c>
      <c r="AB24" s="61">
        <v>1991</v>
      </c>
      <c r="AC24" s="61">
        <v>1992</v>
      </c>
      <c r="AD24" s="61">
        <v>1993</v>
      </c>
      <c r="AE24" s="61">
        <v>1994</v>
      </c>
      <c r="AF24" s="61">
        <v>1995</v>
      </c>
      <c r="AG24" s="61">
        <v>1996</v>
      </c>
      <c r="AH24" s="61">
        <v>1997</v>
      </c>
      <c r="AI24" s="61">
        <v>1998</v>
      </c>
      <c r="AJ24" s="61">
        <v>1999</v>
      </c>
      <c r="AK24" s="61">
        <v>2000</v>
      </c>
      <c r="AL24" s="61">
        <v>2001</v>
      </c>
      <c r="AM24" s="61">
        <v>2002</v>
      </c>
      <c r="AN24" s="61">
        <v>2003</v>
      </c>
      <c r="AO24" s="61">
        <v>2004</v>
      </c>
      <c r="AP24" s="61">
        <v>2005</v>
      </c>
      <c r="AQ24" s="61">
        <f t="shared" ref="AQ24:AW24" si="4">AP24+1</f>
        <v>2006</v>
      </c>
      <c r="AR24" s="61">
        <f t="shared" si="4"/>
        <v>2007</v>
      </c>
      <c r="AS24" s="61">
        <f t="shared" si="4"/>
        <v>2008</v>
      </c>
      <c r="AT24" s="61">
        <f t="shared" si="4"/>
        <v>2009</v>
      </c>
      <c r="AU24" s="61">
        <f t="shared" si="4"/>
        <v>2010</v>
      </c>
      <c r="AV24" s="61">
        <f t="shared" si="4"/>
        <v>2011</v>
      </c>
      <c r="AW24" s="61">
        <f t="shared" si="4"/>
        <v>2012</v>
      </c>
      <c r="AX24" s="61">
        <f t="shared" ref="AX24:BF24" si="5">AW24+1</f>
        <v>2013</v>
      </c>
      <c r="AY24" s="61">
        <f t="shared" si="5"/>
        <v>2014</v>
      </c>
      <c r="AZ24" s="61">
        <f t="shared" si="5"/>
        <v>2015</v>
      </c>
      <c r="BA24" s="61">
        <f t="shared" si="5"/>
        <v>2016</v>
      </c>
      <c r="BB24" s="61">
        <f t="shared" si="5"/>
        <v>2017</v>
      </c>
      <c r="BC24" s="61">
        <f t="shared" si="5"/>
        <v>2018</v>
      </c>
      <c r="BD24" s="61">
        <f t="shared" si="5"/>
        <v>2019</v>
      </c>
      <c r="BE24" s="61">
        <f t="shared" si="5"/>
        <v>2020</v>
      </c>
      <c r="BF24" s="61">
        <f t="shared" si="5"/>
        <v>2021</v>
      </c>
    </row>
    <row r="25" spans="1:58" s="89" customFormat="1" ht="15" customHeight="1">
      <c r="A25" s="187"/>
      <c r="B25" s="187"/>
      <c r="C25" s="187"/>
      <c r="D25" s="187"/>
      <c r="E25" s="187"/>
      <c r="F25" s="187"/>
      <c r="G25" s="187"/>
      <c r="H25" s="187"/>
      <c r="I25" s="187"/>
      <c r="J25" s="187"/>
      <c r="K25" s="187"/>
      <c r="L25" s="187"/>
      <c r="M25" s="187"/>
      <c r="N25" s="187"/>
      <c r="O25" s="187"/>
      <c r="P25" s="187"/>
      <c r="Q25" s="187"/>
      <c r="R25" s="187"/>
      <c r="S25" s="187"/>
      <c r="T25" s="187"/>
      <c r="U25" s="187"/>
      <c r="V25" s="383" t="s">
        <v>185</v>
      </c>
      <c r="W25" s="607"/>
      <c r="X25" s="607"/>
      <c r="Y25" s="607"/>
      <c r="Z25" s="607"/>
      <c r="AA25" s="779"/>
      <c r="AB25" s="779"/>
      <c r="AC25" s="779"/>
      <c r="AD25" s="779"/>
      <c r="AE25" s="779"/>
      <c r="AF25" s="779"/>
      <c r="AG25" s="779"/>
      <c r="AH25" s="779"/>
      <c r="AI25" s="779"/>
      <c r="AJ25" s="779"/>
      <c r="AK25" s="779"/>
      <c r="AL25" s="779"/>
      <c r="AM25" s="779"/>
      <c r="AN25" s="779"/>
      <c r="AO25" s="779"/>
      <c r="AP25" s="779"/>
      <c r="AQ25" s="779"/>
      <c r="AR25" s="779"/>
      <c r="AS25" s="779"/>
      <c r="AT25" s="779"/>
      <c r="AU25" s="779"/>
      <c r="AV25" s="779"/>
      <c r="AW25" s="779"/>
      <c r="AX25" s="779"/>
      <c r="AY25" s="779"/>
      <c r="AZ25" s="779"/>
      <c r="BA25" s="779"/>
      <c r="BB25" s="779"/>
      <c r="BC25" s="93"/>
      <c r="BD25" s="93"/>
      <c r="BE25" s="93"/>
      <c r="BF25" s="93"/>
    </row>
    <row r="26" spans="1:58" s="89" customFormat="1" ht="15" customHeight="1">
      <c r="A26" s="187"/>
      <c r="B26" s="187"/>
      <c r="C26" s="187"/>
      <c r="D26" s="187"/>
      <c r="E26" s="187"/>
      <c r="F26" s="187"/>
      <c r="G26" s="187"/>
      <c r="H26" s="187"/>
      <c r="I26" s="187"/>
      <c r="J26" s="187"/>
      <c r="K26" s="187"/>
      <c r="L26" s="187"/>
      <c r="M26" s="187"/>
      <c r="N26" s="187"/>
      <c r="O26" s="187"/>
      <c r="P26" s="187"/>
      <c r="Q26" s="187"/>
      <c r="R26" s="187"/>
      <c r="S26" s="187"/>
      <c r="T26" s="187"/>
      <c r="U26" s="187"/>
      <c r="V26" s="384"/>
      <c r="W26" s="608" t="s">
        <v>186</v>
      </c>
      <c r="X26" s="608"/>
      <c r="Y26" s="608"/>
      <c r="Z26" s="608"/>
      <c r="AA26" s="169"/>
      <c r="AB26" s="169"/>
      <c r="AC26" s="169"/>
      <c r="AD26" s="169"/>
      <c r="AE26" s="169"/>
      <c r="AF26" s="169"/>
      <c r="AG26" s="169"/>
      <c r="AH26" s="169"/>
      <c r="AI26" s="169"/>
      <c r="AJ26" s="94"/>
      <c r="AK26" s="94"/>
      <c r="AL26" s="94"/>
      <c r="AM26" s="94"/>
      <c r="AN26" s="94"/>
      <c r="AO26" s="94"/>
      <c r="AP26" s="94"/>
      <c r="AQ26" s="94"/>
      <c r="AR26" s="94"/>
      <c r="AS26" s="94"/>
      <c r="AT26" s="94"/>
      <c r="AU26" s="94"/>
      <c r="AV26" s="94"/>
      <c r="AW26" s="94"/>
      <c r="AX26" s="94"/>
      <c r="AY26" s="94"/>
      <c r="AZ26" s="189"/>
      <c r="BA26" s="94"/>
      <c r="BB26" s="94"/>
      <c r="BC26" s="94"/>
      <c r="BD26" s="94"/>
      <c r="BE26" s="94"/>
      <c r="BF26" s="94"/>
    </row>
    <row r="27" spans="1:58" s="89" customFormat="1" ht="15" customHeight="1">
      <c r="A27" s="187"/>
      <c r="B27" s="187"/>
      <c r="C27" s="187"/>
      <c r="D27" s="187"/>
      <c r="E27" s="187"/>
      <c r="F27" s="187"/>
      <c r="G27" s="187"/>
      <c r="H27" s="187"/>
      <c r="I27" s="187"/>
      <c r="J27" s="187"/>
      <c r="K27" s="187"/>
      <c r="L27" s="187"/>
      <c r="M27" s="187"/>
      <c r="N27" s="187"/>
      <c r="O27" s="187"/>
      <c r="P27" s="187"/>
      <c r="Q27" s="187"/>
      <c r="R27" s="187"/>
      <c r="S27" s="187"/>
      <c r="T27" s="187"/>
      <c r="U27" s="187"/>
      <c r="V27" s="384"/>
      <c r="W27" s="391" t="s">
        <v>187</v>
      </c>
      <c r="X27" s="391"/>
      <c r="Y27" s="391"/>
      <c r="Z27" s="391"/>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189"/>
      <c r="BA27" s="94"/>
      <c r="BB27" s="94"/>
      <c r="BC27" s="94"/>
      <c r="BD27" s="94"/>
      <c r="BE27" s="94"/>
      <c r="BF27" s="94"/>
    </row>
    <row r="28" spans="1:58" s="89" customFormat="1" ht="15" customHeight="1">
      <c r="A28" s="187"/>
      <c r="B28" s="187"/>
      <c r="C28" s="187"/>
      <c r="D28" s="187"/>
      <c r="E28" s="187"/>
      <c r="F28" s="187"/>
      <c r="G28" s="187"/>
      <c r="H28" s="187"/>
      <c r="I28" s="187"/>
      <c r="J28" s="187"/>
      <c r="K28" s="187"/>
      <c r="L28" s="187"/>
      <c r="M28" s="187"/>
      <c r="N28" s="187"/>
      <c r="O28" s="187"/>
      <c r="P28" s="187"/>
      <c r="Q28" s="187"/>
      <c r="R28" s="187"/>
      <c r="S28" s="187"/>
      <c r="T28" s="187"/>
      <c r="U28" s="187"/>
      <c r="V28" s="384"/>
      <c r="W28" s="391" t="s">
        <v>2</v>
      </c>
      <c r="X28" s="391"/>
      <c r="Y28" s="391"/>
      <c r="Z28" s="391"/>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189"/>
      <c r="BA28" s="94"/>
      <c r="BB28" s="94"/>
      <c r="BC28" s="94"/>
      <c r="BD28" s="94"/>
      <c r="BE28" s="94"/>
      <c r="BF28" s="94"/>
    </row>
    <row r="29" spans="1:58" s="89" customFormat="1" ht="15" customHeight="1">
      <c r="A29" s="187"/>
      <c r="B29" s="187"/>
      <c r="C29" s="187"/>
      <c r="D29" s="187"/>
      <c r="E29" s="187"/>
      <c r="F29" s="187"/>
      <c r="G29" s="187"/>
      <c r="H29" s="187"/>
      <c r="I29" s="187"/>
      <c r="J29" s="187"/>
      <c r="K29" s="187"/>
      <c r="L29" s="187"/>
      <c r="M29" s="187"/>
      <c r="N29" s="187"/>
      <c r="O29" s="187"/>
      <c r="P29" s="187"/>
      <c r="Q29" s="187"/>
      <c r="R29" s="187"/>
      <c r="S29" s="187"/>
      <c r="T29" s="187"/>
      <c r="U29" s="187"/>
      <c r="V29" s="384"/>
      <c r="W29" s="609" t="s">
        <v>188</v>
      </c>
      <c r="X29" s="609"/>
      <c r="Y29" s="609"/>
      <c r="Z29" s="609"/>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189"/>
      <c r="BA29" s="94"/>
      <c r="BB29" s="94"/>
      <c r="BC29" s="94"/>
      <c r="BD29" s="94"/>
      <c r="BE29" s="94"/>
      <c r="BF29" s="94"/>
    </row>
    <row r="30" spans="1:58" s="89" customFormat="1" ht="15" customHeight="1">
      <c r="A30" s="187"/>
      <c r="B30" s="187"/>
      <c r="C30" s="187"/>
      <c r="D30" s="187"/>
      <c r="E30" s="187"/>
      <c r="F30" s="187"/>
      <c r="G30" s="187"/>
      <c r="H30" s="187"/>
      <c r="I30" s="187"/>
      <c r="J30" s="187"/>
      <c r="K30" s="187"/>
      <c r="L30" s="187"/>
      <c r="M30" s="187"/>
      <c r="N30" s="187"/>
      <c r="O30" s="187"/>
      <c r="P30" s="187"/>
      <c r="Q30" s="187"/>
      <c r="R30" s="187"/>
      <c r="S30" s="187"/>
      <c r="T30" s="187"/>
      <c r="U30" s="187"/>
      <c r="V30" s="384"/>
      <c r="W30" s="391" t="s">
        <v>189</v>
      </c>
      <c r="X30" s="391"/>
      <c r="Y30" s="391"/>
      <c r="Z30" s="391"/>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189"/>
      <c r="BA30" s="94"/>
      <c r="BB30" s="94"/>
      <c r="BC30" s="94"/>
      <c r="BD30" s="94"/>
      <c r="BE30" s="94"/>
      <c r="BF30" s="94"/>
    </row>
    <row r="31" spans="1:58" s="89" customFormat="1" ht="15" customHeight="1">
      <c r="A31" s="187"/>
      <c r="B31" s="187"/>
      <c r="C31" s="187"/>
      <c r="D31" s="187"/>
      <c r="E31" s="187"/>
      <c r="F31" s="187"/>
      <c r="G31" s="187"/>
      <c r="H31" s="187"/>
      <c r="I31" s="187"/>
      <c r="J31" s="187"/>
      <c r="K31" s="187"/>
      <c r="L31" s="187"/>
      <c r="M31" s="187"/>
      <c r="N31" s="187"/>
      <c r="O31" s="187"/>
      <c r="P31" s="187"/>
      <c r="Q31" s="187"/>
      <c r="R31" s="187"/>
      <c r="S31" s="187"/>
      <c r="T31" s="187"/>
      <c r="U31" s="187"/>
      <c r="V31" s="384"/>
      <c r="W31" s="391" t="s">
        <v>190</v>
      </c>
      <c r="X31" s="391"/>
      <c r="Y31" s="391"/>
      <c r="Z31" s="391"/>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90"/>
      <c r="BA31" s="169"/>
      <c r="BB31" s="169"/>
      <c r="BC31" s="169"/>
      <c r="BD31" s="169"/>
      <c r="BE31" s="169"/>
      <c r="BF31" s="169"/>
    </row>
    <row r="32" spans="1:58" s="89" customFormat="1" ht="15" customHeight="1">
      <c r="A32" s="187"/>
      <c r="B32" s="187"/>
      <c r="C32" s="187"/>
      <c r="D32" s="187"/>
      <c r="E32" s="187"/>
      <c r="F32" s="187"/>
      <c r="G32" s="187"/>
      <c r="H32" s="187"/>
      <c r="I32" s="187"/>
      <c r="J32" s="187"/>
      <c r="K32" s="187"/>
      <c r="L32" s="187"/>
      <c r="M32" s="187"/>
      <c r="N32" s="187"/>
      <c r="O32" s="187"/>
      <c r="P32" s="187"/>
      <c r="Q32" s="187"/>
      <c r="R32" s="187"/>
      <c r="S32" s="187"/>
      <c r="T32" s="187"/>
      <c r="U32" s="187"/>
      <c r="V32" s="384"/>
      <c r="W32" s="391" t="s">
        <v>191</v>
      </c>
      <c r="X32" s="391"/>
      <c r="Y32" s="391"/>
      <c r="Z32" s="391"/>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189"/>
      <c r="BA32" s="94"/>
      <c r="BB32" s="94"/>
      <c r="BC32" s="94"/>
      <c r="BD32" s="94"/>
      <c r="BE32" s="94"/>
      <c r="BF32" s="94"/>
    </row>
    <row r="33" spans="1:58" s="89" customFormat="1" ht="15" customHeight="1">
      <c r="A33" s="187"/>
      <c r="B33" s="187"/>
      <c r="C33" s="187"/>
      <c r="D33" s="187"/>
      <c r="E33" s="187"/>
      <c r="F33" s="187"/>
      <c r="G33" s="187"/>
      <c r="H33" s="187"/>
      <c r="I33" s="187"/>
      <c r="J33" s="187"/>
      <c r="K33" s="187"/>
      <c r="L33" s="187"/>
      <c r="M33" s="187"/>
      <c r="N33" s="187"/>
      <c r="O33" s="187"/>
      <c r="P33" s="187"/>
      <c r="Q33" s="187"/>
      <c r="R33" s="187"/>
      <c r="S33" s="187"/>
      <c r="T33" s="187"/>
      <c r="U33" s="187"/>
      <c r="V33" s="384"/>
      <c r="W33" s="391" t="s">
        <v>192</v>
      </c>
      <c r="X33" s="391"/>
      <c r="Y33" s="391"/>
      <c r="Z33" s="391"/>
      <c r="AA33" s="94"/>
      <c r="AB33" s="94"/>
      <c r="AC33" s="94"/>
      <c r="AD33" s="94"/>
      <c r="AE33" s="94"/>
      <c r="AF33" s="94"/>
      <c r="AG33" s="94"/>
      <c r="AH33" s="94"/>
      <c r="AI33" s="94"/>
      <c r="AJ33" s="94"/>
      <c r="AK33" s="94"/>
      <c r="AL33" s="94"/>
      <c r="AM33" s="94"/>
      <c r="AN33" s="94"/>
      <c r="AO33" s="94"/>
      <c r="AP33" s="94"/>
      <c r="AQ33" s="94"/>
      <c r="AR33" s="94"/>
      <c r="AS33" s="94"/>
      <c r="AT33" s="94"/>
      <c r="AU33" s="94"/>
      <c r="AV33" s="94"/>
      <c r="AW33" s="169"/>
      <c r="AX33" s="169"/>
      <c r="AY33" s="169"/>
      <c r="AZ33" s="190"/>
      <c r="BA33" s="169"/>
      <c r="BB33" s="94"/>
      <c r="BC33" s="94"/>
      <c r="BD33" s="94"/>
      <c r="BE33" s="94"/>
      <c r="BF33" s="94"/>
    </row>
    <row r="34" spans="1:58" s="89" customFormat="1" ht="15" customHeight="1">
      <c r="A34" s="187"/>
      <c r="B34" s="187"/>
      <c r="C34" s="187"/>
      <c r="D34" s="187"/>
      <c r="E34" s="187"/>
      <c r="F34" s="187"/>
      <c r="G34" s="187"/>
      <c r="H34" s="187"/>
      <c r="I34" s="187"/>
      <c r="J34" s="187"/>
      <c r="K34" s="187"/>
      <c r="L34" s="187"/>
      <c r="M34" s="187"/>
      <c r="N34" s="187"/>
      <c r="O34" s="187"/>
      <c r="P34" s="187"/>
      <c r="Q34" s="187"/>
      <c r="R34" s="187"/>
      <c r="S34" s="187"/>
      <c r="T34" s="187"/>
      <c r="U34" s="187"/>
      <c r="V34" s="384"/>
      <c r="W34" s="609" t="s">
        <v>410</v>
      </c>
      <c r="X34" s="609"/>
      <c r="Y34" s="609"/>
      <c r="Z34" s="609"/>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189"/>
      <c r="BA34" s="94"/>
      <c r="BB34" s="94"/>
      <c r="BC34" s="94"/>
      <c r="BD34" s="94"/>
      <c r="BE34" s="94"/>
      <c r="BF34" s="94"/>
    </row>
    <row r="35" spans="1:58" s="89" customFormat="1" ht="15" customHeight="1">
      <c r="A35" s="187"/>
      <c r="B35" s="187"/>
      <c r="C35" s="187"/>
      <c r="D35" s="187"/>
      <c r="E35" s="187"/>
      <c r="F35" s="187"/>
      <c r="G35" s="187"/>
      <c r="H35" s="187"/>
      <c r="I35" s="187"/>
      <c r="J35" s="187"/>
      <c r="K35" s="187"/>
      <c r="L35" s="187"/>
      <c r="M35" s="187"/>
      <c r="N35" s="187"/>
      <c r="O35" s="187"/>
      <c r="P35" s="187"/>
      <c r="Q35" s="187"/>
      <c r="R35" s="187"/>
      <c r="S35" s="187"/>
      <c r="T35" s="187"/>
      <c r="U35" s="187"/>
      <c r="V35" s="388"/>
      <c r="W35" s="391" t="s">
        <v>193</v>
      </c>
      <c r="X35" s="391"/>
      <c r="Y35" s="391"/>
      <c r="Z35" s="391"/>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189"/>
      <c r="BA35" s="94"/>
      <c r="BB35" s="94"/>
      <c r="BC35" s="94"/>
      <c r="BD35" s="94"/>
      <c r="BE35" s="94"/>
      <c r="BF35" s="94"/>
    </row>
    <row r="36" spans="1:58" ht="14.25" customHeight="1">
      <c r="V36" s="394"/>
      <c r="W36" s="394"/>
      <c r="X36" s="394"/>
      <c r="Y36" s="394"/>
      <c r="Z36" s="394"/>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B36" s="59"/>
      <c r="BC36" s="59"/>
      <c r="BD36" s="59"/>
    </row>
    <row r="37" spans="1:58" ht="16.2">
      <c r="V37" s="47" t="s">
        <v>202</v>
      </c>
      <c r="AA37" s="1336"/>
      <c r="AB37" s="1336"/>
      <c r="AC37" s="1336"/>
      <c r="AD37" s="1336"/>
      <c r="AE37" s="1336"/>
      <c r="AF37" s="1336"/>
      <c r="AG37" s="1336"/>
      <c r="AH37" s="1336"/>
      <c r="AI37" s="1336"/>
      <c r="AJ37" s="1336"/>
      <c r="AK37" s="1336"/>
      <c r="AL37" s="1336"/>
      <c r="AM37" s="1336"/>
      <c r="AN37" s="1336"/>
      <c r="AO37" s="1336"/>
      <c r="AP37" s="1336"/>
      <c r="AQ37" s="1336"/>
      <c r="AR37" s="1336"/>
      <c r="AS37" s="1336"/>
      <c r="AT37" s="1336"/>
      <c r="AU37" s="1336"/>
      <c r="AV37" s="1336"/>
      <c r="AW37" s="1336"/>
      <c r="AX37" s="1336"/>
      <c r="AY37" s="1336"/>
      <c r="AZ37" s="1336"/>
      <c r="BA37" s="1336"/>
      <c r="BB37" s="1336"/>
      <c r="BC37" s="1336"/>
      <c r="BD37" s="1336"/>
      <c r="BE37" s="1336"/>
      <c r="BF37" s="1336"/>
    </row>
    <row r="38" spans="1:58">
      <c r="V38" s="379" t="s">
        <v>183</v>
      </c>
      <c r="W38" s="380"/>
      <c r="X38" s="380"/>
      <c r="Y38" s="380"/>
      <c r="Z38" s="380"/>
      <c r="AA38" s="61">
        <v>1990</v>
      </c>
      <c r="AB38" s="61">
        <v>1991</v>
      </c>
      <c r="AC38" s="61">
        <v>1992</v>
      </c>
      <c r="AD38" s="61">
        <v>1993</v>
      </c>
      <c r="AE38" s="61">
        <v>1994</v>
      </c>
      <c r="AF38" s="61">
        <v>1995</v>
      </c>
      <c r="AG38" s="61">
        <v>1996</v>
      </c>
      <c r="AH38" s="61">
        <v>1997</v>
      </c>
      <c r="AI38" s="61">
        <v>1998</v>
      </c>
      <c r="AJ38" s="61">
        <v>1999</v>
      </c>
      <c r="AK38" s="61">
        <v>2000</v>
      </c>
      <c r="AL38" s="61">
        <v>2001</v>
      </c>
      <c r="AM38" s="61">
        <v>2002</v>
      </c>
      <c r="AN38" s="61">
        <v>2003</v>
      </c>
      <c r="AO38" s="61">
        <v>2004</v>
      </c>
      <c r="AP38" s="61">
        <v>2005</v>
      </c>
      <c r="AQ38" s="61">
        <f t="shared" ref="AQ38:AW38" si="6">AP38+1</f>
        <v>2006</v>
      </c>
      <c r="AR38" s="61">
        <f t="shared" si="6"/>
        <v>2007</v>
      </c>
      <c r="AS38" s="61">
        <f t="shared" si="6"/>
        <v>2008</v>
      </c>
      <c r="AT38" s="61">
        <f t="shared" si="6"/>
        <v>2009</v>
      </c>
      <c r="AU38" s="61">
        <f t="shared" si="6"/>
        <v>2010</v>
      </c>
      <c r="AV38" s="61">
        <f t="shared" si="6"/>
        <v>2011</v>
      </c>
      <c r="AW38" s="61">
        <f t="shared" si="6"/>
        <v>2012</v>
      </c>
      <c r="AX38" s="61">
        <f t="shared" ref="AX38:BF38" si="7">AW38+1</f>
        <v>2013</v>
      </c>
      <c r="AY38" s="61">
        <f t="shared" si="7"/>
        <v>2014</v>
      </c>
      <c r="AZ38" s="61">
        <f t="shared" si="7"/>
        <v>2015</v>
      </c>
      <c r="BA38" s="61">
        <f t="shared" si="7"/>
        <v>2016</v>
      </c>
      <c r="BB38" s="61">
        <f t="shared" si="7"/>
        <v>2017</v>
      </c>
      <c r="BC38" s="61">
        <f t="shared" si="7"/>
        <v>2018</v>
      </c>
      <c r="BD38" s="61">
        <f t="shared" si="7"/>
        <v>2019</v>
      </c>
      <c r="BE38" s="61">
        <f t="shared" si="7"/>
        <v>2020</v>
      </c>
      <c r="BF38" s="61">
        <f t="shared" si="7"/>
        <v>2021</v>
      </c>
    </row>
    <row r="39" spans="1:58" s="89" customFormat="1" ht="15" customHeight="1">
      <c r="A39" s="187"/>
      <c r="B39" s="187"/>
      <c r="C39" s="187"/>
      <c r="D39" s="187"/>
      <c r="E39" s="187"/>
      <c r="F39" s="187"/>
      <c r="G39" s="187"/>
      <c r="H39" s="187"/>
      <c r="I39" s="187"/>
      <c r="J39" s="187"/>
      <c r="K39" s="187"/>
      <c r="L39" s="187"/>
      <c r="M39" s="187"/>
      <c r="N39" s="187"/>
      <c r="O39" s="187"/>
      <c r="P39" s="187"/>
      <c r="Q39" s="187"/>
      <c r="R39" s="187"/>
      <c r="S39" s="187"/>
      <c r="T39" s="187"/>
      <c r="U39" s="187"/>
      <c r="V39" s="383" t="s">
        <v>185</v>
      </c>
      <c r="W39" s="607"/>
      <c r="X39" s="607"/>
      <c r="Y39" s="607"/>
      <c r="Z39" s="607"/>
      <c r="AA39" s="90">
        <v>1550.6186365750682</v>
      </c>
      <c r="AB39" s="90">
        <v>1576.9126438774183</v>
      </c>
      <c r="AC39" s="90">
        <v>1687.515501388458</v>
      </c>
      <c r="AD39" s="90">
        <v>1722.4698700807096</v>
      </c>
      <c r="AE39" s="90">
        <v>1857.4963564709353</v>
      </c>
      <c r="AF39" s="90">
        <v>1874.2907711263802</v>
      </c>
      <c r="AG39" s="90">
        <v>1922.3576571442813</v>
      </c>
      <c r="AH39" s="90">
        <v>1822.4743350244789</v>
      </c>
      <c r="AI39" s="90">
        <v>1843.6126637577108</v>
      </c>
      <c r="AJ39" s="90">
        <v>1936.2463430141852</v>
      </c>
      <c r="AK39" s="90">
        <v>1979.7675817624863</v>
      </c>
      <c r="AL39" s="90">
        <v>1942.7161916390307</v>
      </c>
      <c r="AM39" s="90">
        <v>2038.6235330994193</v>
      </c>
      <c r="AN39" s="90">
        <v>2068.0183568965613</v>
      </c>
      <c r="AO39" s="90">
        <v>2034.9495589597784</v>
      </c>
      <c r="AP39" s="90">
        <v>2060.4591116869378</v>
      </c>
      <c r="AQ39" s="90">
        <v>1966.7804464317021</v>
      </c>
      <c r="AR39" s="90">
        <v>2039.4043746500893</v>
      </c>
      <c r="AS39" s="90">
        <v>2005.6814455492752</v>
      </c>
      <c r="AT39" s="90">
        <v>1914.0272976005294</v>
      </c>
      <c r="AU39" s="90">
        <v>2039.7844919897905</v>
      </c>
      <c r="AV39" s="90">
        <v>2153.7404675948646</v>
      </c>
      <c r="AW39" s="90">
        <v>2325.7054986694666</v>
      </c>
      <c r="AX39" s="90">
        <v>2266.9052247707618</v>
      </c>
      <c r="AY39" s="90">
        <v>2119.0191430749228</v>
      </c>
      <c r="AZ39" s="90">
        <v>2062.6815750454493</v>
      </c>
      <c r="BA39" s="90">
        <v>2026.2195170280409</v>
      </c>
      <c r="BB39" s="90">
        <v>2057.3408166701061</v>
      </c>
      <c r="BC39" s="90">
        <v>1911.5307292101077</v>
      </c>
      <c r="BD39" s="90">
        <v>1861.3281522112397</v>
      </c>
      <c r="BE39" s="90">
        <v>1843.3373539894008</v>
      </c>
      <c r="BF39" s="90">
        <v>1852.9743016162947</v>
      </c>
    </row>
    <row r="40" spans="1:58" s="89" customFormat="1" ht="15" customHeight="1">
      <c r="A40" s="187"/>
      <c r="B40" s="187"/>
      <c r="C40" s="187"/>
      <c r="D40" s="187"/>
      <c r="E40" s="187"/>
      <c r="F40" s="187"/>
      <c r="G40" s="187"/>
      <c r="H40" s="187"/>
      <c r="I40" s="187"/>
      <c r="J40" s="187"/>
      <c r="K40" s="187"/>
      <c r="L40" s="187"/>
      <c r="M40" s="187"/>
      <c r="N40" s="187"/>
      <c r="O40" s="187"/>
      <c r="P40" s="187"/>
      <c r="Q40" s="187"/>
      <c r="R40" s="187"/>
      <c r="S40" s="187"/>
      <c r="T40" s="187"/>
      <c r="U40" s="187"/>
      <c r="V40" s="384"/>
      <c r="W40" s="608" t="s">
        <v>195</v>
      </c>
      <c r="X40" s="608"/>
      <c r="Y40" s="608"/>
      <c r="Z40" s="608"/>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row>
    <row r="41" spans="1:58" s="89" customFormat="1" ht="15" customHeight="1">
      <c r="A41" s="187"/>
      <c r="B41" s="187"/>
      <c r="C41" s="187"/>
      <c r="D41" s="187"/>
      <c r="E41" s="187"/>
      <c r="F41" s="187"/>
      <c r="G41" s="187"/>
      <c r="H41" s="187"/>
      <c r="I41" s="187"/>
      <c r="J41" s="187"/>
      <c r="K41" s="187"/>
      <c r="L41" s="187"/>
      <c r="M41" s="187"/>
      <c r="N41" s="187"/>
      <c r="O41" s="187"/>
      <c r="P41" s="187"/>
      <c r="Q41" s="187"/>
      <c r="R41" s="187"/>
      <c r="S41" s="187"/>
      <c r="T41" s="187"/>
      <c r="U41" s="187"/>
      <c r="V41" s="384"/>
      <c r="W41" s="391" t="s">
        <v>196</v>
      </c>
      <c r="X41" s="391"/>
      <c r="Y41" s="391"/>
      <c r="Z41" s="391"/>
      <c r="AA41" s="778"/>
      <c r="AB41" s="778"/>
      <c r="AC41" s="778"/>
      <c r="AD41" s="778"/>
      <c r="AE41" s="778"/>
      <c r="AF41" s="778"/>
      <c r="AG41" s="778"/>
      <c r="AH41" s="778"/>
      <c r="AI41" s="778"/>
      <c r="AJ41" s="778"/>
      <c r="AK41" s="778"/>
      <c r="AL41" s="778"/>
      <c r="AM41" s="778"/>
      <c r="AN41" s="778"/>
      <c r="AO41" s="778"/>
      <c r="AP41" s="778"/>
      <c r="AQ41" s="778"/>
      <c r="AR41" s="778"/>
      <c r="AS41" s="778"/>
      <c r="AT41" s="778"/>
      <c r="AU41" s="778"/>
      <c r="AV41" s="778"/>
      <c r="AW41" s="778"/>
      <c r="AX41" s="778"/>
      <c r="AY41" s="778"/>
      <c r="AZ41" s="778"/>
      <c r="BA41" s="778"/>
      <c r="BB41" s="778"/>
      <c r="BC41" s="95"/>
      <c r="BD41" s="95"/>
      <c r="BE41" s="95"/>
      <c r="BF41" s="95"/>
    </row>
    <row r="42" spans="1:58" s="89" customFormat="1" ht="15" customHeight="1">
      <c r="A42" s="187"/>
      <c r="B42" s="187"/>
      <c r="C42" s="187"/>
      <c r="D42" s="187"/>
      <c r="E42" s="187"/>
      <c r="F42" s="187"/>
      <c r="G42" s="187"/>
      <c r="H42" s="187"/>
      <c r="I42" s="187"/>
      <c r="J42" s="187"/>
      <c r="K42" s="187"/>
      <c r="L42" s="187"/>
      <c r="M42" s="187"/>
      <c r="N42" s="187"/>
      <c r="O42" s="187"/>
      <c r="P42" s="187"/>
      <c r="Q42" s="187"/>
      <c r="R42" s="187"/>
      <c r="S42" s="187"/>
      <c r="T42" s="187"/>
      <c r="U42" s="187"/>
      <c r="V42" s="384"/>
      <c r="W42" s="609" t="s">
        <v>197</v>
      </c>
      <c r="X42" s="609"/>
      <c r="Y42" s="609"/>
      <c r="Z42" s="609"/>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row>
    <row r="43" spans="1:58" s="89" customFormat="1" ht="15" customHeight="1">
      <c r="A43" s="187"/>
      <c r="B43" s="187"/>
      <c r="C43" s="187"/>
      <c r="D43" s="187"/>
      <c r="E43" s="187"/>
      <c r="F43" s="187"/>
      <c r="G43" s="187"/>
      <c r="H43" s="187"/>
      <c r="I43" s="187"/>
      <c r="J43" s="187"/>
      <c r="K43" s="187"/>
      <c r="L43" s="187"/>
      <c r="M43" s="187"/>
      <c r="N43" s="187"/>
      <c r="O43" s="187"/>
      <c r="P43" s="187"/>
      <c r="Q43" s="187"/>
      <c r="R43" s="187"/>
      <c r="S43" s="187"/>
      <c r="T43" s="187"/>
      <c r="U43" s="187"/>
      <c r="V43" s="384"/>
      <c r="W43" s="391" t="s">
        <v>198</v>
      </c>
      <c r="X43" s="391"/>
      <c r="Y43" s="391"/>
      <c r="Z43" s="391"/>
      <c r="AA43" s="778"/>
      <c r="AB43" s="778"/>
      <c r="AC43" s="778"/>
      <c r="AD43" s="778"/>
      <c r="AE43" s="778"/>
      <c r="AF43" s="778"/>
      <c r="AG43" s="778"/>
      <c r="AH43" s="778"/>
      <c r="AI43" s="778"/>
      <c r="AJ43" s="778"/>
      <c r="AK43" s="778"/>
      <c r="AL43" s="778"/>
      <c r="AM43" s="778"/>
      <c r="AN43" s="778"/>
      <c r="AO43" s="778"/>
      <c r="AP43" s="778"/>
      <c r="AQ43" s="778"/>
      <c r="AR43" s="778"/>
      <c r="AS43" s="778"/>
      <c r="AT43" s="778"/>
      <c r="AU43" s="778"/>
      <c r="AV43" s="95"/>
      <c r="AW43" s="95"/>
      <c r="AX43" s="95"/>
      <c r="AY43" s="95"/>
      <c r="AZ43" s="95"/>
      <c r="BA43" s="95"/>
      <c r="BB43" s="95"/>
      <c r="BC43" s="95"/>
      <c r="BD43" s="95"/>
      <c r="BE43" s="95"/>
      <c r="BF43" s="95"/>
    </row>
    <row r="44" spans="1:58" s="89" customFormat="1" ht="15" customHeight="1">
      <c r="A44" s="187"/>
      <c r="B44" s="187"/>
      <c r="C44" s="187"/>
      <c r="D44" s="187"/>
      <c r="E44" s="187"/>
      <c r="F44" s="187"/>
      <c r="G44" s="187"/>
      <c r="H44" s="187"/>
      <c r="I44" s="187"/>
      <c r="J44" s="187"/>
      <c r="K44" s="187"/>
      <c r="L44" s="187"/>
      <c r="M44" s="187"/>
      <c r="N44" s="187"/>
      <c r="O44" s="187"/>
      <c r="P44" s="187"/>
      <c r="Q44" s="187"/>
      <c r="R44" s="187"/>
      <c r="S44" s="187"/>
      <c r="T44" s="187"/>
      <c r="U44" s="187"/>
      <c r="V44" s="384"/>
      <c r="W44" s="832" t="s">
        <v>203</v>
      </c>
      <c r="X44" s="832"/>
      <c r="Y44" s="832"/>
      <c r="Z44" s="832"/>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row>
    <row r="45" spans="1:58" s="89" customFormat="1" ht="15" customHeight="1">
      <c r="A45" s="187"/>
      <c r="B45" s="187"/>
      <c r="C45" s="187"/>
      <c r="D45" s="187"/>
      <c r="E45" s="187"/>
      <c r="F45" s="187"/>
      <c r="G45" s="187"/>
      <c r="H45" s="187"/>
      <c r="I45" s="187"/>
      <c r="J45" s="187"/>
      <c r="K45" s="187"/>
      <c r="L45" s="187"/>
      <c r="M45" s="187"/>
      <c r="N45" s="187"/>
      <c r="O45" s="187"/>
      <c r="P45" s="187"/>
      <c r="Q45" s="187"/>
      <c r="R45" s="187"/>
      <c r="S45" s="187"/>
      <c r="T45" s="187"/>
      <c r="U45" s="187"/>
      <c r="V45" s="384"/>
      <c r="W45" s="391" t="s">
        <v>199</v>
      </c>
      <c r="X45" s="391"/>
      <c r="Y45" s="391"/>
      <c r="Z45" s="391"/>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row>
    <row r="46" spans="1:58" s="89" customFormat="1" ht="15" customHeight="1">
      <c r="A46" s="187"/>
      <c r="B46" s="187"/>
      <c r="C46" s="187"/>
      <c r="D46" s="187"/>
      <c r="E46" s="187"/>
      <c r="F46" s="187"/>
      <c r="G46" s="187"/>
      <c r="H46" s="187"/>
      <c r="I46" s="187"/>
      <c r="J46" s="187"/>
      <c r="K46" s="187"/>
      <c r="L46" s="187"/>
      <c r="M46" s="187"/>
      <c r="N46" s="187"/>
      <c r="O46" s="187"/>
      <c r="P46" s="187"/>
      <c r="Q46" s="187"/>
      <c r="R46" s="187"/>
      <c r="S46" s="187"/>
      <c r="T46" s="187"/>
      <c r="U46" s="187"/>
      <c r="V46" s="384"/>
      <c r="W46" s="609" t="s">
        <v>410</v>
      </c>
      <c r="X46" s="609"/>
      <c r="Y46" s="609"/>
      <c r="Z46" s="609"/>
      <c r="AA46" s="778"/>
      <c r="AB46" s="778"/>
      <c r="AC46" s="778"/>
      <c r="AD46" s="778"/>
      <c r="AE46" s="778"/>
      <c r="AF46" s="778"/>
      <c r="AG46" s="778"/>
      <c r="AH46" s="778"/>
      <c r="AI46" s="778"/>
      <c r="AJ46" s="778"/>
      <c r="AK46" s="778"/>
      <c r="AL46" s="95"/>
      <c r="AM46" s="95"/>
      <c r="AN46" s="95"/>
      <c r="AO46" s="778"/>
      <c r="AP46" s="778"/>
      <c r="AQ46" s="778"/>
      <c r="AR46" s="778"/>
      <c r="AS46" s="778"/>
      <c r="AT46" s="778"/>
      <c r="AU46" s="778"/>
      <c r="AV46" s="778"/>
      <c r="AW46" s="778"/>
      <c r="AX46" s="778"/>
      <c r="AY46" s="778"/>
      <c r="AZ46" s="778"/>
      <c r="BA46" s="778"/>
      <c r="BB46" s="778"/>
      <c r="BC46" s="95"/>
      <c r="BD46" s="95"/>
      <c r="BE46" s="95"/>
      <c r="BF46" s="95"/>
    </row>
    <row r="47" spans="1:58" s="89" customFormat="1" ht="15" customHeight="1">
      <c r="A47" s="187"/>
      <c r="B47" s="187"/>
      <c r="C47" s="187"/>
      <c r="D47" s="187"/>
      <c r="E47" s="187"/>
      <c r="F47" s="187"/>
      <c r="G47" s="187"/>
      <c r="H47" s="187"/>
      <c r="I47" s="187"/>
      <c r="J47" s="187"/>
      <c r="K47" s="187"/>
      <c r="L47" s="187"/>
      <c r="M47" s="187"/>
      <c r="N47" s="187"/>
      <c r="O47" s="187"/>
      <c r="P47" s="187"/>
      <c r="Q47" s="187"/>
      <c r="R47" s="187"/>
      <c r="S47" s="187"/>
      <c r="T47" s="187"/>
      <c r="U47" s="187"/>
      <c r="V47" s="388"/>
      <c r="W47" s="391" t="s">
        <v>193</v>
      </c>
      <c r="X47" s="391"/>
      <c r="Y47" s="391"/>
      <c r="Z47" s="391"/>
      <c r="AA47" s="778"/>
      <c r="AB47" s="778"/>
      <c r="AC47" s="778"/>
      <c r="AD47" s="778"/>
      <c r="AE47" s="778"/>
      <c r="AF47" s="778"/>
      <c r="AG47" s="778"/>
      <c r="AH47" s="778"/>
      <c r="AI47" s="778"/>
      <c r="AJ47" s="778"/>
      <c r="AK47" s="778"/>
      <c r="AL47" s="778"/>
      <c r="AM47" s="778"/>
      <c r="AN47" s="778"/>
      <c r="AO47" s="778"/>
      <c r="AP47" s="778"/>
      <c r="AQ47" s="778"/>
      <c r="AR47" s="778"/>
      <c r="AS47" s="778"/>
      <c r="AT47" s="778"/>
      <c r="AU47" s="778"/>
      <c r="AV47" s="778"/>
      <c r="AW47" s="778"/>
      <c r="AX47" s="778"/>
      <c r="AY47" s="778"/>
      <c r="AZ47" s="778"/>
      <c r="BA47" s="778"/>
      <c r="BB47" s="778"/>
      <c r="BC47" s="95"/>
      <c r="BD47" s="95"/>
      <c r="BE47" s="95"/>
      <c r="BF47" s="95"/>
    </row>
    <row r="48" spans="1:58">
      <c r="AY48" s="47"/>
      <c r="AZ48" s="47"/>
      <c r="BC48" s="47"/>
      <c r="BD48" s="47"/>
    </row>
    <row r="49" spans="1:58">
      <c r="V49" s="47" t="s">
        <v>200</v>
      </c>
      <c r="AY49" s="47"/>
      <c r="AZ49" s="47"/>
      <c r="BC49" s="47"/>
      <c r="BD49" s="47"/>
    </row>
    <row r="50" spans="1:58">
      <c r="V50" s="379" t="s">
        <v>183</v>
      </c>
      <c r="W50" s="380"/>
      <c r="X50" s="380"/>
      <c r="Y50" s="380"/>
      <c r="Z50" s="380"/>
      <c r="AA50" s="61">
        <v>1990</v>
      </c>
      <c r="AB50" s="61">
        <v>1991</v>
      </c>
      <c r="AC50" s="61">
        <v>1992</v>
      </c>
      <c r="AD50" s="61">
        <v>1993</v>
      </c>
      <c r="AE50" s="61">
        <v>1994</v>
      </c>
      <c r="AF50" s="61">
        <v>1995</v>
      </c>
      <c r="AG50" s="61">
        <v>1996</v>
      </c>
      <c r="AH50" s="61">
        <v>1997</v>
      </c>
      <c r="AI50" s="61">
        <v>1998</v>
      </c>
      <c r="AJ50" s="61">
        <v>1999</v>
      </c>
      <c r="AK50" s="61">
        <v>2000</v>
      </c>
      <c r="AL50" s="61">
        <v>2001</v>
      </c>
      <c r="AM50" s="61">
        <v>2002</v>
      </c>
      <c r="AN50" s="61">
        <v>2003</v>
      </c>
      <c r="AO50" s="61">
        <v>2004</v>
      </c>
      <c r="AP50" s="61">
        <v>2005</v>
      </c>
      <c r="AQ50" s="61">
        <f t="shared" ref="AQ50:AW50" si="8">AP50+1</f>
        <v>2006</v>
      </c>
      <c r="AR50" s="61">
        <f t="shared" si="8"/>
        <v>2007</v>
      </c>
      <c r="AS50" s="61">
        <f t="shared" si="8"/>
        <v>2008</v>
      </c>
      <c r="AT50" s="61">
        <f t="shared" si="8"/>
        <v>2009</v>
      </c>
      <c r="AU50" s="61">
        <f t="shared" si="8"/>
        <v>2010</v>
      </c>
      <c r="AV50" s="61">
        <f t="shared" si="8"/>
        <v>2011</v>
      </c>
      <c r="AW50" s="61">
        <f t="shared" si="8"/>
        <v>2012</v>
      </c>
      <c r="AX50" s="61">
        <f t="shared" ref="AX50:BF50" si="9">AW50+1</f>
        <v>2013</v>
      </c>
      <c r="AY50" s="61">
        <f t="shared" si="9"/>
        <v>2014</v>
      </c>
      <c r="AZ50" s="61">
        <f t="shared" si="9"/>
        <v>2015</v>
      </c>
      <c r="BA50" s="61">
        <f t="shared" si="9"/>
        <v>2016</v>
      </c>
      <c r="BB50" s="61">
        <f t="shared" si="9"/>
        <v>2017</v>
      </c>
      <c r="BC50" s="61">
        <f t="shared" si="9"/>
        <v>2018</v>
      </c>
      <c r="BD50" s="61">
        <f t="shared" si="9"/>
        <v>2019</v>
      </c>
      <c r="BE50" s="61">
        <f t="shared" si="9"/>
        <v>2020</v>
      </c>
      <c r="BF50" s="61">
        <f t="shared" si="9"/>
        <v>2021</v>
      </c>
    </row>
    <row r="51" spans="1:58" s="89" customFormat="1" ht="15" customHeight="1">
      <c r="A51" s="187"/>
      <c r="B51" s="187"/>
      <c r="C51" s="187"/>
      <c r="D51" s="187"/>
      <c r="E51" s="187"/>
      <c r="F51" s="187"/>
      <c r="G51" s="187"/>
      <c r="H51" s="187"/>
      <c r="I51" s="187"/>
      <c r="J51" s="187"/>
      <c r="K51" s="187"/>
      <c r="L51" s="187"/>
      <c r="M51" s="187"/>
      <c r="N51" s="187"/>
      <c r="O51" s="187"/>
      <c r="P51" s="187"/>
      <c r="Q51" s="187"/>
      <c r="R51" s="187"/>
      <c r="S51" s="187"/>
      <c r="T51" s="187"/>
      <c r="U51" s="187"/>
      <c r="V51" s="383" t="s">
        <v>185</v>
      </c>
      <c r="W51" s="607"/>
      <c r="X51" s="607"/>
      <c r="Y51" s="607"/>
      <c r="Z51" s="607"/>
      <c r="AA51" s="780"/>
      <c r="AB51" s="780"/>
      <c r="AC51" s="780"/>
      <c r="AD51" s="780"/>
      <c r="AE51" s="780"/>
      <c r="AF51" s="780"/>
      <c r="AG51" s="780"/>
      <c r="AH51" s="780"/>
      <c r="AI51" s="780"/>
      <c r="AJ51" s="780"/>
      <c r="AK51" s="780"/>
      <c r="AL51" s="780"/>
      <c r="AM51" s="780"/>
      <c r="AN51" s="780"/>
      <c r="AO51" s="780"/>
      <c r="AP51" s="780"/>
      <c r="AQ51" s="780"/>
      <c r="AR51" s="780"/>
      <c r="AS51" s="780"/>
      <c r="AT51" s="780"/>
      <c r="AU51" s="780"/>
      <c r="AV51" s="780"/>
      <c r="AW51" s="780"/>
      <c r="AX51" s="780"/>
      <c r="AY51" s="780"/>
      <c r="AZ51" s="780"/>
      <c r="BA51" s="780"/>
      <c r="BB51" s="780"/>
      <c r="BC51" s="96"/>
      <c r="BD51" s="96"/>
      <c r="BE51" s="96"/>
      <c r="BF51" s="96"/>
    </row>
    <row r="52" spans="1:58" s="89" customFormat="1" ht="15" customHeight="1">
      <c r="A52" s="187"/>
      <c r="B52" s="187"/>
      <c r="C52" s="187"/>
      <c r="D52" s="187"/>
      <c r="E52" s="187"/>
      <c r="F52" s="187"/>
      <c r="G52" s="187"/>
      <c r="H52" s="187"/>
      <c r="I52" s="187"/>
      <c r="J52" s="187"/>
      <c r="K52" s="187"/>
      <c r="L52" s="187"/>
      <c r="M52" s="187"/>
      <c r="N52" s="187"/>
      <c r="O52" s="187"/>
      <c r="P52" s="187"/>
      <c r="Q52" s="187"/>
      <c r="R52" s="187"/>
      <c r="S52" s="187"/>
      <c r="T52" s="187"/>
      <c r="U52" s="187"/>
      <c r="V52" s="384"/>
      <c r="W52" s="608" t="s">
        <v>195</v>
      </c>
      <c r="X52" s="608"/>
      <c r="Y52" s="608"/>
      <c r="Z52" s="608"/>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189"/>
      <c r="BA52" s="94"/>
      <c r="BB52" s="94"/>
      <c r="BC52" s="94"/>
      <c r="BD52" s="94"/>
      <c r="BE52" s="94"/>
      <c r="BF52" s="94"/>
    </row>
    <row r="53" spans="1:58" s="89" customFormat="1" ht="15" customHeight="1">
      <c r="A53" s="187"/>
      <c r="B53" s="187"/>
      <c r="C53" s="187"/>
      <c r="D53" s="187"/>
      <c r="E53" s="187"/>
      <c r="F53" s="187"/>
      <c r="G53" s="187"/>
      <c r="H53" s="187"/>
      <c r="I53" s="187"/>
      <c r="J53" s="187"/>
      <c r="K53" s="187"/>
      <c r="L53" s="187"/>
      <c r="M53" s="187"/>
      <c r="N53" s="187"/>
      <c r="O53" s="187"/>
      <c r="P53" s="187"/>
      <c r="Q53" s="187"/>
      <c r="R53" s="187"/>
      <c r="S53" s="187"/>
      <c r="T53" s="187"/>
      <c r="U53" s="187"/>
      <c r="V53" s="384"/>
      <c r="W53" s="391" t="s">
        <v>196</v>
      </c>
      <c r="X53" s="391"/>
      <c r="Y53" s="391"/>
      <c r="Z53" s="391"/>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189"/>
      <c r="BA53" s="94"/>
      <c r="BB53" s="94"/>
      <c r="BC53" s="94"/>
      <c r="BD53" s="94"/>
      <c r="BE53" s="94"/>
      <c r="BF53" s="94"/>
    </row>
    <row r="54" spans="1:58" s="89" customFormat="1" ht="15" customHeight="1">
      <c r="A54" s="187"/>
      <c r="B54" s="187"/>
      <c r="C54" s="187"/>
      <c r="D54" s="187"/>
      <c r="E54" s="187"/>
      <c r="F54" s="187"/>
      <c r="G54" s="187"/>
      <c r="H54" s="187"/>
      <c r="I54" s="187"/>
      <c r="J54" s="187"/>
      <c r="K54" s="187"/>
      <c r="L54" s="187"/>
      <c r="M54" s="187"/>
      <c r="N54" s="187"/>
      <c r="O54" s="187"/>
      <c r="P54" s="187"/>
      <c r="Q54" s="187"/>
      <c r="R54" s="187"/>
      <c r="S54" s="187"/>
      <c r="T54" s="187"/>
      <c r="U54" s="187"/>
      <c r="V54" s="384"/>
      <c r="W54" s="609" t="s">
        <v>197</v>
      </c>
      <c r="X54" s="609"/>
      <c r="Y54" s="609"/>
      <c r="Z54" s="609"/>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189"/>
      <c r="BA54" s="94"/>
      <c r="BB54" s="94"/>
      <c r="BC54" s="94"/>
      <c r="BD54" s="94"/>
      <c r="BE54" s="94"/>
      <c r="BF54" s="94"/>
    </row>
    <row r="55" spans="1:58" s="89" customFormat="1" ht="15" customHeight="1">
      <c r="A55" s="187"/>
      <c r="B55" s="187"/>
      <c r="C55" s="187"/>
      <c r="D55" s="187"/>
      <c r="E55" s="187"/>
      <c r="F55" s="187"/>
      <c r="G55" s="187"/>
      <c r="H55" s="187"/>
      <c r="I55" s="187"/>
      <c r="J55" s="187"/>
      <c r="K55" s="187"/>
      <c r="L55" s="187"/>
      <c r="M55" s="187"/>
      <c r="N55" s="187"/>
      <c r="O55" s="187"/>
      <c r="P55" s="187"/>
      <c r="Q55" s="187"/>
      <c r="R55" s="187"/>
      <c r="S55" s="187"/>
      <c r="T55" s="187"/>
      <c r="U55" s="187"/>
      <c r="V55" s="384"/>
      <c r="W55" s="391" t="s">
        <v>198</v>
      </c>
      <c r="X55" s="391"/>
      <c r="Y55" s="391"/>
      <c r="Z55" s="391"/>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189"/>
      <c r="BA55" s="94"/>
      <c r="BB55" s="94"/>
      <c r="BC55" s="94"/>
      <c r="BD55" s="94"/>
      <c r="BE55" s="94"/>
      <c r="BF55" s="94"/>
    </row>
    <row r="56" spans="1:58" s="89" customFormat="1" ht="15" customHeight="1">
      <c r="A56" s="187"/>
      <c r="B56" s="187"/>
      <c r="C56" s="187"/>
      <c r="D56" s="187"/>
      <c r="E56" s="187"/>
      <c r="F56" s="187"/>
      <c r="G56" s="187"/>
      <c r="H56" s="187"/>
      <c r="I56" s="187"/>
      <c r="J56" s="187"/>
      <c r="K56" s="187"/>
      <c r="L56" s="187"/>
      <c r="M56" s="187"/>
      <c r="N56" s="187"/>
      <c r="O56" s="187"/>
      <c r="P56" s="187"/>
      <c r="Q56" s="187"/>
      <c r="R56" s="187"/>
      <c r="S56" s="187"/>
      <c r="T56" s="187"/>
      <c r="U56" s="187"/>
      <c r="V56" s="384"/>
      <c r="W56" s="833" t="s">
        <v>325</v>
      </c>
      <c r="X56" s="833"/>
      <c r="Y56" s="833"/>
      <c r="Z56" s="833"/>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189"/>
      <c r="BA56" s="94"/>
      <c r="BB56" s="94"/>
      <c r="BC56" s="94"/>
      <c r="BD56" s="94"/>
      <c r="BE56" s="94"/>
      <c r="BF56" s="94"/>
    </row>
    <row r="57" spans="1:58" s="89" customFormat="1" ht="15" customHeight="1">
      <c r="A57" s="187"/>
      <c r="B57" s="187"/>
      <c r="C57" s="187"/>
      <c r="D57" s="187"/>
      <c r="E57" s="187"/>
      <c r="F57" s="187"/>
      <c r="G57" s="187"/>
      <c r="H57" s="187"/>
      <c r="I57" s="187"/>
      <c r="J57" s="187"/>
      <c r="K57" s="187"/>
      <c r="L57" s="187"/>
      <c r="M57" s="187"/>
      <c r="N57" s="187"/>
      <c r="O57" s="187"/>
      <c r="P57" s="187"/>
      <c r="Q57" s="187"/>
      <c r="R57" s="187"/>
      <c r="S57" s="187"/>
      <c r="T57" s="187"/>
      <c r="U57" s="187"/>
      <c r="V57" s="384"/>
      <c r="W57" s="391" t="s">
        <v>199</v>
      </c>
      <c r="X57" s="391"/>
      <c r="Y57" s="391"/>
      <c r="Z57" s="391"/>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c r="AZ57" s="189"/>
      <c r="BA57" s="94"/>
      <c r="BB57" s="94"/>
      <c r="BC57" s="94"/>
      <c r="BD57" s="94"/>
      <c r="BE57" s="94"/>
      <c r="BF57" s="94"/>
    </row>
    <row r="58" spans="1:58" s="89" customFormat="1" ht="15" customHeight="1">
      <c r="A58" s="187"/>
      <c r="B58" s="187"/>
      <c r="C58" s="187"/>
      <c r="D58" s="187"/>
      <c r="E58" s="187"/>
      <c r="F58" s="187"/>
      <c r="G58" s="187"/>
      <c r="H58" s="187"/>
      <c r="I58" s="187"/>
      <c r="J58" s="187"/>
      <c r="K58" s="187"/>
      <c r="L58" s="187"/>
      <c r="M58" s="187"/>
      <c r="N58" s="187"/>
      <c r="O58" s="187"/>
      <c r="P58" s="187"/>
      <c r="Q58" s="187"/>
      <c r="R58" s="187"/>
      <c r="S58" s="187"/>
      <c r="T58" s="187"/>
      <c r="U58" s="187"/>
      <c r="V58" s="384"/>
      <c r="W58" s="609" t="s">
        <v>410</v>
      </c>
      <c r="X58" s="609"/>
      <c r="Y58" s="609"/>
      <c r="Z58" s="609"/>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189"/>
      <c r="BA58" s="94"/>
      <c r="BB58" s="94"/>
      <c r="BC58" s="94"/>
      <c r="BD58" s="94"/>
      <c r="BE58" s="94"/>
      <c r="BF58" s="94"/>
    </row>
    <row r="59" spans="1:58" s="89" customFormat="1" ht="15" customHeight="1">
      <c r="A59" s="187"/>
      <c r="B59" s="187"/>
      <c r="C59" s="187"/>
      <c r="D59" s="187"/>
      <c r="E59" s="187"/>
      <c r="F59" s="187"/>
      <c r="G59" s="187"/>
      <c r="H59" s="187"/>
      <c r="I59" s="187"/>
      <c r="J59" s="187"/>
      <c r="K59" s="187"/>
      <c r="L59" s="187"/>
      <c r="M59" s="187"/>
      <c r="N59" s="187"/>
      <c r="O59" s="187"/>
      <c r="P59" s="187"/>
      <c r="Q59" s="187"/>
      <c r="R59" s="187"/>
      <c r="S59" s="187"/>
      <c r="T59" s="187"/>
      <c r="U59" s="187"/>
      <c r="V59" s="388"/>
      <c r="W59" s="391" t="s">
        <v>193</v>
      </c>
      <c r="X59" s="391"/>
      <c r="Y59" s="391"/>
      <c r="Z59" s="391"/>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189"/>
      <c r="BA59" s="94"/>
      <c r="BB59" s="94"/>
      <c r="BC59" s="94"/>
      <c r="BD59" s="94"/>
      <c r="BE59" s="94"/>
      <c r="BF59" s="94"/>
    </row>
    <row r="61" spans="1:58" ht="53.4">
      <c r="W61" s="990" t="s">
        <v>204</v>
      </c>
      <c r="X61" s="990"/>
      <c r="Y61" s="990"/>
      <c r="Z61" s="990"/>
    </row>
    <row r="63" spans="1:58" ht="82.8">
      <c r="W63" s="838" t="s">
        <v>534</v>
      </c>
      <c r="X63" s="838"/>
      <c r="Y63" s="838"/>
      <c r="Z63" s="838"/>
    </row>
  </sheetData>
  <mergeCells count="1">
    <mergeCell ref="V7:W8"/>
  </mergeCells>
  <phoneticPr fontId="10"/>
  <pageMargins left="0.24" right="0.22" top="0.98425196850393704" bottom="0.98425196850393704" header="0.51181102362204722" footer="0.51181102362204722"/>
  <pageSetup paperSize="9" scale="3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E7E89-FC06-45FE-97BC-931B0F0A7388}">
  <dimension ref="A1"/>
  <sheetViews>
    <sheetView zoomScaleNormal="100" workbookViewId="0">
      <selection activeCell="J21" sqref="J20:J21"/>
    </sheetView>
  </sheetViews>
  <sheetFormatPr defaultRowHeight="13.2"/>
  <sheetData>
    <row r="1" spans="1:1">
      <c r="A1" s="1294" t="s">
        <v>550</v>
      </c>
    </row>
  </sheetData>
  <phoneticPr fontId="10"/>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pageSetUpPr fitToPage="1"/>
  </sheetPr>
  <dimension ref="A1:BF11"/>
  <sheetViews>
    <sheetView zoomScaleNormal="100" workbookViewId="0">
      <pane xSplit="26" topLeftCell="AR1" activePane="topRight" state="frozen"/>
      <selection pane="topRight" activeCell="AY18" sqref="AY18"/>
    </sheetView>
  </sheetViews>
  <sheetFormatPr defaultColWidth="9" defaultRowHeight="13.8"/>
  <cols>
    <col min="1" max="1" width="1.21875" style="1558" customWidth="1"/>
    <col min="2" max="22" width="9" style="27" hidden="1" customWidth="1"/>
    <col min="23" max="23" width="1.44140625" style="1558" customWidth="1"/>
    <col min="24" max="24" width="42.44140625" style="27" customWidth="1"/>
    <col min="25" max="26" width="42.44140625" style="27" hidden="1" customWidth="1"/>
    <col min="27" max="56" width="10.6640625" style="27" customWidth="1"/>
    <col min="57" max="57" width="11.109375" style="27" bestFit="1" customWidth="1"/>
    <col min="58" max="58" width="10.33203125" style="27" bestFit="1" customWidth="1"/>
    <col min="59" max="16384" width="9" style="27"/>
  </cols>
  <sheetData>
    <row r="1" spans="1:58" s="78" customFormat="1" ht="66" customHeight="1">
      <c r="A1" s="1557"/>
      <c r="W1" s="1557"/>
      <c r="X1" s="1453" t="s">
        <v>353</v>
      </c>
      <c r="Y1" s="920"/>
      <c r="Z1" s="920"/>
    </row>
    <row r="2" spans="1:58" ht="15">
      <c r="X2" s="679" t="str">
        <f>'0.Contents'!$C$2</f>
        <v>＜暫定データ＞</v>
      </c>
      <c r="Y2" s="679"/>
      <c r="Z2" s="679"/>
      <c r="BB2" s="1169"/>
    </row>
    <row r="3" spans="1:58" ht="16.2">
      <c r="X3" s="1" t="s">
        <v>205</v>
      </c>
      <c r="Y3" s="1"/>
      <c r="Z3" s="1"/>
      <c r="AJ3" s="28"/>
      <c r="AK3" s="28"/>
      <c r="AR3" s="28"/>
      <c r="AU3" s="28"/>
      <c r="AV3" s="28"/>
    </row>
    <row r="4" spans="1:58">
      <c r="X4" s="29"/>
      <c r="Y4" s="29"/>
      <c r="Z4" s="29"/>
      <c r="AA4" s="29">
        <v>1990</v>
      </c>
      <c r="AB4" s="29">
        <f t="shared" ref="AB4:AP4" si="0">AA4+1</f>
        <v>1991</v>
      </c>
      <c r="AC4" s="29">
        <f t="shared" si="0"/>
        <v>1992</v>
      </c>
      <c r="AD4" s="29">
        <f t="shared" si="0"/>
        <v>1993</v>
      </c>
      <c r="AE4" s="29">
        <f t="shared" si="0"/>
        <v>1994</v>
      </c>
      <c r="AF4" s="29">
        <f t="shared" si="0"/>
        <v>1995</v>
      </c>
      <c r="AG4" s="29">
        <f t="shared" si="0"/>
        <v>1996</v>
      </c>
      <c r="AH4" s="29">
        <f t="shared" si="0"/>
        <v>1997</v>
      </c>
      <c r="AI4" s="29">
        <f t="shared" si="0"/>
        <v>1998</v>
      </c>
      <c r="AJ4" s="29">
        <f t="shared" si="0"/>
        <v>1999</v>
      </c>
      <c r="AK4" s="29">
        <f t="shared" si="0"/>
        <v>2000</v>
      </c>
      <c r="AL4" s="29">
        <f t="shared" si="0"/>
        <v>2001</v>
      </c>
      <c r="AM4" s="29">
        <f t="shared" si="0"/>
        <v>2002</v>
      </c>
      <c r="AN4" s="29">
        <f t="shared" si="0"/>
        <v>2003</v>
      </c>
      <c r="AO4" s="29">
        <f t="shared" si="0"/>
        <v>2004</v>
      </c>
      <c r="AP4" s="29">
        <f t="shared" si="0"/>
        <v>2005</v>
      </c>
      <c r="AQ4" s="29">
        <f t="shared" ref="AQ4:BA4" si="1">AP4+1</f>
        <v>2006</v>
      </c>
      <c r="AR4" s="29">
        <f t="shared" si="1"/>
        <v>2007</v>
      </c>
      <c r="AS4" s="29">
        <f t="shared" si="1"/>
        <v>2008</v>
      </c>
      <c r="AT4" s="29">
        <f t="shared" si="1"/>
        <v>2009</v>
      </c>
      <c r="AU4" s="29">
        <f t="shared" si="1"/>
        <v>2010</v>
      </c>
      <c r="AV4" s="29">
        <f t="shared" si="1"/>
        <v>2011</v>
      </c>
      <c r="AW4" s="29">
        <f t="shared" si="1"/>
        <v>2012</v>
      </c>
      <c r="AX4" s="29">
        <f t="shared" si="1"/>
        <v>2013</v>
      </c>
      <c r="AY4" s="29">
        <f t="shared" si="1"/>
        <v>2014</v>
      </c>
      <c r="AZ4" s="29">
        <f t="shared" si="1"/>
        <v>2015</v>
      </c>
      <c r="BA4" s="29">
        <f t="shared" si="1"/>
        <v>2016</v>
      </c>
      <c r="BB4" s="29">
        <f>BA4+1</f>
        <v>2017</v>
      </c>
      <c r="BC4" s="29">
        <f>BB4+1</f>
        <v>2018</v>
      </c>
      <c r="BD4" s="29">
        <f>BC4+1</f>
        <v>2019</v>
      </c>
      <c r="BE4" s="29">
        <f>BD4+1</f>
        <v>2020</v>
      </c>
      <c r="BF4" s="29">
        <f>BE4+1</f>
        <v>2021</v>
      </c>
    </row>
    <row r="5" spans="1:58" s="78" customFormat="1" ht="18" customHeight="1">
      <c r="A5" s="1557"/>
      <c r="W5" s="1557"/>
      <c r="X5" s="985" t="s">
        <v>408</v>
      </c>
      <c r="Y5" s="985"/>
      <c r="Z5" s="985"/>
      <c r="AA5" s="184">
        <v>13302.887879356755</v>
      </c>
      <c r="AB5" s="184">
        <v>14038.970376594893</v>
      </c>
      <c r="AC5" s="184">
        <v>14339.173505872905</v>
      </c>
      <c r="AD5" s="184">
        <v>13975.495983090361</v>
      </c>
      <c r="AE5" s="184">
        <v>15196.217151617086</v>
      </c>
      <c r="AF5" s="184">
        <v>17068.708060883007</v>
      </c>
      <c r="AG5" s="184">
        <v>18600.700118820168</v>
      </c>
      <c r="AH5" s="184">
        <v>19299.120665803781</v>
      </c>
      <c r="AI5" s="184">
        <v>20173.772111758633</v>
      </c>
      <c r="AJ5" s="184">
        <v>19745.022176628918</v>
      </c>
      <c r="AK5" s="184">
        <v>19710.876321664877</v>
      </c>
      <c r="AL5" s="184">
        <v>18882.539905749301</v>
      </c>
      <c r="AM5" s="184">
        <v>21331.422803870406</v>
      </c>
      <c r="AN5" s="184">
        <v>20563.186796522346</v>
      </c>
      <c r="AO5" s="184">
        <v>21372.656097740415</v>
      </c>
      <c r="AP5" s="184">
        <v>21520.041763094134</v>
      </c>
      <c r="AQ5" s="184">
        <v>20136.517136972641</v>
      </c>
      <c r="AR5" s="184">
        <v>18516.659036059431</v>
      </c>
      <c r="AS5" s="184">
        <v>17668.826767298491</v>
      </c>
      <c r="AT5" s="184">
        <v>15505.10022797167</v>
      </c>
      <c r="AU5" s="184">
        <v>16435.640142181495</v>
      </c>
      <c r="AV5" s="184">
        <v>18406.831155798372</v>
      </c>
      <c r="AW5" s="184">
        <v>19304.902833242788</v>
      </c>
      <c r="AX5" s="184">
        <v>19662.03180042782</v>
      </c>
      <c r="AY5" s="184">
        <v>19183.930399152101</v>
      </c>
      <c r="AZ5" s="184">
        <v>19299.208935057784</v>
      </c>
      <c r="BA5" s="184">
        <v>20219.853147666181</v>
      </c>
      <c r="BB5" s="184">
        <v>21233.574142134898</v>
      </c>
      <c r="BC5" s="184">
        <v>21848.699693177448</v>
      </c>
      <c r="BD5" s="184">
        <v>21891.003209452123</v>
      </c>
      <c r="BE5" s="184">
        <v>8605.2442823324964</v>
      </c>
      <c r="BF5" s="184">
        <v>12014.74914192968</v>
      </c>
    </row>
    <row r="6" spans="1:58" s="78" customFormat="1" ht="18" customHeight="1">
      <c r="A6" s="1557"/>
      <c r="W6" s="1557"/>
      <c r="X6" s="984" t="s">
        <v>409</v>
      </c>
      <c r="Y6" s="984"/>
      <c r="Z6" s="984"/>
      <c r="AA6" s="184">
        <v>17640.974283340925</v>
      </c>
      <c r="AB6" s="184">
        <v>18669.937637447612</v>
      </c>
      <c r="AC6" s="184">
        <v>18733.255233020001</v>
      </c>
      <c r="AD6" s="184">
        <v>21066.302269748197</v>
      </c>
      <c r="AE6" s="184">
        <v>21024.507420683585</v>
      </c>
      <c r="AF6" s="184">
        <v>21214.753490526713</v>
      </c>
      <c r="AG6" s="184">
        <v>12531.687823388409</v>
      </c>
      <c r="AH6" s="184">
        <v>16317.311894458899</v>
      </c>
      <c r="AI6" s="184">
        <v>17329.696666914435</v>
      </c>
      <c r="AJ6" s="184">
        <v>16425.580421226423</v>
      </c>
      <c r="AK6" s="184">
        <v>16906.982283565227</v>
      </c>
      <c r="AL6" s="184">
        <v>14620.977472851275</v>
      </c>
      <c r="AM6" s="184">
        <v>15282.505494294022</v>
      </c>
      <c r="AN6" s="184">
        <v>16853.124174833698</v>
      </c>
      <c r="AO6" s="184">
        <v>17587.484710068231</v>
      </c>
      <c r="AP6" s="184">
        <v>19751.841562492882</v>
      </c>
      <c r="AQ6" s="184">
        <v>18611.686283922452</v>
      </c>
      <c r="AR6" s="184">
        <v>18482.648580695593</v>
      </c>
      <c r="AS6" s="184">
        <v>16917.00882327119</v>
      </c>
      <c r="AT6" s="184">
        <v>15016.513932624694</v>
      </c>
      <c r="AU6" s="184">
        <v>14588.32732832562</v>
      </c>
      <c r="AV6" s="184">
        <v>12980.026559532695</v>
      </c>
      <c r="AW6" s="184">
        <v>13022.336681919111</v>
      </c>
      <c r="AX6" s="184">
        <v>13628.344006053127</v>
      </c>
      <c r="AY6" s="184">
        <v>12806.637759466958</v>
      </c>
      <c r="AZ6" s="184">
        <v>14498.13034848942</v>
      </c>
      <c r="BA6" s="184">
        <v>15103.823635862949</v>
      </c>
      <c r="BB6" s="184">
        <v>14186.20362459703</v>
      </c>
      <c r="BC6" s="184">
        <v>14961.901905097222</v>
      </c>
      <c r="BD6" s="184">
        <v>15029.023016831212</v>
      </c>
      <c r="BE6" s="184">
        <v>16367.382653302266</v>
      </c>
      <c r="BF6" s="184">
        <v>16269.492911050749</v>
      </c>
    </row>
    <row r="7" spans="1:58" s="78" customFormat="1" ht="18" customHeight="1">
      <c r="A7" s="1557"/>
      <c r="W7" s="1557"/>
      <c r="X7" s="397" t="s">
        <v>36</v>
      </c>
      <c r="Y7" s="397"/>
      <c r="Z7" s="397"/>
      <c r="AA7" s="79">
        <f>SUM(AA5:AA6)</f>
        <v>30943.862162697682</v>
      </c>
      <c r="AB7" s="79">
        <f t="shared" ref="AB7:AQ7" si="2">SUM(AB5:AB6)</f>
        <v>32708.908014042507</v>
      </c>
      <c r="AC7" s="79">
        <f t="shared" si="2"/>
        <v>33072.428738892908</v>
      </c>
      <c r="AD7" s="79">
        <f t="shared" si="2"/>
        <v>35041.798252838562</v>
      </c>
      <c r="AE7" s="79">
        <f t="shared" si="2"/>
        <v>36220.724572300671</v>
      </c>
      <c r="AF7" s="79">
        <f t="shared" si="2"/>
        <v>38283.461551409724</v>
      </c>
      <c r="AG7" s="79">
        <f t="shared" si="2"/>
        <v>31132.387942208577</v>
      </c>
      <c r="AH7" s="79">
        <f t="shared" si="2"/>
        <v>35616.432560262678</v>
      </c>
      <c r="AI7" s="79">
        <f t="shared" si="2"/>
        <v>37503.468778673065</v>
      </c>
      <c r="AJ7" s="79">
        <f t="shared" si="2"/>
        <v>36170.602597855337</v>
      </c>
      <c r="AK7" s="79">
        <f t="shared" si="2"/>
        <v>36617.858605230103</v>
      </c>
      <c r="AL7" s="79">
        <f t="shared" si="2"/>
        <v>33503.517378600576</v>
      </c>
      <c r="AM7" s="79">
        <f t="shared" si="2"/>
        <v>36613.928298164428</v>
      </c>
      <c r="AN7" s="79">
        <f t="shared" si="2"/>
        <v>37416.310971356041</v>
      </c>
      <c r="AO7" s="79">
        <f t="shared" si="2"/>
        <v>38960.140807808646</v>
      </c>
      <c r="AP7" s="79">
        <f t="shared" si="2"/>
        <v>41271.883325587012</v>
      </c>
      <c r="AQ7" s="79">
        <f t="shared" si="2"/>
        <v>38748.203420895094</v>
      </c>
      <c r="AR7" s="79">
        <f t="shared" ref="AR7:AW7" si="3">SUM(AR5:AR6)</f>
        <v>36999.307616755024</v>
      </c>
      <c r="AS7" s="79">
        <f t="shared" si="3"/>
        <v>34585.835590569681</v>
      </c>
      <c r="AT7" s="79">
        <f t="shared" si="3"/>
        <v>30521.614160596364</v>
      </c>
      <c r="AU7" s="79">
        <f t="shared" si="3"/>
        <v>31023.967470507116</v>
      </c>
      <c r="AV7" s="79">
        <f t="shared" si="3"/>
        <v>31386.857715331069</v>
      </c>
      <c r="AW7" s="79">
        <f t="shared" si="3"/>
        <v>32327.239515161898</v>
      </c>
      <c r="AX7" s="79">
        <f t="shared" ref="AX7:BE7" si="4">SUM(AX5:AX6)</f>
        <v>33290.375806480944</v>
      </c>
      <c r="AY7" s="79">
        <f t="shared" si="4"/>
        <v>31990.568158619059</v>
      </c>
      <c r="AZ7" s="79">
        <f t="shared" si="4"/>
        <v>33797.339283547204</v>
      </c>
      <c r="BA7" s="79">
        <f t="shared" si="4"/>
        <v>35323.676783529132</v>
      </c>
      <c r="BB7" s="79">
        <f t="shared" si="4"/>
        <v>35419.777766731931</v>
      </c>
      <c r="BC7" s="79">
        <f>SUM(BC5:BC6)</f>
        <v>36810.601598274669</v>
      </c>
      <c r="BD7" s="79">
        <f>SUM(BD5:BD6)</f>
        <v>36920.026226283335</v>
      </c>
      <c r="BE7" s="79">
        <f t="shared" si="4"/>
        <v>24972.626935634762</v>
      </c>
      <c r="BF7" s="79">
        <f t="shared" ref="BF7" si="5">SUM(BF5:BF6)</f>
        <v>28284.242052980429</v>
      </c>
    </row>
    <row r="8" spans="1:58" ht="9" customHeight="1">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B8" s="75"/>
      <c r="BC8" s="75"/>
      <c r="BD8" s="75"/>
    </row>
    <row r="9" spans="1:58" ht="18" customHeight="1">
      <c r="X9" s="1332"/>
      <c r="Y9" s="1332"/>
      <c r="Z9" s="1332"/>
      <c r="AA9" s="1333"/>
      <c r="AB9" s="1333"/>
      <c r="AC9" s="1333"/>
      <c r="AD9" s="1333"/>
      <c r="AE9" s="1333"/>
      <c r="AF9" s="1333"/>
      <c r="AG9" s="1333"/>
      <c r="AH9" s="1333"/>
      <c r="AI9" s="1333"/>
      <c r="AJ9" s="1333"/>
      <c r="AK9" s="1333"/>
      <c r="AL9" s="1333"/>
      <c r="AM9" s="1333"/>
      <c r="AN9" s="1333"/>
      <c r="AO9" s="1333"/>
      <c r="AP9" s="1333"/>
      <c r="AQ9" s="1333"/>
      <c r="AR9" s="1333"/>
      <c r="AS9" s="1333"/>
      <c r="AT9" s="1333"/>
      <c r="AU9" s="1333"/>
      <c r="AV9" s="1333"/>
      <c r="AW9" s="1333"/>
      <c r="AX9" s="1333"/>
      <c r="AY9" s="1333"/>
      <c r="AZ9" s="1333"/>
      <c r="BA9" s="1333"/>
      <c r="BB9" s="1333"/>
      <c r="BC9" s="1333"/>
      <c r="BD9" s="1333"/>
      <c r="BE9" s="1333"/>
      <c r="BF9" s="1333"/>
    </row>
    <row r="10" spans="1:58" ht="18" customHeight="1">
      <c r="X10" s="1332"/>
      <c r="Y10" s="1332"/>
      <c r="Z10" s="1332"/>
      <c r="AA10" s="1334"/>
      <c r="AB10" s="1334"/>
      <c r="AC10" s="1334"/>
      <c r="AD10" s="1334"/>
      <c r="AE10" s="1334"/>
      <c r="AF10" s="1334"/>
      <c r="AG10" s="1334"/>
      <c r="AH10" s="1334"/>
      <c r="AI10" s="1334"/>
      <c r="AJ10" s="1334"/>
      <c r="AK10" s="1334"/>
      <c r="AL10" s="1334"/>
      <c r="AM10" s="1334"/>
      <c r="AN10" s="1334"/>
      <c r="AO10" s="1334"/>
      <c r="AP10" s="1334"/>
      <c r="AQ10" s="1334"/>
      <c r="AR10" s="1334"/>
      <c r="AS10" s="1334"/>
      <c r="AT10" s="1334"/>
      <c r="AU10" s="1334"/>
      <c r="AV10" s="1334"/>
      <c r="AW10" s="1334"/>
      <c r="AX10" s="1334"/>
      <c r="AY10" s="1334"/>
      <c r="AZ10" s="1334"/>
      <c r="BA10" s="1334"/>
      <c r="BB10" s="1334"/>
      <c r="BC10" s="1334"/>
      <c r="BD10" s="1334"/>
      <c r="BE10" s="1334"/>
      <c r="BF10" s="1334"/>
    </row>
    <row r="11" spans="1:58" ht="40.200000000000003">
      <c r="X11" s="683" t="s">
        <v>206</v>
      </c>
      <c r="Y11" s="683"/>
      <c r="Z11" s="683"/>
    </row>
  </sheetData>
  <phoneticPr fontId="10"/>
  <pageMargins left="0.78740157480314965" right="0.78740157480314965" top="0.98425196850393704" bottom="0.98425196850393704" header="0.51181102362204722" footer="0.51181102362204722"/>
  <pageSetup paperSize="9" scale="49" orientation="landscape" r:id="rId1"/>
  <headerFooter alignWithMargins="0"/>
  <ignoredErrors>
    <ignoredError sqref="AA7"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5">
    <pageSetUpPr fitToPage="1"/>
  </sheetPr>
  <dimension ref="A1:BI101"/>
  <sheetViews>
    <sheetView zoomScaleNormal="100" workbookViewId="0">
      <pane xSplit="22" ySplit="5" topLeftCell="AX6" activePane="bottomRight" state="frozen"/>
      <selection pane="topRight" activeCell="AA1" sqref="AA1"/>
      <selection pane="bottomLeft" activeCell="A6" sqref="A6"/>
      <selection pane="bottomRight" activeCell="BA23" sqref="BA23"/>
    </sheetView>
  </sheetViews>
  <sheetFormatPr defaultColWidth="9" defaultRowHeight="13.8"/>
  <cols>
    <col min="1" max="1" width="1.6640625" style="81" customWidth="1"/>
    <col min="2" max="18" width="1.6640625" style="1" hidden="1" customWidth="1"/>
    <col min="19" max="19" width="1.6640625" style="81" customWidth="1"/>
    <col min="20" max="21" width="1.6640625" style="1" customWidth="1"/>
    <col min="22" max="22" width="54" style="1" customWidth="1"/>
    <col min="23" max="26" width="54" style="1" hidden="1" customWidth="1"/>
    <col min="27" max="56" width="11.88671875" style="1" bestFit="1" customWidth="1"/>
    <col min="57" max="58" width="10.6640625" style="1" customWidth="1"/>
    <col min="59" max="59" width="37.21875" style="1" customWidth="1"/>
    <col min="60" max="16384" width="9" style="1"/>
  </cols>
  <sheetData>
    <row r="1" spans="1:61" ht="62.25" customHeight="1">
      <c r="B1" s="81"/>
      <c r="C1" s="81"/>
      <c r="D1" s="81"/>
      <c r="E1" s="81"/>
      <c r="F1" s="81"/>
      <c r="G1" s="81"/>
      <c r="H1" s="81"/>
      <c r="I1" s="81"/>
      <c r="J1" s="81"/>
      <c r="K1" s="81"/>
      <c r="L1" s="81"/>
      <c r="M1" s="81"/>
      <c r="N1" s="81"/>
      <c r="O1" s="81"/>
      <c r="P1" s="81"/>
      <c r="Q1" s="81"/>
      <c r="R1" s="81"/>
      <c r="T1" s="1454" t="s">
        <v>551</v>
      </c>
      <c r="U1" s="268"/>
      <c r="V1" s="268"/>
      <c r="W1" s="1286"/>
      <c r="X1" s="1286"/>
      <c r="Y1" s="1286"/>
      <c r="Z1" s="1286"/>
      <c r="AA1" s="81"/>
      <c r="AB1" s="81"/>
      <c r="AC1" s="81"/>
      <c r="AD1" s="81"/>
      <c r="AE1" s="81"/>
      <c r="AF1" s="81"/>
      <c r="AG1" s="81"/>
      <c r="AH1" s="81"/>
      <c r="AI1" s="81"/>
      <c r="AJ1" s="81"/>
      <c r="AK1" s="81"/>
      <c r="AL1" s="81"/>
    </row>
    <row r="2" spans="1:61" ht="20.399999999999999">
      <c r="B2" s="81"/>
      <c r="C2" s="81"/>
      <c r="D2" s="81"/>
      <c r="E2" s="81"/>
      <c r="F2" s="81"/>
      <c r="G2" s="81"/>
      <c r="H2" s="81"/>
      <c r="I2" s="81"/>
      <c r="J2" s="81"/>
      <c r="K2" s="81"/>
      <c r="L2" s="81"/>
      <c r="M2" s="81"/>
      <c r="N2" s="81"/>
      <c r="O2" s="81"/>
      <c r="P2" s="81"/>
      <c r="Q2" s="81"/>
      <c r="R2" s="81"/>
      <c r="T2" s="1082"/>
      <c r="U2" s="1081"/>
      <c r="V2" s="1081"/>
      <c r="W2" s="1286"/>
      <c r="X2" s="1286"/>
      <c r="Y2" s="1286"/>
      <c r="Z2" s="1286"/>
      <c r="AA2" s="81"/>
      <c r="AB2" s="81"/>
      <c r="AC2" s="81"/>
      <c r="AD2" s="81"/>
      <c r="AE2" s="81"/>
      <c r="AF2" s="81"/>
      <c r="AG2" s="81"/>
      <c r="AH2" s="81"/>
      <c r="AI2" s="81"/>
      <c r="AJ2" s="81"/>
      <c r="AK2" s="81"/>
      <c r="AL2" s="81"/>
      <c r="BE2" s="1169"/>
    </row>
    <row r="3" spans="1:61" s="81" customFormat="1" ht="15" customHeight="1">
      <c r="A3" s="268"/>
      <c r="T3" s="679" t="str">
        <f>'0.Contents'!$C$2</f>
        <v>＜暫定データ＞</v>
      </c>
      <c r="AA3" s="1308"/>
      <c r="AB3" s="1308"/>
      <c r="AC3" s="1308"/>
      <c r="AD3" s="1308"/>
      <c r="AE3" s="1308"/>
      <c r="AF3" s="1308"/>
      <c r="AG3" s="1308"/>
      <c r="AH3" s="1308"/>
      <c r="AI3" s="1308"/>
      <c r="AJ3" s="1308"/>
      <c r="AK3" s="1308"/>
      <c r="AL3" s="1308"/>
      <c r="AM3" s="1308"/>
      <c r="AN3" s="1308"/>
      <c r="AO3" s="1308"/>
      <c r="AP3" s="1308"/>
      <c r="AQ3" s="1308"/>
      <c r="AR3" s="1308"/>
      <c r="AS3" s="1308"/>
      <c r="AT3" s="1308"/>
      <c r="AU3" s="1308"/>
      <c r="AV3" s="1308"/>
      <c r="AW3" s="1308"/>
      <c r="AX3" s="1308"/>
      <c r="AY3" s="1308"/>
      <c r="AZ3" s="1308"/>
      <c r="BA3" s="1308"/>
      <c r="BB3" s="1308"/>
      <c r="BC3" s="1308"/>
      <c r="BD3" s="1308"/>
      <c r="BE3" s="1308"/>
      <c r="BF3" s="1308"/>
    </row>
    <row r="4" spans="1:61" ht="16.8" thickBot="1">
      <c r="T4" s="1" t="s">
        <v>208</v>
      </c>
    </row>
    <row r="5" spans="1:61" ht="14.4" thickBot="1">
      <c r="T5" s="362" t="s">
        <v>209</v>
      </c>
      <c r="U5" s="398"/>
      <c r="V5" s="399"/>
      <c r="W5" s="399"/>
      <c r="X5" s="399"/>
      <c r="Y5" s="399"/>
      <c r="Z5" s="399"/>
      <c r="AA5" s="71">
        <v>1990</v>
      </c>
      <c r="AB5" s="71">
        <f t="shared" ref="AB5:BA5" si="0">AA5+1</f>
        <v>1991</v>
      </c>
      <c r="AC5" s="71">
        <f t="shared" si="0"/>
        <v>1992</v>
      </c>
      <c r="AD5" s="71">
        <f t="shared" si="0"/>
        <v>1993</v>
      </c>
      <c r="AE5" s="71">
        <f t="shared" si="0"/>
        <v>1994</v>
      </c>
      <c r="AF5" s="71">
        <f t="shared" si="0"/>
        <v>1995</v>
      </c>
      <c r="AG5" s="71">
        <f t="shared" si="0"/>
        <v>1996</v>
      </c>
      <c r="AH5" s="71">
        <f t="shared" si="0"/>
        <v>1997</v>
      </c>
      <c r="AI5" s="71">
        <f t="shared" si="0"/>
        <v>1998</v>
      </c>
      <c r="AJ5" s="71">
        <f t="shared" si="0"/>
        <v>1999</v>
      </c>
      <c r="AK5" s="71">
        <f t="shared" si="0"/>
        <v>2000</v>
      </c>
      <c r="AL5" s="71">
        <f t="shared" si="0"/>
        <v>2001</v>
      </c>
      <c r="AM5" s="71">
        <f t="shared" si="0"/>
        <v>2002</v>
      </c>
      <c r="AN5" s="71">
        <f t="shared" si="0"/>
        <v>2003</v>
      </c>
      <c r="AO5" s="71">
        <f t="shared" si="0"/>
        <v>2004</v>
      </c>
      <c r="AP5" s="71">
        <f t="shared" si="0"/>
        <v>2005</v>
      </c>
      <c r="AQ5" s="71">
        <f t="shared" si="0"/>
        <v>2006</v>
      </c>
      <c r="AR5" s="71">
        <f t="shared" si="0"/>
        <v>2007</v>
      </c>
      <c r="AS5" s="71">
        <f t="shared" si="0"/>
        <v>2008</v>
      </c>
      <c r="AT5" s="71">
        <f t="shared" si="0"/>
        <v>2009</v>
      </c>
      <c r="AU5" s="71">
        <f t="shared" si="0"/>
        <v>2010</v>
      </c>
      <c r="AV5" s="71">
        <f t="shared" si="0"/>
        <v>2011</v>
      </c>
      <c r="AW5" s="71">
        <f t="shared" si="0"/>
        <v>2012</v>
      </c>
      <c r="AX5" s="71">
        <f t="shared" si="0"/>
        <v>2013</v>
      </c>
      <c r="AY5" s="71">
        <f t="shared" si="0"/>
        <v>2014</v>
      </c>
      <c r="AZ5" s="71">
        <f t="shared" si="0"/>
        <v>2015</v>
      </c>
      <c r="BA5" s="71">
        <f t="shared" si="0"/>
        <v>2016</v>
      </c>
      <c r="BB5" s="71">
        <f>BA5+1</f>
        <v>2017</v>
      </c>
      <c r="BC5" s="71">
        <f>BB5+1</f>
        <v>2018</v>
      </c>
      <c r="BD5" s="71">
        <f>BC5+1</f>
        <v>2019</v>
      </c>
      <c r="BE5" s="71">
        <f>BD5+1</f>
        <v>2020</v>
      </c>
      <c r="BF5" s="71">
        <f>BE5+1</f>
        <v>2021</v>
      </c>
      <c r="BG5" s="614" t="s">
        <v>16</v>
      </c>
    </row>
    <row r="6" spans="1:61" ht="15" customHeight="1">
      <c r="T6" s="400" t="s">
        <v>419</v>
      </c>
      <c r="U6" s="401"/>
      <c r="V6" s="402"/>
      <c r="W6" s="402"/>
      <c r="X6" s="402"/>
      <c r="Y6" s="402"/>
      <c r="Z6" s="402"/>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615"/>
      <c r="BH6" s="51"/>
      <c r="BI6" s="51"/>
    </row>
    <row r="7" spans="1:61" ht="15" customHeight="1">
      <c r="T7" s="403"/>
      <c r="U7" s="338" t="s">
        <v>210</v>
      </c>
      <c r="V7" s="330"/>
      <c r="W7" s="330"/>
      <c r="X7" s="330"/>
      <c r="Y7" s="330"/>
      <c r="Z7" s="330"/>
      <c r="AA7" s="62">
        <f>SUM(AA8:AA10)</f>
        <v>368529.78879839735</v>
      </c>
      <c r="AB7" s="62">
        <f t="shared" ref="AB7:BA7" si="1">SUM(AB8:AB10)</f>
        <v>369427.96821244899</v>
      </c>
      <c r="AC7" s="62">
        <f t="shared" si="1"/>
        <v>374332.77297328453</v>
      </c>
      <c r="AD7" s="62">
        <f t="shared" si="1"/>
        <v>357045.6848092227</v>
      </c>
      <c r="AE7" s="62">
        <f t="shared" si="1"/>
        <v>391465.00881168054</v>
      </c>
      <c r="AF7" s="62">
        <f t="shared" si="1"/>
        <v>378904.71926782804</v>
      </c>
      <c r="AG7" s="62">
        <f t="shared" si="1"/>
        <v>381468.88990966696</v>
      </c>
      <c r="AH7" s="62">
        <f t="shared" si="1"/>
        <v>377451.58117969194</v>
      </c>
      <c r="AI7" s="62">
        <f t="shared" si="1"/>
        <v>364973.36333866231</v>
      </c>
      <c r="AJ7" s="62">
        <f t="shared" si="1"/>
        <v>386943.5471509241</v>
      </c>
      <c r="AK7" s="62">
        <f t="shared" si="1"/>
        <v>395494.14177989954</v>
      </c>
      <c r="AL7" s="62">
        <f t="shared" si="1"/>
        <v>386561.80837644532</v>
      </c>
      <c r="AM7" s="62">
        <f t="shared" si="1"/>
        <v>413439.26326288556</v>
      </c>
      <c r="AN7" s="62">
        <f t="shared" si="1"/>
        <v>432549.6449391928</v>
      </c>
      <c r="AO7" s="62">
        <f t="shared" si="1"/>
        <v>430228.43825403095</v>
      </c>
      <c r="AP7" s="62">
        <f t="shared" si="1"/>
        <v>449664.3155727202</v>
      </c>
      <c r="AQ7" s="62">
        <f t="shared" si="1"/>
        <v>440696.55907341087</v>
      </c>
      <c r="AR7" s="62">
        <f t="shared" si="1"/>
        <v>490937.27817451861</v>
      </c>
      <c r="AS7" s="62">
        <f t="shared" si="1"/>
        <v>471726.08955495385</v>
      </c>
      <c r="AT7" s="62">
        <f t="shared" si="1"/>
        <v>441425.7061880352</v>
      </c>
      <c r="AU7" s="62">
        <f t="shared" si="1"/>
        <v>473846.06946462323</v>
      </c>
      <c r="AV7" s="62">
        <f t="shared" si="1"/>
        <v>534789.93813544651</v>
      </c>
      <c r="AW7" s="62">
        <f t="shared" si="1"/>
        <v>581480.87581709714</v>
      </c>
      <c r="AX7" s="62">
        <f t="shared" si="1"/>
        <v>583474.35580513312</v>
      </c>
      <c r="AY7" s="62">
        <f t="shared" si="1"/>
        <v>553351.8248452635</v>
      </c>
      <c r="AZ7" s="62">
        <f t="shared" si="1"/>
        <v>527290.93225456553</v>
      </c>
      <c r="BA7" s="62">
        <f t="shared" si="1"/>
        <v>522507.78496081452</v>
      </c>
      <c r="BB7" s="62">
        <f>SUM(BB8:BB10)</f>
        <v>508927.18612312805</v>
      </c>
      <c r="BC7" s="62">
        <f>SUM(BC8:BC10)</f>
        <v>471505.45213151892</v>
      </c>
      <c r="BD7" s="62">
        <f>SUM(BD8:BD10)</f>
        <v>449135.60942994012</v>
      </c>
      <c r="BE7" s="62">
        <f>SUM(BE8:BE10)</f>
        <v>436912.27869032772</v>
      </c>
      <c r="BF7" s="62">
        <f>SUM(BF8:BF10)</f>
        <v>434459.10170346126</v>
      </c>
      <c r="BG7" s="616"/>
      <c r="BH7" s="51"/>
      <c r="BI7" s="51"/>
    </row>
    <row r="8" spans="1:61" ht="15" customHeight="1">
      <c r="T8" s="403"/>
      <c r="U8" s="404"/>
      <c r="V8" s="712" t="s">
        <v>377</v>
      </c>
      <c r="W8" s="712"/>
      <c r="X8" s="712"/>
      <c r="Y8" s="712"/>
      <c r="Z8" s="712"/>
      <c r="AA8" s="170">
        <v>303054.87200858042</v>
      </c>
      <c r="AB8" s="170">
        <v>305126.7077809968</v>
      </c>
      <c r="AC8" s="170">
        <v>311886.4973292246</v>
      </c>
      <c r="AD8" s="170">
        <v>292340.10844713263</v>
      </c>
      <c r="AE8" s="170">
        <v>330213.28435363708</v>
      </c>
      <c r="AF8" s="170">
        <v>317587.27964837541</v>
      </c>
      <c r="AG8" s="170">
        <v>319160.72721108171</v>
      </c>
      <c r="AH8" s="170">
        <v>312836.11915757204</v>
      </c>
      <c r="AI8" s="170">
        <v>302942.95220984821</v>
      </c>
      <c r="AJ8" s="170">
        <v>322518.16813004902</v>
      </c>
      <c r="AK8" s="170">
        <v>330117.86827302969</v>
      </c>
      <c r="AL8" s="170">
        <v>323028.7100697775</v>
      </c>
      <c r="AM8" s="170">
        <v>350095.46362330782</v>
      </c>
      <c r="AN8" s="170">
        <v>367664.92802646628</v>
      </c>
      <c r="AO8" s="170">
        <v>362723.91366389371</v>
      </c>
      <c r="AP8" s="170">
        <v>378044.3813409498</v>
      </c>
      <c r="AQ8" s="170">
        <v>369049.96210599004</v>
      </c>
      <c r="AR8" s="170">
        <v>419683.9189495215</v>
      </c>
      <c r="AS8" s="170">
        <v>402635.23281013872</v>
      </c>
      <c r="AT8" s="170">
        <v>373132.25443978328</v>
      </c>
      <c r="AU8" s="170">
        <v>404238.74714004132</v>
      </c>
      <c r="AV8" s="170">
        <v>468951.29888380214</v>
      </c>
      <c r="AW8" s="170">
        <v>516375.98608956963</v>
      </c>
      <c r="AX8" s="170">
        <v>521861.6259269141</v>
      </c>
      <c r="AY8" s="170">
        <v>493836.58113688783</v>
      </c>
      <c r="AZ8" s="170">
        <v>468472.28455417918</v>
      </c>
      <c r="BA8" s="170">
        <v>467082.81499036908</v>
      </c>
      <c r="BB8" s="170">
        <v>455346.6474677003</v>
      </c>
      <c r="BC8" s="170">
        <v>416044.79419956577</v>
      </c>
      <c r="BD8" s="170">
        <v>396865.52338992723</v>
      </c>
      <c r="BE8" s="170">
        <v>392487.03014816373</v>
      </c>
      <c r="BF8" s="170">
        <v>387013.58712687867</v>
      </c>
      <c r="BG8" s="1456"/>
      <c r="BH8" s="51"/>
      <c r="BI8" s="51"/>
    </row>
    <row r="9" spans="1:61" ht="15" customHeight="1">
      <c r="T9" s="403"/>
      <c r="U9" s="404"/>
      <c r="V9" s="749" t="s">
        <v>378</v>
      </c>
      <c r="W9" s="749"/>
      <c r="X9" s="749"/>
      <c r="Y9" s="749"/>
      <c r="Z9" s="749"/>
      <c r="AA9" s="68">
        <v>36396.833552017481</v>
      </c>
      <c r="AB9" s="68">
        <v>37139.958888024128</v>
      </c>
      <c r="AC9" s="68">
        <v>37816.058009790686</v>
      </c>
      <c r="AD9" s="68">
        <v>40236.638046761713</v>
      </c>
      <c r="AE9" s="68">
        <v>40355.286893911136</v>
      </c>
      <c r="AF9" s="68">
        <v>41084.975486705531</v>
      </c>
      <c r="AG9" s="68">
        <v>42846.543474053731</v>
      </c>
      <c r="AH9" s="68">
        <v>46127.466945299951</v>
      </c>
      <c r="AI9" s="68">
        <v>45396.049600837971</v>
      </c>
      <c r="AJ9" s="68">
        <v>46657.167602162313</v>
      </c>
      <c r="AK9" s="68">
        <v>46978.081350304878</v>
      </c>
      <c r="AL9" s="68">
        <v>45715.722860265247</v>
      </c>
      <c r="AM9" s="68">
        <v>45397.033960126231</v>
      </c>
      <c r="AN9" s="68">
        <v>47811.179494940588</v>
      </c>
      <c r="AO9" s="68">
        <v>49608.261205246359</v>
      </c>
      <c r="AP9" s="68">
        <v>50888.379393997238</v>
      </c>
      <c r="AQ9" s="68">
        <v>50954.252414436043</v>
      </c>
      <c r="AR9" s="68">
        <v>49823.846710615842</v>
      </c>
      <c r="AS9" s="68">
        <v>47879.649001939397</v>
      </c>
      <c r="AT9" s="68">
        <v>47184.422784355134</v>
      </c>
      <c r="AU9" s="68">
        <v>47715.434598722888</v>
      </c>
      <c r="AV9" s="68">
        <v>44478.236844329906</v>
      </c>
      <c r="AW9" s="68">
        <v>43297.763492702077</v>
      </c>
      <c r="AX9" s="68">
        <v>42942.87198655634</v>
      </c>
      <c r="AY9" s="68">
        <v>41103.160214490439</v>
      </c>
      <c r="AZ9" s="68">
        <v>41663.608879160245</v>
      </c>
      <c r="BA9" s="68">
        <v>37609.065455684628</v>
      </c>
      <c r="BB9" s="68">
        <v>36811.639879146933</v>
      </c>
      <c r="BC9" s="68">
        <v>37600.459213218383</v>
      </c>
      <c r="BD9" s="68">
        <v>35909.083422348209</v>
      </c>
      <c r="BE9" s="68">
        <v>29497.281083164424</v>
      </c>
      <c r="BF9" s="68">
        <v>31509.069919452701</v>
      </c>
      <c r="BG9" s="617" t="s">
        <v>18</v>
      </c>
      <c r="BH9" s="51"/>
      <c r="BI9" s="51"/>
    </row>
    <row r="10" spans="1:61" ht="15" customHeight="1">
      <c r="T10" s="403"/>
      <c r="U10" s="404"/>
      <c r="V10" s="406" t="s">
        <v>379</v>
      </c>
      <c r="W10" s="406"/>
      <c r="X10" s="406"/>
      <c r="Y10" s="406"/>
      <c r="Z10" s="406"/>
      <c r="AA10" s="171">
        <v>29078.083237799448</v>
      </c>
      <c r="AB10" s="171">
        <v>27161.301543428035</v>
      </c>
      <c r="AC10" s="171">
        <v>24630.217634269273</v>
      </c>
      <c r="AD10" s="171">
        <v>24468.938315328302</v>
      </c>
      <c r="AE10" s="171">
        <v>20896.43756413232</v>
      </c>
      <c r="AF10" s="171">
        <v>20232.464132747118</v>
      </c>
      <c r="AG10" s="171">
        <v>19461.619224531525</v>
      </c>
      <c r="AH10" s="171">
        <v>18487.995076819985</v>
      </c>
      <c r="AI10" s="171">
        <v>16634.361527976096</v>
      </c>
      <c r="AJ10" s="171">
        <v>17768.211418712752</v>
      </c>
      <c r="AK10" s="171">
        <v>18398.192156564968</v>
      </c>
      <c r="AL10" s="171">
        <v>17817.375446402559</v>
      </c>
      <c r="AM10" s="171">
        <v>17946.765679451495</v>
      </c>
      <c r="AN10" s="171">
        <v>17073.537417785956</v>
      </c>
      <c r="AO10" s="171">
        <v>17896.263384890855</v>
      </c>
      <c r="AP10" s="171">
        <v>20731.554837773161</v>
      </c>
      <c r="AQ10" s="171">
        <v>20692.344552984792</v>
      </c>
      <c r="AR10" s="171">
        <v>21429.512514381251</v>
      </c>
      <c r="AS10" s="171">
        <v>21211.207742875729</v>
      </c>
      <c r="AT10" s="171">
        <v>21109.028963896802</v>
      </c>
      <c r="AU10" s="171">
        <v>21891.887725859029</v>
      </c>
      <c r="AV10" s="171">
        <v>21360.402407314461</v>
      </c>
      <c r="AW10" s="171">
        <v>21807.126234825519</v>
      </c>
      <c r="AX10" s="171">
        <v>18669.857891662607</v>
      </c>
      <c r="AY10" s="171">
        <v>18412.083493885242</v>
      </c>
      <c r="AZ10" s="171">
        <v>17155.038821226142</v>
      </c>
      <c r="BA10" s="171">
        <v>17815.904514760819</v>
      </c>
      <c r="BB10" s="171">
        <v>16768.898776280781</v>
      </c>
      <c r="BC10" s="171">
        <v>17860.198718734769</v>
      </c>
      <c r="BD10" s="171">
        <v>16361.002617664712</v>
      </c>
      <c r="BE10" s="171">
        <v>14927.96745899953</v>
      </c>
      <c r="BF10" s="171">
        <v>15936.444657129883</v>
      </c>
      <c r="BG10" s="618" t="s">
        <v>18</v>
      </c>
      <c r="BH10" s="51"/>
      <c r="BI10" s="51"/>
    </row>
    <row r="11" spans="1:61" ht="15" customHeight="1">
      <c r="T11" s="403"/>
      <c r="U11" s="338" t="s">
        <v>373</v>
      </c>
      <c r="V11" s="407"/>
      <c r="W11" s="407"/>
      <c r="X11" s="407"/>
      <c r="Y11" s="407"/>
      <c r="Z11" s="407"/>
      <c r="AA11" s="1256"/>
      <c r="AB11" s="1256"/>
      <c r="AC11" s="1256"/>
      <c r="AD11" s="1256"/>
      <c r="AE11" s="1256"/>
      <c r="AF11" s="1256"/>
      <c r="AG11" s="1256"/>
      <c r="AH11" s="1256"/>
      <c r="AI11" s="1256"/>
      <c r="AJ11" s="1256"/>
      <c r="AK11" s="1256"/>
      <c r="AL11" s="1256"/>
      <c r="AM11" s="1256"/>
      <c r="AN11" s="1256"/>
      <c r="AO11" s="1256"/>
      <c r="AP11" s="1256"/>
      <c r="AQ11" s="1256"/>
      <c r="AR11" s="1256"/>
      <c r="AS11" s="1256"/>
      <c r="AT11" s="1256"/>
      <c r="AU11" s="1256"/>
      <c r="AV11" s="1256"/>
      <c r="AW11" s="1256"/>
      <c r="AX11" s="1256"/>
      <c r="AY11" s="1256"/>
      <c r="AZ11" s="1256"/>
      <c r="BA11" s="1256"/>
      <c r="BB11" s="1256"/>
      <c r="BC11" s="1256"/>
      <c r="BD11" s="1256"/>
      <c r="BE11" s="1256"/>
      <c r="BF11" s="1256"/>
      <c r="BG11" s="619" t="s">
        <v>19</v>
      </c>
      <c r="BH11" s="51"/>
      <c r="BI11" s="51"/>
    </row>
    <row r="12" spans="1:61" ht="15" customHeight="1">
      <c r="T12" s="403"/>
      <c r="U12" s="404"/>
      <c r="V12" s="405" t="s">
        <v>211</v>
      </c>
      <c r="W12" s="408"/>
      <c r="X12" s="408"/>
      <c r="Y12" s="408"/>
      <c r="Z12" s="408"/>
      <c r="AA12" s="69">
        <v>150690.94784260771</v>
      </c>
      <c r="AB12" s="69">
        <v>146223.47741802403</v>
      </c>
      <c r="AC12" s="69">
        <v>139451.38130245492</v>
      </c>
      <c r="AD12" s="69">
        <v>139320.03964087434</v>
      </c>
      <c r="AE12" s="69">
        <v>141560.60854721762</v>
      </c>
      <c r="AF12" s="69">
        <v>143097.21435748952</v>
      </c>
      <c r="AG12" s="69">
        <v>145624.48241152987</v>
      </c>
      <c r="AH12" s="69">
        <v>148048.34959980415</v>
      </c>
      <c r="AI12" s="69">
        <v>140181.80192133476</v>
      </c>
      <c r="AJ12" s="69">
        <v>144266.94226177692</v>
      </c>
      <c r="AK12" s="69">
        <v>152105.82819768009</v>
      </c>
      <c r="AL12" s="69">
        <v>149528.39021044466</v>
      </c>
      <c r="AM12" s="69">
        <v>155366.35585838236</v>
      </c>
      <c r="AN12" s="69">
        <v>156831.90628997158</v>
      </c>
      <c r="AO12" s="69">
        <v>157600.09199755464</v>
      </c>
      <c r="AP12" s="69">
        <v>154168.05656019092</v>
      </c>
      <c r="AQ12" s="69">
        <v>156124.12533267116</v>
      </c>
      <c r="AR12" s="69">
        <v>160330.0069854999</v>
      </c>
      <c r="AS12" s="69">
        <v>144755.04809850236</v>
      </c>
      <c r="AT12" s="69">
        <v>135634.64936280795</v>
      </c>
      <c r="AU12" s="69">
        <v>153154.14090097049</v>
      </c>
      <c r="AV12" s="69">
        <v>148878.6352770146</v>
      </c>
      <c r="AW12" s="69">
        <v>151286.19217981858</v>
      </c>
      <c r="AX12" s="69">
        <v>157549.7192367083</v>
      </c>
      <c r="AY12" s="69">
        <v>155101.13872916295</v>
      </c>
      <c r="AZ12" s="69">
        <v>148878.23928137263</v>
      </c>
      <c r="BA12" s="69">
        <v>142756.4147512069</v>
      </c>
      <c r="BB12" s="69">
        <v>139853.34824245732</v>
      </c>
      <c r="BC12" s="69">
        <v>136179.2802942633</v>
      </c>
      <c r="BD12" s="69">
        <v>134139.49697620119</v>
      </c>
      <c r="BE12" s="69">
        <v>111994.84842792945</v>
      </c>
      <c r="BF12" s="69">
        <v>125815.68478523225</v>
      </c>
      <c r="BG12" s="620" t="s">
        <v>18</v>
      </c>
      <c r="BH12" s="51"/>
      <c r="BI12" s="51"/>
    </row>
    <row r="13" spans="1:61" ht="15" customHeight="1">
      <c r="T13" s="403"/>
      <c r="U13" s="404"/>
      <c r="V13" s="408" t="s">
        <v>212</v>
      </c>
      <c r="W13" s="408"/>
      <c r="X13" s="408"/>
      <c r="Y13" s="408"/>
      <c r="Z13" s="408"/>
      <c r="AA13" s="69">
        <v>8428.7542192021938</v>
      </c>
      <c r="AB13" s="69">
        <v>8292.3635106935471</v>
      </c>
      <c r="AC13" s="69">
        <v>8298.7259793314952</v>
      </c>
      <c r="AD13" s="69">
        <v>7955.3508334829203</v>
      </c>
      <c r="AE13" s="69">
        <v>7734.7069671716754</v>
      </c>
      <c r="AF13" s="69">
        <v>7380.6608090325281</v>
      </c>
      <c r="AG13" s="69">
        <v>6683.0819233066104</v>
      </c>
      <c r="AH13" s="69">
        <v>6869.5268759919454</v>
      </c>
      <c r="AI13" s="69">
        <v>6684.1235005617618</v>
      </c>
      <c r="AJ13" s="69">
        <v>6609.5570801324211</v>
      </c>
      <c r="AK13" s="69">
        <v>6311.2387110200507</v>
      </c>
      <c r="AL13" s="69">
        <v>6329.5083449283111</v>
      </c>
      <c r="AM13" s="69">
        <v>6265.4186812165553</v>
      </c>
      <c r="AN13" s="69">
        <v>6274.1050464868376</v>
      </c>
      <c r="AO13" s="69">
        <v>6160.6907915213515</v>
      </c>
      <c r="AP13" s="69">
        <v>5686.2623958084832</v>
      </c>
      <c r="AQ13" s="69">
        <v>5625.4570154877783</v>
      </c>
      <c r="AR13" s="69">
        <v>5019.8830818708202</v>
      </c>
      <c r="AS13" s="69">
        <v>4774.2604143679446</v>
      </c>
      <c r="AT13" s="69">
        <v>4045.6492479572617</v>
      </c>
      <c r="AU13" s="69">
        <v>3964.0797392292347</v>
      </c>
      <c r="AV13" s="69">
        <v>3834.2392007242374</v>
      </c>
      <c r="AW13" s="69">
        <v>3993.5411542363945</v>
      </c>
      <c r="AX13" s="69">
        <v>3743.002718150859</v>
      </c>
      <c r="AY13" s="69">
        <v>3635.3274281165982</v>
      </c>
      <c r="AZ13" s="69">
        <v>3242.015271876337</v>
      </c>
      <c r="BA13" s="69">
        <v>3498.6889044576701</v>
      </c>
      <c r="BB13" s="69">
        <v>3296.4050263745248</v>
      </c>
      <c r="BC13" s="69">
        <v>3283.1334863572065</v>
      </c>
      <c r="BD13" s="69">
        <v>2869.4040003417272</v>
      </c>
      <c r="BE13" s="69">
        <v>2778.4995032602774</v>
      </c>
      <c r="BF13" s="69">
        <v>2809.9425381075066</v>
      </c>
      <c r="BG13" s="620" t="s">
        <v>18</v>
      </c>
      <c r="BH13" s="51"/>
      <c r="BI13" s="51"/>
    </row>
    <row r="14" spans="1:61" ht="15" customHeight="1">
      <c r="T14" s="403"/>
      <c r="U14" s="404"/>
      <c r="V14" s="405" t="s">
        <v>213</v>
      </c>
      <c r="W14" s="408"/>
      <c r="X14" s="408"/>
      <c r="Y14" s="408"/>
      <c r="Z14" s="408"/>
      <c r="AA14" s="69">
        <v>58039.131002580936</v>
      </c>
      <c r="AB14" s="69">
        <v>59092.402416783756</v>
      </c>
      <c r="AC14" s="69">
        <v>59360.201589027958</v>
      </c>
      <c r="AD14" s="69">
        <v>60067.384138679641</v>
      </c>
      <c r="AE14" s="69">
        <v>62982.180047518734</v>
      </c>
      <c r="AF14" s="69">
        <v>64338.549433763677</v>
      </c>
      <c r="AG14" s="69">
        <v>66518.120545136291</v>
      </c>
      <c r="AH14" s="69">
        <v>65137.636505608214</v>
      </c>
      <c r="AI14" s="69">
        <v>55321.454530617622</v>
      </c>
      <c r="AJ14" s="69">
        <v>55930.460601919382</v>
      </c>
      <c r="AK14" s="69">
        <v>59517.910893288557</v>
      </c>
      <c r="AL14" s="69">
        <v>57845.928360358303</v>
      </c>
      <c r="AM14" s="69">
        <v>57348.950046804872</v>
      </c>
      <c r="AN14" s="69">
        <v>55572.539538939905</v>
      </c>
      <c r="AO14" s="69">
        <v>56110.435138234781</v>
      </c>
      <c r="AP14" s="69">
        <v>54951.889983617759</v>
      </c>
      <c r="AQ14" s="69">
        <v>54059.806844940154</v>
      </c>
      <c r="AR14" s="69">
        <v>54590.734185698442</v>
      </c>
      <c r="AS14" s="69">
        <v>50524.82575735906</v>
      </c>
      <c r="AT14" s="69">
        <v>49530.988633019828</v>
      </c>
      <c r="AU14" s="69">
        <v>50118.012513425827</v>
      </c>
      <c r="AV14" s="69">
        <v>49490.851763589853</v>
      </c>
      <c r="AW14" s="69">
        <v>47331.974578959635</v>
      </c>
      <c r="AX14" s="69">
        <v>48265.575058803064</v>
      </c>
      <c r="AY14" s="69">
        <v>46578.664127385913</v>
      </c>
      <c r="AZ14" s="69">
        <v>45564.216770982413</v>
      </c>
      <c r="BA14" s="69">
        <v>42362.330810085587</v>
      </c>
      <c r="BB14" s="69">
        <v>42974.106973506496</v>
      </c>
      <c r="BC14" s="69">
        <v>42207.003833370909</v>
      </c>
      <c r="BD14" s="69">
        <v>42118.818757968598</v>
      </c>
      <c r="BE14" s="69">
        <v>39597.54694623105</v>
      </c>
      <c r="BF14" s="69">
        <v>41155.077744586197</v>
      </c>
      <c r="BG14" s="620" t="s">
        <v>18</v>
      </c>
      <c r="BH14" s="51"/>
      <c r="BI14" s="51"/>
    </row>
    <row r="15" spans="1:61" ht="15" customHeight="1">
      <c r="T15" s="403"/>
      <c r="U15" s="404"/>
      <c r="V15" s="749" t="s">
        <v>380</v>
      </c>
      <c r="W15" s="1444"/>
      <c r="X15" s="1444"/>
      <c r="Y15" s="1444"/>
      <c r="Z15" s="1444"/>
      <c r="AA15" s="69">
        <v>27106.453495207807</v>
      </c>
      <c r="AB15" s="69">
        <v>27510.351615533349</v>
      </c>
      <c r="AC15" s="69">
        <v>27391.551345395445</v>
      </c>
      <c r="AD15" s="69">
        <v>28251.464769505721</v>
      </c>
      <c r="AE15" s="69">
        <v>29496.393565601367</v>
      </c>
      <c r="AF15" s="69">
        <v>31428.064095092905</v>
      </c>
      <c r="AG15" s="69">
        <v>31392.751168699291</v>
      </c>
      <c r="AH15" s="69">
        <v>31299.635088516268</v>
      </c>
      <c r="AI15" s="69">
        <v>30443.921885818418</v>
      </c>
      <c r="AJ15" s="69">
        <v>30918.190984500165</v>
      </c>
      <c r="AK15" s="69">
        <v>31672.264125876562</v>
      </c>
      <c r="AL15" s="69">
        <v>31255.61614549025</v>
      </c>
      <c r="AM15" s="69">
        <v>30964.608720461241</v>
      </c>
      <c r="AN15" s="69">
        <v>30575.367022643019</v>
      </c>
      <c r="AO15" s="69">
        <v>30850.023891656179</v>
      </c>
      <c r="AP15" s="69">
        <v>29732.378524001113</v>
      </c>
      <c r="AQ15" s="69">
        <v>28097.975510282151</v>
      </c>
      <c r="AR15" s="69">
        <v>26853.520556642106</v>
      </c>
      <c r="AS15" s="69">
        <v>24985.041765785529</v>
      </c>
      <c r="AT15" s="69">
        <v>23473.803148107909</v>
      </c>
      <c r="AU15" s="69">
        <v>22646.411660476588</v>
      </c>
      <c r="AV15" s="69">
        <v>23317.641210807356</v>
      </c>
      <c r="AW15" s="69">
        <v>23811.705162582512</v>
      </c>
      <c r="AX15" s="69">
        <v>23832.126791171861</v>
      </c>
      <c r="AY15" s="69">
        <v>22898.620514489441</v>
      </c>
      <c r="AZ15" s="69">
        <v>23307.810977107503</v>
      </c>
      <c r="BA15" s="69">
        <v>20846.821672833194</v>
      </c>
      <c r="BB15" s="69">
        <v>20612.960207649692</v>
      </c>
      <c r="BC15" s="69">
        <v>20429.383835318135</v>
      </c>
      <c r="BD15" s="69">
        <v>18983.676290345</v>
      </c>
      <c r="BE15" s="69">
        <v>17870.280376934585</v>
      </c>
      <c r="BF15" s="69">
        <v>17741.170679288178</v>
      </c>
      <c r="BG15" s="1457" t="s">
        <v>443</v>
      </c>
      <c r="BH15" s="51"/>
      <c r="BI15" s="51"/>
    </row>
    <row r="16" spans="1:61" ht="15" customHeight="1">
      <c r="T16" s="403"/>
      <c r="U16" s="404"/>
      <c r="V16" s="405" t="s">
        <v>374</v>
      </c>
      <c r="W16" s="408"/>
      <c r="X16" s="408"/>
      <c r="Y16" s="408"/>
      <c r="Z16" s="408"/>
      <c r="AA16" s="69">
        <v>7649.463950571133</v>
      </c>
      <c r="AB16" s="69">
        <v>8081.9147429120358</v>
      </c>
      <c r="AC16" s="69">
        <v>8580.2053924281536</v>
      </c>
      <c r="AD16" s="69">
        <v>9077.3937114178007</v>
      </c>
      <c r="AE16" s="69">
        <v>9300.0156434634646</v>
      </c>
      <c r="AF16" s="69">
        <v>10133.338639092755</v>
      </c>
      <c r="AG16" s="69">
        <v>9958.0676115532879</v>
      </c>
      <c r="AH16" s="69">
        <v>10343.983597480577</v>
      </c>
      <c r="AI16" s="69">
        <v>11096.618290111208</v>
      </c>
      <c r="AJ16" s="69">
        <v>11557.46158346586</v>
      </c>
      <c r="AK16" s="69">
        <v>11468.1708778254</v>
      </c>
      <c r="AL16" s="69">
        <v>11881.373938242068</v>
      </c>
      <c r="AM16" s="69">
        <v>12342.889451474904</v>
      </c>
      <c r="AN16" s="69">
        <v>11996.987759677024</v>
      </c>
      <c r="AO16" s="69">
        <v>12413.950485520078</v>
      </c>
      <c r="AP16" s="69">
        <v>12169.084183944617</v>
      </c>
      <c r="AQ16" s="69">
        <v>11852.967899093619</v>
      </c>
      <c r="AR16" s="69">
        <v>10810.633057937204</v>
      </c>
      <c r="AS16" s="69">
        <v>10004.55581383995</v>
      </c>
      <c r="AT16" s="69">
        <v>9847.9817510722114</v>
      </c>
      <c r="AU16" s="69">
        <v>9829.8479309335835</v>
      </c>
      <c r="AV16" s="69">
        <v>10784.986040772157</v>
      </c>
      <c r="AW16" s="69">
        <v>10535.148412313933</v>
      </c>
      <c r="AX16" s="69">
        <v>9810.5343097026453</v>
      </c>
      <c r="AY16" s="69">
        <v>9520.7838425321934</v>
      </c>
      <c r="AZ16" s="69">
        <v>8470.9896450808592</v>
      </c>
      <c r="BA16" s="69">
        <v>8413.7665952720599</v>
      </c>
      <c r="BB16" s="69">
        <v>8366.3722578693123</v>
      </c>
      <c r="BC16" s="69">
        <v>8737.628741849072</v>
      </c>
      <c r="BD16" s="69">
        <v>7688.9732122182995</v>
      </c>
      <c r="BE16" s="69">
        <v>8189.3184044025675</v>
      </c>
      <c r="BF16" s="69">
        <v>8216.4307514473148</v>
      </c>
      <c r="BG16" s="620"/>
      <c r="BH16" s="51"/>
      <c r="BI16" s="51"/>
    </row>
    <row r="17" spans="20:61" ht="15" customHeight="1">
      <c r="T17" s="403"/>
      <c r="U17" s="404"/>
      <c r="V17" s="749" t="s">
        <v>381</v>
      </c>
      <c r="W17" s="1444"/>
      <c r="X17" s="1444"/>
      <c r="Y17" s="1444"/>
      <c r="Z17" s="1444"/>
      <c r="AA17" s="69">
        <v>43634.230168556336</v>
      </c>
      <c r="AB17" s="69">
        <v>44236.557797210808</v>
      </c>
      <c r="AC17" s="69">
        <v>44692.05632799126</v>
      </c>
      <c r="AD17" s="69">
        <v>45297.483222986004</v>
      </c>
      <c r="AE17" s="69">
        <v>46010.848309226094</v>
      </c>
      <c r="AF17" s="69">
        <v>46460.549983695761</v>
      </c>
      <c r="AG17" s="69">
        <v>46359.787687544595</v>
      </c>
      <c r="AH17" s="69">
        <v>45366.707649506177</v>
      </c>
      <c r="AI17" s="69">
        <v>40554.2431282322</v>
      </c>
      <c r="AJ17" s="69">
        <v>40240.171955064332</v>
      </c>
      <c r="AK17" s="69">
        <v>40100.115952703723</v>
      </c>
      <c r="AL17" s="69">
        <v>38910.272421285918</v>
      </c>
      <c r="AM17" s="69">
        <v>38525.44103688273</v>
      </c>
      <c r="AN17" s="69">
        <v>38448.358053348842</v>
      </c>
      <c r="AO17" s="69">
        <v>36499.466110399866</v>
      </c>
      <c r="AP17" s="69">
        <v>35443.161858315761</v>
      </c>
      <c r="AQ17" s="69">
        <v>35573.899591050045</v>
      </c>
      <c r="AR17" s="69">
        <v>34474.6568730625</v>
      </c>
      <c r="AS17" s="69">
        <v>32802.480110154735</v>
      </c>
      <c r="AT17" s="69">
        <v>29250.04086661974</v>
      </c>
      <c r="AU17" s="69">
        <v>28715.805586735922</v>
      </c>
      <c r="AV17" s="69">
        <v>28624.511832718039</v>
      </c>
      <c r="AW17" s="69">
        <v>28838.658632959789</v>
      </c>
      <c r="AX17" s="69">
        <v>29803.981602879794</v>
      </c>
      <c r="AY17" s="69">
        <v>28988.780338006356</v>
      </c>
      <c r="AZ17" s="69">
        <v>28059.096091320145</v>
      </c>
      <c r="BA17" s="69">
        <v>27096.397797001933</v>
      </c>
      <c r="BB17" s="69">
        <v>27122.74189083809</v>
      </c>
      <c r="BC17" s="69">
        <v>26996.003919370589</v>
      </c>
      <c r="BD17" s="69">
        <v>25843.96241965954</v>
      </c>
      <c r="BE17" s="69">
        <v>25160.078533536194</v>
      </c>
      <c r="BF17" s="69">
        <v>25339.689494542032</v>
      </c>
      <c r="BG17" s="1457" t="s">
        <v>443</v>
      </c>
      <c r="BH17" s="51"/>
      <c r="BI17" s="51"/>
    </row>
    <row r="18" spans="20:61" ht="15" customHeight="1">
      <c r="T18" s="403"/>
      <c r="U18" s="404"/>
      <c r="V18" s="408" t="s">
        <v>180</v>
      </c>
      <c r="W18" s="408"/>
      <c r="X18" s="408"/>
      <c r="Y18" s="408"/>
      <c r="Z18" s="408"/>
      <c r="AA18" s="1215"/>
      <c r="AB18" s="1215"/>
      <c r="AC18" s="1215"/>
      <c r="AD18" s="1215"/>
      <c r="AE18" s="1215"/>
      <c r="AF18" s="1215"/>
      <c r="AG18" s="1215"/>
      <c r="AH18" s="1215"/>
      <c r="AI18" s="1215"/>
      <c r="AJ18" s="1215"/>
      <c r="AK18" s="1215"/>
      <c r="AL18" s="1215"/>
      <c r="AM18" s="1215"/>
      <c r="AN18" s="1215"/>
      <c r="AO18" s="1215"/>
      <c r="AP18" s="1215"/>
      <c r="AQ18" s="1215"/>
      <c r="AR18" s="1215"/>
      <c r="AS18" s="1215"/>
      <c r="AT18" s="1215"/>
      <c r="AU18" s="1215"/>
      <c r="AV18" s="1215"/>
      <c r="AW18" s="1215"/>
      <c r="AX18" s="1215"/>
      <c r="AY18" s="1215"/>
      <c r="AZ18" s="1215"/>
      <c r="BA18" s="1215"/>
      <c r="BB18" s="1215"/>
      <c r="BC18" s="1215"/>
      <c r="BD18" s="1215"/>
      <c r="BE18" s="1215"/>
      <c r="BF18" s="1215"/>
      <c r="BG18" s="1457" t="s">
        <v>443</v>
      </c>
      <c r="BH18" s="51"/>
      <c r="BI18" s="51"/>
    </row>
    <row r="19" spans="20:61" ht="15" customHeight="1">
      <c r="T19" s="403"/>
      <c r="U19" s="338" t="s">
        <v>214</v>
      </c>
      <c r="V19" s="407"/>
      <c r="W19" s="407"/>
      <c r="X19" s="407"/>
      <c r="Y19" s="407"/>
      <c r="Z19" s="407"/>
      <c r="AA19" s="64">
        <v>202140.11534103067</v>
      </c>
      <c r="AB19" s="64">
        <v>213934.08222977704</v>
      </c>
      <c r="AC19" s="64">
        <v>220526.06623127253</v>
      </c>
      <c r="AD19" s="64">
        <v>224286.24647361104</v>
      </c>
      <c r="AE19" s="64">
        <v>233490.66505129787</v>
      </c>
      <c r="AF19" s="64">
        <v>242797.01264033676</v>
      </c>
      <c r="AG19" s="64">
        <v>249560.89382832177</v>
      </c>
      <c r="AH19" s="64">
        <v>251337.87863106074</v>
      </c>
      <c r="AI19" s="64">
        <v>249460.66525977172</v>
      </c>
      <c r="AJ19" s="64">
        <v>253558.61703050177</v>
      </c>
      <c r="AK19" s="64">
        <v>253090.58953046464</v>
      </c>
      <c r="AL19" s="64">
        <v>257239.62102595167</v>
      </c>
      <c r="AM19" s="64">
        <v>253573.25023016124</v>
      </c>
      <c r="AN19" s="64">
        <v>249533.22677876052</v>
      </c>
      <c r="AO19" s="64">
        <v>243582.04554075835</v>
      </c>
      <c r="AP19" s="64">
        <v>238065.17075890163</v>
      </c>
      <c r="AQ19" s="64">
        <v>235338.10885729676</v>
      </c>
      <c r="AR19" s="64">
        <v>232541.02855571153</v>
      </c>
      <c r="AS19" s="64">
        <v>224864.80483726814</v>
      </c>
      <c r="AT19" s="64">
        <v>221558.7924529005</v>
      </c>
      <c r="AU19" s="64">
        <v>221968.63067432618</v>
      </c>
      <c r="AV19" s="64">
        <v>217137.95480887167</v>
      </c>
      <c r="AW19" s="64">
        <v>218004.14655659714</v>
      </c>
      <c r="AX19" s="64">
        <v>215114.76391054285</v>
      </c>
      <c r="AY19" s="64">
        <v>210149.12993289845</v>
      </c>
      <c r="AZ19" s="64">
        <v>208875.29650901878</v>
      </c>
      <c r="BA19" s="64">
        <v>207065.85445355647</v>
      </c>
      <c r="BB19" s="64">
        <v>205252.6489390246</v>
      </c>
      <c r="BC19" s="64">
        <v>203016.25605100577</v>
      </c>
      <c r="BD19" s="64">
        <v>199022.35251843443</v>
      </c>
      <c r="BE19" s="64">
        <v>177563.49863523809</v>
      </c>
      <c r="BF19" s="64">
        <v>179572.423600151</v>
      </c>
      <c r="BG19" s="619"/>
      <c r="BH19" s="51"/>
      <c r="BI19" s="51"/>
    </row>
    <row r="20" spans="20:61" ht="15" customHeight="1">
      <c r="T20" s="403"/>
      <c r="U20" s="404"/>
      <c r="V20" s="712" t="s">
        <v>375</v>
      </c>
      <c r="W20" s="1445"/>
      <c r="X20" s="1445"/>
      <c r="Y20" s="1445"/>
      <c r="Z20" s="1445"/>
      <c r="AA20" s="1215"/>
      <c r="AB20" s="1215"/>
      <c r="AC20" s="1215"/>
      <c r="AD20" s="1215"/>
      <c r="AE20" s="1215"/>
      <c r="AF20" s="1215"/>
      <c r="AG20" s="1215"/>
      <c r="AH20" s="1215"/>
      <c r="AI20" s="1215"/>
      <c r="AJ20" s="1215"/>
      <c r="AK20" s="1215"/>
      <c r="AL20" s="1215"/>
      <c r="AM20" s="1215"/>
      <c r="AN20" s="1215"/>
      <c r="AO20" s="1215"/>
      <c r="AP20" s="1215"/>
      <c r="AQ20" s="1215"/>
      <c r="AR20" s="1215"/>
      <c r="AS20" s="1215"/>
      <c r="AT20" s="1215"/>
      <c r="AU20" s="1215"/>
      <c r="AV20" s="1215"/>
      <c r="AW20" s="1215"/>
      <c r="AX20" s="1215"/>
      <c r="AY20" s="1215"/>
      <c r="AZ20" s="1215"/>
      <c r="BA20" s="1215"/>
      <c r="BB20" s="1215"/>
      <c r="BC20" s="1215"/>
      <c r="BD20" s="1215"/>
      <c r="BE20" s="1215"/>
      <c r="BF20" s="1215"/>
      <c r="BG20" s="620"/>
      <c r="BH20" s="51"/>
      <c r="BI20" s="51"/>
    </row>
    <row r="21" spans="20:61" ht="15" customHeight="1">
      <c r="T21" s="403"/>
      <c r="U21" s="404"/>
      <c r="V21" s="405" t="s">
        <v>382</v>
      </c>
      <c r="W21" s="408"/>
      <c r="X21" s="408"/>
      <c r="Y21" s="408"/>
      <c r="Z21" s="408"/>
      <c r="AA21" s="1215"/>
      <c r="AB21" s="1215"/>
      <c r="AC21" s="1215"/>
      <c r="AD21" s="1215"/>
      <c r="AE21" s="1215"/>
      <c r="AF21" s="1215"/>
      <c r="AG21" s="1215"/>
      <c r="AH21" s="1215"/>
      <c r="AI21" s="1215"/>
      <c r="AJ21" s="1215"/>
      <c r="AK21" s="1215"/>
      <c r="AL21" s="1215"/>
      <c r="AM21" s="1215"/>
      <c r="AN21" s="1215"/>
      <c r="AO21" s="1215"/>
      <c r="AP21" s="1215"/>
      <c r="AQ21" s="1215"/>
      <c r="AR21" s="1215"/>
      <c r="AS21" s="1215"/>
      <c r="AT21" s="1215"/>
      <c r="AU21" s="1215"/>
      <c r="AV21" s="1215"/>
      <c r="AW21" s="1215"/>
      <c r="AX21" s="1215"/>
      <c r="AY21" s="1215"/>
      <c r="AZ21" s="1215"/>
      <c r="BA21" s="1215"/>
      <c r="BB21" s="1215"/>
      <c r="BC21" s="1215"/>
      <c r="BD21" s="1215"/>
      <c r="BE21" s="1215"/>
      <c r="BF21" s="1215"/>
      <c r="BG21" s="620" t="s">
        <v>215</v>
      </c>
      <c r="BH21" s="51"/>
      <c r="BI21" s="51"/>
    </row>
    <row r="22" spans="20:61" ht="15" customHeight="1">
      <c r="T22" s="403"/>
      <c r="U22" s="404"/>
      <c r="V22" s="405" t="s">
        <v>156</v>
      </c>
      <c r="W22" s="408"/>
      <c r="X22" s="408"/>
      <c r="Y22" s="408"/>
      <c r="Z22" s="408"/>
      <c r="AA22" s="1215"/>
      <c r="AB22" s="1215"/>
      <c r="AC22" s="1215"/>
      <c r="AD22" s="1215"/>
      <c r="AE22" s="1215"/>
      <c r="AF22" s="1215"/>
      <c r="AG22" s="1215"/>
      <c r="AH22" s="1215"/>
      <c r="AI22" s="1215"/>
      <c r="AJ22" s="1215"/>
      <c r="AK22" s="1215"/>
      <c r="AL22" s="1215"/>
      <c r="AM22" s="1215"/>
      <c r="AN22" s="1215"/>
      <c r="AO22" s="1215"/>
      <c r="AP22" s="1215"/>
      <c r="AQ22" s="1215"/>
      <c r="AR22" s="1215"/>
      <c r="AS22" s="1215"/>
      <c r="AT22" s="1215"/>
      <c r="AU22" s="1215"/>
      <c r="AV22" s="1215"/>
      <c r="AW22" s="1215"/>
      <c r="AX22" s="1215"/>
      <c r="AY22" s="1215"/>
      <c r="AZ22" s="1215"/>
      <c r="BA22" s="1215"/>
      <c r="BB22" s="1215"/>
      <c r="BC22" s="1215"/>
      <c r="BD22" s="1215"/>
      <c r="BE22" s="1215"/>
      <c r="BF22" s="1215"/>
      <c r="BG22" s="620"/>
      <c r="BH22" s="51"/>
      <c r="BI22" s="51"/>
    </row>
    <row r="23" spans="20:61" ht="15" customHeight="1">
      <c r="T23" s="403"/>
      <c r="U23" s="404"/>
      <c r="V23" s="749" t="s">
        <v>376</v>
      </c>
      <c r="W23" s="1444"/>
      <c r="X23" s="1444"/>
      <c r="Y23" s="1444"/>
      <c r="Z23" s="1444"/>
      <c r="AA23" s="1215"/>
      <c r="AB23" s="1215"/>
      <c r="AC23" s="1215"/>
      <c r="AD23" s="1215"/>
      <c r="AE23" s="1215"/>
      <c r="AF23" s="1215"/>
      <c r="AG23" s="1215"/>
      <c r="AH23" s="1215"/>
      <c r="AI23" s="1215"/>
      <c r="AJ23" s="1215"/>
      <c r="AK23" s="1215"/>
      <c r="AL23" s="1215"/>
      <c r="AM23" s="1215"/>
      <c r="AN23" s="1215"/>
      <c r="AO23" s="1215"/>
      <c r="AP23" s="1215"/>
      <c r="AQ23" s="1215"/>
      <c r="AR23" s="1215"/>
      <c r="AS23" s="1215"/>
      <c r="AT23" s="1215"/>
      <c r="AU23" s="1215"/>
      <c r="AV23" s="1215"/>
      <c r="AW23" s="1215"/>
      <c r="AX23" s="1215"/>
      <c r="AY23" s="1215"/>
      <c r="AZ23" s="1215"/>
      <c r="BA23" s="1215"/>
      <c r="BB23" s="1215"/>
      <c r="BC23" s="1215"/>
      <c r="BD23" s="1215"/>
      <c r="BE23" s="1215"/>
      <c r="BF23" s="1215"/>
      <c r="BG23" s="620" t="s">
        <v>273</v>
      </c>
      <c r="BH23" s="51"/>
      <c r="BI23" s="51"/>
    </row>
    <row r="24" spans="20:61" ht="15" customHeight="1">
      <c r="T24" s="403"/>
      <c r="U24" s="338" t="s">
        <v>383</v>
      </c>
      <c r="V24" s="407"/>
      <c r="W24" s="407"/>
      <c r="X24" s="407"/>
      <c r="Y24" s="407"/>
      <c r="Z24" s="407"/>
      <c r="AA24" s="1255"/>
      <c r="AB24" s="1255"/>
      <c r="AC24" s="1255"/>
      <c r="AD24" s="1255"/>
      <c r="AE24" s="1255"/>
      <c r="AF24" s="1255"/>
      <c r="AG24" s="1255"/>
      <c r="AH24" s="1255"/>
      <c r="AI24" s="1255"/>
      <c r="AJ24" s="1255"/>
      <c r="AK24" s="1255"/>
      <c r="AL24" s="1255"/>
      <c r="AM24" s="1255"/>
      <c r="AN24" s="1255"/>
      <c r="AO24" s="1255"/>
      <c r="AP24" s="1255"/>
      <c r="AQ24" s="1255"/>
      <c r="AR24" s="1255"/>
      <c r="AS24" s="1255"/>
      <c r="AT24" s="1255"/>
      <c r="AU24" s="1255"/>
      <c r="AV24" s="1255"/>
      <c r="AW24" s="1255"/>
      <c r="AX24" s="1255"/>
      <c r="AY24" s="1255"/>
      <c r="AZ24" s="1255"/>
      <c r="BA24" s="1255"/>
      <c r="BB24" s="1255"/>
      <c r="BC24" s="1255"/>
      <c r="BD24" s="1255"/>
      <c r="BE24" s="1255"/>
      <c r="BF24" s="1255"/>
      <c r="BG24" s="619"/>
      <c r="BH24" s="51"/>
      <c r="BI24" s="51"/>
    </row>
    <row r="25" spans="20:61" ht="15" customHeight="1">
      <c r="T25" s="403"/>
      <c r="U25" s="404"/>
      <c r="V25" s="405" t="s">
        <v>217</v>
      </c>
      <c r="W25" s="405"/>
      <c r="X25" s="405"/>
      <c r="Y25" s="405"/>
      <c r="Z25" s="405"/>
      <c r="AA25" s="68">
        <v>79068.588563817277</v>
      </c>
      <c r="AB25" s="68">
        <v>78632.503165671384</v>
      </c>
      <c r="AC25" s="68">
        <v>78065.502168465435</v>
      </c>
      <c r="AD25" s="68">
        <v>82253.748021851294</v>
      </c>
      <c r="AE25" s="68">
        <v>83677.381043124711</v>
      </c>
      <c r="AF25" s="68">
        <v>88210.404314969346</v>
      </c>
      <c r="AG25" s="68">
        <v>83879.518818362776</v>
      </c>
      <c r="AH25" s="68">
        <v>88139.650658134982</v>
      </c>
      <c r="AI25" s="68">
        <v>93493.615804341287</v>
      </c>
      <c r="AJ25" s="68">
        <v>97948.087706443941</v>
      </c>
      <c r="AK25" s="68">
        <v>98178.716466706275</v>
      </c>
      <c r="AL25" s="68">
        <v>99678.421859486916</v>
      </c>
      <c r="AM25" s="68">
        <v>101401.35049374179</v>
      </c>
      <c r="AN25" s="68">
        <v>100978.03237982575</v>
      </c>
      <c r="AO25" s="68">
        <v>105349.73602648659</v>
      </c>
      <c r="AP25" s="68">
        <v>105957.78635967833</v>
      </c>
      <c r="AQ25" s="68">
        <v>102898.73006420398</v>
      </c>
      <c r="AR25" s="68">
        <v>93997.437792992438</v>
      </c>
      <c r="AS25" s="68">
        <v>88873.546015562155</v>
      </c>
      <c r="AT25" s="68">
        <v>75695.575995041538</v>
      </c>
      <c r="AU25" s="68">
        <v>74896.90856254402</v>
      </c>
      <c r="AV25" s="68">
        <v>73679.954023130384</v>
      </c>
      <c r="AW25" s="68">
        <v>66988.555124562583</v>
      </c>
      <c r="AX25" s="68">
        <v>74223.867433760839</v>
      </c>
      <c r="AY25" s="68">
        <v>69188.224110533221</v>
      </c>
      <c r="AZ25" s="68">
        <v>67108.035598563205</v>
      </c>
      <c r="BA25" s="68">
        <v>67278.392553399623</v>
      </c>
      <c r="BB25" s="68">
        <v>70070.639518408629</v>
      </c>
      <c r="BC25" s="68">
        <v>74390.114223401557</v>
      </c>
      <c r="BD25" s="68">
        <v>70688.786474321591</v>
      </c>
      <c r="BE25" s="68">
        <v>67671.728146320733</v>
      </c>
      <c r="BF25" s="68">
        <v>67763.975921696969</v>
      </c>
      <c r="BG25" s="617" t="s">
        <v>332</v>
      </c>
      <c r="BH25" s="51"/>
      <c r="BI25" s="51"/>
    </row>
    <row r="26" spans="20:61" ht="15" customHeight="1">
      <c r="T26" s="403"/>
      <c r="U26" s="404"/>
      <c r="V26" s="405" t="s">
        <v>216</v>
      </c>
      <c r="W26" s="405"/>
      <c r="X26" s="405"/>
      <c r="Y26" s="405"/>
      <c r="Z26" s="405"/>
      <c r="AA26" s="68">
        <v>58167.167508504077</v>
      </c>
      <c r="AB26" s="68">
        <v>59301.332402088723</v>
      </c>
      <c r="AC26" s="68">
        <v>62218.053306693371</v>
      </c>
      <c r="AD26" s="68">
        <v>65643.249734996367</v>
      </c>
      <c r="AE26" s="68">
        <v>63833.413322368244</v>
      </c>
      <c r="AF26" s="68">
        <v>67477.227735701628</v>
      </c>
      <c r="AG26" s="68">
        <v>69880.366957828868</v>
      </c>
      <c r="AH26" s="68">
        <v>66730.205120783314</v>
      </c>
      <c r="AI26" s="68">
        <v>66775.264262267563</v>
      </c>
      <c r="AJ26" s="68">
        <v>68588.834743351952</v>
      </c>
      <c r="AK26" s="68">
        <v>72226.24200626128</v>
      </c>
      <c r="AL26" s="68">
        <v>68553.135738847646</v>
      </c>
      <c r="AM26" s="68">
        <v>71334.893190037052</v>
      </c>
      <c r="AN26" s="68">
        <v>67914.862135508389</v>
      </c>
      <c r="AO26" s="68">
        <v>68006.409833997881</v>
      </c>
      <c r="AP26" s="68">
        <v>70395.478550084474</v>
      </c>
      <c r="AQ26" s="68">
        <v>66123.070259378146</v>
      </c>
      <c r="AR26" s="68">
        <v>65403.902026637894</v>
      </c>
      <c r="AS26" s="68">
        <v>61704.132512039883</v>
      </c>
      <c r="AT26" s="68">
        <v>61350.897200800668</v>
      </c>
      <c r="AU26" s="68">
        <v>64216.941912273163</v>
      </c>
      <c r="AV26" s="68">
        <v>62540.928568696123</v>
      </c>
      <c r="AW26" s="68">
        <v>62626.438217539071</v>
      </c>
      <c r="AX26" s="68">
        <v>60319.27447058422</v>
      </c>
      <c r="AY26" s="68">
        <v>58013.755532842843</v>
      </c>
      <c r="AZ26" s="68">
        <v>55391.50902658113</v>
      </c>
      <c r="BA26" s="68">
        <v>55711.740759276734</v>
      </c>
      <c r="BB26" s="68">
        <v>59259.947954539704</v>
      </c>
      <c r="BC26" s="68">
        <v>52156.305071909723</v>
      </c>
      <c r="BD26" s="68">
        <v>53360.723810031515</v>
      </c>
      <c r="BE26" s="68">
        <v>55807.026627280065</v>
      </c>
      <c r="BF26" s="68">
        <v>51572.981537305226</v>
      </c>
      <c r="BG26" s="617"/>
      <c r="BH26" s="51"/>
      <c r="BI26" s="51"/>
    </row>
    <row r="27" spans="20:61" ht="15" customHeight="1" thickBot="1">
      <c r="T27" s="403"/>
      <c r="U27" s="404"/>
      <c r="V27" s="405" t="s">
        <v>51</v>
      </c>
      <c r="W27" s="1446"/>
      <c r="X27" s="1446"/>
      <c r="Y27" s="1446"/>
      <c r="Z27" s="1446"/>
      <c r="AA27" s="1216"/>
      <c r="AB27" s="1216"/>
      <c r="AC27" s="1216"/>
      <c r="AD27" s="1216"/>
      <c r="AE27" s="1216"/>
      <c r="AF27" s="1216"/>
      <c r="AG27" s="1216"/>
      <c r="AH27" s="1216"/>
      <c r="AI27" s="1216"/>
      <c r="AJ27" s="1216"/>
      <c r="AK27" s="1216"/>
      <c r="AL27" s="1216"/>
      <c r="AM27" s="1216"/>
      <c r="AN27" s="1216"/>
      <c r="AO27" s="1216"/>
      <c r="AP27" s="1216"/>
      <c r="AQ27" s="1216"/>
      <c r="AR27" s="1216"/>
      <c r="AS27" s="1216"/>
      <c r="AT27" s="1216"/>
      <c r="AU27" s="1216"/>
      <c r="AV27" s="1216"/>
      <c r="AW27" s="1216"/>
      <c r="AX27" s="1216"/>
      <c r="AY27" s="1216"/>
      <c r="AZ27" s="1216"/>
      <c r="BA27" s="1216"/>
      <c r="BB27" s="1216"/>
      <c r="BC27" s="1216"/>
      <c r="BD27" s="1216"/>
      <c r="BE27" s="1216"/>
      <c r="BF27" s="1216"/>
      <c r="BG27" s="621"/>
      <c r="BH27" s="51"/>
      <c r="BI27" s="51"/>
    </row>
    <row r="28" spans="20:61" ht="15" customHeight="1" thickBot="1">
      <c r="T28" s="400" t="s">
        <v>420</v>
      </c>
      <c r="U28" s="409"/>
      <c r="V28" s="410"/>
      <c r="W28" s="410"/>
      <c r="X28" s="410"/>
      <c r="Y28" s="410"/>
      <c r="Z28" s="410"/>
      <c r="AA28" s="150">
        <v>191.68159453050961</v>
      </c>
      <c r="AB28" s="150">
        <v>215.13433788423129</v>
      </c>
      <c r="AC28" s="150">
        <v>208.20877083634841</v>
      </c>
      <c r="AD28" s="150">
        <v>211.63197699169126</v>
      </c>
      <c r="AE28" s="150">
        <v>231.20719761034115</v>
      </c>
      <c r="AF28" s="150">
        <v>521.55648968173455</v>
      </c>
      <c r="AG28" s="150">
        <v>570.77987374816871</v>
      </c>
      <c r="AH28" s="150">
        <v>580.42905448796239</v>
      </c>
      <c r="AI28" s="150">
        <v>498.71027319486734</v>
      </c>
      <c r="AJ28" s="150">
        <v>539.40928983411789</v>
      </c>
      <c r="AK28" s="150">
        <v>511.63012655003951</v>
      </c>
      <c r="AL28" s="150">
        <v>548.23822958845813</v>
      </c>
      <c r="AM28" s="150">
        <v>524.61081955489726</v>
      </c>
      <c r="AN28" s="150">
        <v>505.77816069220842</v>
      </c>
      <c r="AO28" s="150">
        <v>477.13503587583011</v>
      </c>
      <c r="AP28" s="150">
        <v>507.80665043277622</v>
      </c>
      <c r="AQ28" s="150">
        <v>553.14674897921122</v>
      </c>
      <c r="AR28" s="150">
        <v>615.67152291992284</v>
      </c>
      <c r="AS28" s="150">
        <v>565.19660855590109</v>
      </c>
      <c r="AT28" s="150">
        <v>500.87255488521868</v>
      </c>
      <c r="AU28" s="150">
        <v>474.57471241056879</v>
      </c>
      <c r="AV28" s="150">
        <v>477.50018785744862</v>
      </c>
      <c r="AW28" s="150">
        <v>490.29090498086873</v>
      </c>
      <c r="AX28" s="150">
        <v>438.66363575197914</v>
      </c>
      <c r="AY28" s="150">
        <v>449.1016660613318</v>
      </c>
      <c r="AZ28" s="150">
        <v>424.73179251388365</v>
      </c>
      <c r="BA28" s="150">
        <v>457.12899637383504</v>
      </c>
      <c r="BB28" s="150">
        <v>436.10299133500831</v>
      </c>
      <c r="BC28" s="150">
        <v>425.33213167850636</v>
      </c>
      <c r="BD28" s="150">
        <v>385.83787531284128</v>
      </c>
      <c r="BE28" s="150">
        <v>390.6628790353339</v>
      </c>
      <c r="BF28" s="150">
        <v>355.84014000513088</v>
      </c>
      <c r="BG28" s="622"/>
      <c r="BH28" s="51"/>
      <c r="BI28" s="51"/>
    </row>
    <row r="29" spans="20:61" ht="15" customHeight="1">
      <c r="T29" s="400" t="s">
        <v>319</v>
      </c>
      <c r="U29" s="411"/>
      <c r="V29" s="412"/>
      <c r="W29" s="412"/>
      <c r="X29" s="412"/>
      <c r="Y29" s="412"/>
      <c r="Z29" s="412"/>
      <c r="AA29" s="151">
        <f>SUM(AA30,AA35,AA38:AA40)</f>
        <v>65645.020523434985</v>
      </c>
      <c r="AB29" s="151">
        <f>SUM(AB30,AB35,AB38:AB40)</f>
        <v>66882.681557986027</v>
      </c>
      <c r="AC29" s="151">
        <f t="shared" ref="AC29:AZ29" si="2">SUM(AC30,AC35,AC38:AC40)</f>
        <v>66795.002273478312</v>
      </c>
      <c r="AD29" s="151">
        <f t="shared" si="2"/>
        <v>65487.730552855697</v>
      </c>
      <c r="AE29" s="151">
        <f t="shared" si="2"/>
        <v>67171.368887803881</v>
      </c>
      <c r="AF29" s="151">
        <f t="shared" si="2"/>
        <v>67514.062202758854</v>
      </c>
      <c r="AG29" s="151">
        <f t="shared" si="2"/>
        <v>68105.413837848828</v>
      </c>
      <c r="AH29" s="151">
        <f t="shared" si="2"/>
        <v>65518.912983466376</v>
      </c>
      <c r="AI29" s="151">
        <f t="shared" si="2"/>
        <v>59447.124673832397</v>
      </c>
      <c r="AJ29" s="151">
        <f t="shared" si="2"/>
        <v>59782.099414586512</v>
      </c>
      <c r="AK29" s="151">
        <f t="shared" si="2"/>
        <v>60316.184635125595</v>
      </c>
      <c r="AL29" s="151">
        <f t="shared" si="2"/>
        <v>59000.326945340843</v>
      </c>
      <c r="AM29" s="151">
        <f t="shared" si="2"/>
        <v>56399.259824235814</v>
      </c>
      <c r="AN29" s="151">
        <f t="shared" si="2"/>
        <v>55579.15995767586</v>
      </c>
      <c r="AO29" s="151">
        <f t="shared" si="2"/>
        <v>55566.558195161379</v>
      </c>
      <c r="AP29" s="151">
        <f t="shared" si="2"/>
        <v>56650.290243206779</v>
      </c>
      <c r="AQ29" s="151">
        <f t="shared" si="2"/>
        <v>57006.13553793844</v>
      </c>
      <c r="AR29" s="151">
        <f t="shared" si="2"/>
        <v>56217.386985066696</v>
      </c>
      <c r="AS29" s="151">
        <f t="shared" si="2"/>
        <v>51839.417646776361</v>
      </c>
      <c r="AT29" s="151">
        <f t="shared" si="2"/>
        <v>46267.980623906195</v>
      </c>
      <c r="AU29" s="151">
        <f t="shared" si="2"/>
        <v>47348.305525719312</v>
      </c>
      <c r="AV29" s="151">
        <f t="shared" si="2"/>
        <v>47157.153276635821</v>
      </c>
      <c r="AW29" s="151">
        <f t="shared" si="2"/>
        <v>47207.768442428103</v>
      </c>
      <c r="AX29" s="151">
        <f t="shared" si="2"/>
        <v>48989.365956979316</v>
      </c>
      <c r="AY29" s="151">
        <f t="shared" si="2"/>
        <v>48374.960454040731</v>
      </c>
      <c r="AZ29" s="151">
        <f t="shared" si="2"/>
        <v>46973.816634314862</v>
      </c>
      <c r="BA29" s="151">
        <f t="shared" ref="BA29:BF29" si="3">SUM(BA30,BA35,BA38:BA40)</f>
        <v>46552.011347830732</v>
      </c>
      <c r="BB29" s="151">
        <f t="shared" si="3"/>
        <v>47175.029392966549</v>
      </c>
      <c r="BC29" s="151">
        <f t="shared" si="3"/>
        <v>46461.398425893043</v>
      </c>
      <c r="BD29" s="151">
        <f t="shared" si="3"/>
        <v>45111.471620939687</v>
      </c>
      <c r="BE29" s="151">
        <f t="shared" si="3"/>
        <v>42721.674466882185</v>
      </c>
      <c r="BF29" s="151">
        <f t="shared" si="3"/>
        <v>43442.385036212858</v>
      </c>
      <c r="BG29" s="623"/>
      <c r="BH29" s="51"/>
      <c r="BI29" s="51"/>
    </row>
    <row r="30" spans="20:61" ht="15" customHeight="1">
      <c r="T30" s="403"/>
      <c r="U30" s="338" t="s">
        <v>421</v>
      </c>
      <c r="V30" s="407"/>
      <c r="W30" s="407"/>
      <c r="X30" s="407"/>
      <c r="Y30" s="407"/>
      <c r="Z30" s="407"/>
      <c r="AA30" s="64">
        <f>SUM(AA31:AA34)</f>
        <v>49230.453171007663</v>
      </c>
      <c r="AB30" s="64">
        <f t="shared" ref="AB30:AZ30" si="4">SUM(AB31:AB34)</f>
        <v>50548.374636445682</v>
      </c>
      <c r="AC30" s="64">
        <f t="shared" si="4"/>
        <v>50964.269778796952</v>
      </c>
      <c r="AD30" s="64">
        <f t="shared" si="4"/>
        <v>50252.446857538147</v>
      </c>
      <c r="AE30" s="64">
        <f t="shared" si="4"/>
        <v>51265.726300697854</v>
      </c>
      <c r="AF30" s="64">
        <f t="shared" si="4"/>
        <v>51145.782033745963</v>
      </c>
      <c r="AG30" s="64">
        <f t="shared" si="4"/>
        <v>51489.504367389847</v>
      </c>
      <c r="AH30" s="64">
        <f t="shared" si="4"/>
        <v>48840.191570982322</v>
      </c>
      <c r="AI30" s="64">
        <f t="shared" si="4"/>
        <v>43863.253819318896</v>
      </c>
      <c r="AJ30" s="64">
        <f t="shared" si="4"/>
        <v>43579.970693433563</v>
      </c>
      <c r="AK30" s="64">
        <f t="shared" si="4"/>
        <v>43918.613554418276</v>
      </c>
      <c r="AL30" s="64">
        <f t="shared" si="4"/>
        <v>42970.482669977093</v>
      </c>
      <c r="AM30" s="64">
        <f t="shared" si="4"/>
        <v>40482.923617369728</v>
      </c>
      <c r="AN30" s="64">
        <f t="shared" si="4"/>
        <v>40145.771524280746</v>
      </c>
      <c r="AO30" s="64">
        <f t="shared" si="4"/>
        <v>39819.615137475252</v>
      </c>
      <c r="AP30" s="64">
        <f t="shared" si="4"/>
        <v>41230.069171019641</v>
      </c>
      <c r="AQ30" s="64">
        <f t="shared" si="4"/>
        <v>41196.759622478443</v>
      </c>
      <c r="AR30" s="64">
        <f t="shared" si="4"/>
        <v>40204.204551113799</v>
      </c>
      <c r="AS30" s="64">
        <f t="shared" si="4"/>
        <v>37435.956104495308</v>
      </c>
      <c r="AT30" s="64">
        <f t="shared" si="4"/>
        <v>32779.385372691417</v>
      </c>
      <c r="AU30" s="64">
        <f t="shared" si="4"/>
        <v>32752.226033078736</v>
      </c>
      <c r="AV30" s="64">
        <f t="shared" si="4"/>
        <v>33089.335254862766</v>
      </c>
      <c r="AW30" s="64">
        <f t="shared" si="4"/>
        <v>33629.277927911207</v>
      </c>
      <c r="AX30" s="64">
        <f t="shared" si="4"/>
        <v>35003.537944427138</v>
      </c>
      <c r="AY30" s="64">
        <f t="shared" si="4"/>
        <v>34730.786764092853</v>
      </c>
      <c r="AZ30" s="64">
        <f t="shared" si="4"/>
        <v>33659.057557810847</v>
      </c>
      <c r="BA30" s="64">
        <f t="shared" ref="BA30:BF30" si="5">SUM(BA31:BA34)</f>
        <v>33533.504068524438</v>
      </c>
      <c r="BB30" s="64">
        <f t="shared" si="5"/>
        <v>33970.641824162682</v>
      </c>
      <c r="BC30" s="64">
        <f t="shared" si="5"/>
        <v>33644.91380677378</v>
      </c>
      <c r="BD30" s="64">
        <f t="shared" si="5"/>
        <v>32481.028704925175</v>
      </c>
      <c r="BE30" s="64">
        <f t="shared" si="5"/>
        <v>31217.20989218148</v>
      </c>
      <c r="BF30" s="64">
        <f t="shared" si="5"/>
        <v>31122.830625858674</v>
      </c>
      <c r="BG30" s="624"/>
    </row>
    <row r="31" spans="20:61" ht="15" customHeight="1">
      <c r="T31" s="403"/>
      <c r="U31" s="413"/>
      <c r="V31" s="793" t="s">
        <v>313</v>
      </c>
      <c r="W31" s="793"/>
      <c r="X31" s="793"/>
      <c r="Y31" s="793"/>
      <c r="Z31" s="793"/>
      <c r="AA31" s="72">
        <v>38701.103416042592</v>
      </c>
      <c r="AB31" s="72">
        <v>40346.744742035473</v>
      </c>
      <c r="AC31" s="72">
        <v>41665.79114506545</v>
      </c>
      <c r="AD31" s="72">
        <v>41224.494256585334</v>
      </c>
      <c r="AE31" s="72">
        <v>42297.116417365723</v>
      </c>
      <c r="AF31" s="72">
        <v>42142.02726535382</v>
      </c>
      <c r="AG31" s="72">
        <v>42559.539804125336</v>
      </c>
      <c r="AH31" s="72">
        <v>39926.083389390726</v>
      </c>
      <c r="AI31" s="72">
        <v>35362.599382577479</v>
      </c>
      <c r="AJ31" s="72">
        <v>35010.124942594921</v>
      </c>
      <c r="AK31" s="72">
        <v>35085.742906855594</v>
      </c>
      <c r="AL31" s="72">
        <v>34374.185269382258</v>
      </c>
      <c r="AM31" s="72">
        <v>32417.253435765444</v>
      </c>
      <c r="AN31" s="72">
        <v>31935.273453308597</v>
      </c>
      <c r="AO31" s="72">
        <v>31276.189983420805</v>
      </c>
      <c r="AP31" s="72">
        <v>32279.645554026018</v>
      </c>
      <c r="AQ31" s="72">
        <v>31990.873871774482</v>
      </c>
      <c r="AR31" s="72">
        <v>30658.349937916188</v>
      </c>
      <c r="AS31" s="72">
        <v>28552.561480293498</v>
      </c>
      <c r="AT31" s="72">
        <v>25308.481718967807</v>
      </c>
      <c r="AU31" s="72">
        <v>24321.270937421363</v>
      </c>
      <c r="AV31" s="72">
        <v>24982.895526650263</v>
      </c>
      <c r="AW31" s="72">
        <v>25624.79533860795</v>
      </c>
      <c r="AX31" s="72">
        <v>26805.206128279013</v>
      </c>
      <c r="AY31" s="72">
        <v>26557.37523672733</v>
      </c>
      <c r="AZ31" s="72">
        <v>25936.139788924989</v>
      </c>
      <c r="BA31" s="72">
        <v>25969.470794926132</v>
      </c>
      <c r="BB31" s="72">
        <v>26428.778063772283</v>
      </c>
      <c r="BC31" s="72">
        <v>26182.943719015086</v>
      </c>
      <c r="BD31" s="72">
        <v>25328.005761907836</v>
      </c>
      <c r="BE31" s="72">
        <v>24490.267324230699</v>
      </c>
      <c r="BF31" s="72">
        <v>24395.605542970698</v>
      </c>
      <c r="BG31" s="625"/>
    </row>
    <row r="32" spans="20:61" ht="15" customHeight="1">
      <c r="T32" s="403"/>
      <c r="U32" s="413"/>
      <c r="V32" s="794" t="s">
        <v>314</v>
      </c>
      <c r="W32" s="793"/>
      <c r="X32" s="793"/>
      <c r="Y32" s="793"/>
      <c r="Z32" s="793"/>
      <c r="AA32" s="72">
        <v>6674.4490046098017</v>
      </c>
      <c r="AB32" s="72">
        <v>6524.5328569297908</v>
      </c>
      <c r="AC32" s="72">
        <v>5945.8339540571315</v>
      </c>
      <c r="AD32" s="72">
        <v>5842.3534676861227</v>
      </c>
      <c r="AE32" s="72">
        <v>5740.0247792311475</v>
      </c>
      <c r="AF32" s="72">
        <v>5795.1316308500946</v>
      </c>
      <c r="AG32" s="72">
        <v>5789.0719316293616</v>
      </c>
      <c r="AH32" s="72">
        <v>5903.8352801359188</v>
      </c>
      <c r="AI32" s="72">
        <v>5638.1994106625216</v>
      </c>
      <c r="AJ32" s="72">
        <v>5703.2053582387407</v>
      </c>
      <c r="AK32" s="72">
        <v>5899.9845210859867</v>
      </c>
      <c r="AL32" s="72">
        <v>5594.9262706926866</v>
      </c>
      <c r="AM32" s="72">
        <v>5605.2257994031515</v>
      </c>
      <c r="AN32" s="72">
        <v>6010.9337107231668</v>
      </c>
      <c r="AO32" s="72">
        <v>6398.6869967575658</v>
      </c>
      <c r="AP32" s="72">
        <v>6645.7105523034497</v>
      </c>
      <c r="AQ32" s="72">
        <v>6788.1886315874181</v>
      </c>
      <c r="AR32" s="72">
        <v>7012.0890129308336</v>
      </c>
      <c r="AS32" s="72">
        <v>6591.818326146341</v>
      </c>
      <c r="AT32" s="72">
        <v>5364.6005099960857</v>
      </c>
      <c r="AU32" s="72">
        <v>6284.7190568659153</v>
      </c>
      <c r="AV32" s="72">
        <v>5895.7907835699853</v>
      </c>
      <c r="AW32" s="72">
        <v>5679.325140228646</v>
      </c>
      <c r="AX32" s="72">
        <v>5766.6750900500374</v>
      </c>
      <c r="AY32" s="72">
        <v>5811.9451381047556</v>
      </c>
      <c r="AZ32" s="72">
        <v>5477.0464397639898</v>
      </c>
      <c r="BA32" s="72">
        <v>5504.0022085956616</v>
      </c>
      <c r="BB32" s="72">
        <v>5583.2353800745541</v>
      </c>
      <c r="BC32" s="72">
        <v>5615.0174032474997</v>
      </c>
      <c r="BD32" s="72">
        <v>5481.3607322591242</v>
      </c>
      <c r="BE32" s="72">
        <v>5470.0472942152464</v>
      </c>
      <c r="BF32" s="72">
        <v>5470.0472942152464</v>
      </c>
      <c r="BG32" s="626"/>
    </row>
    <row r="33" spans="20:59" ht="15" customHeight="1">
      <c r="T33" s="403"/>
      <c r="U33" s="413"/>
      <c r="V33" s="414" t="s">
        <v>274</v>
      </c>
      <c r="W33" s="1447"/>
      <c r="X33" s="1447"/>
      <c r="Y33" s="1447"/>
      <c r="Z33" s="1447"/>
      <c r="AA33" s="72">
        <v>312.87952823101125</v>
      </c>
      <c r="AB33" s="72">
        <v>307.81152289698383</v>
      </c>
      <c r="AC33" s="72">
        <v>295.29687962532591</v>
      </c>
      <c r="AD33" s="72">
        <v>290.6346731752509</v>
      </c>
      <c r="AE33" s="72">
        <v>290.02818822876907</v>
      </c>
      <c r="AF33" s="72">
        <v>283.40724792134836</v>
      </c>
      <c r="AG33" s="72">
        <v>282.81616108587912</v>
      </c>
      <c r="AH33" s="72">
        <v>270.45053169397875</v>
      </c>
      <c r="AI33" s="72">
        <v>231.01486186880234</v>
      </c>
      <c r="AJ33" s="72">
        <v>236.17622947190571</v>
      </c>
      <c r="AK33" s="72">
        <v>232.76960989831676</v>
      </c>
      <c r="AL33" s="72">
        <v>223.3438161401109</v>
      </c>
      <c r="AM33" s="72">
        <v>216.97477839910331</v>
      </c>
      <c r="AN33" s="72">
        <v>253.04393249130098</v>
      </c>
      <c r="AO33" s="72">
        <v>261.79082358227498</v>
      </c>
      <c r="AP33" s="72">
        <v>251.57731073682558</v>
      </c>
      <c r="AQ33" s="72">
        <v>236.62608987874859</v>
      </c>
      <c r="AR33" s="72">
        <v>213.21281309999526</v>
      </c>
      <c r="AS33" s="72">
        <v>172.58037395747235</v>
      </c>
      <c r="AT33" s="72">
        <v>139.89475701298232</v>
      </c>
      <c r="AU33" s="72">
        <v>164.08408670446047</v>
      </c>
      <c r="AV33" s="72">
        <v>168.2548242548468</v>
      </c>
      <c r="AW33" s="72">
        <v>179.01572288015117</v>
      </c>
      <c r="AX33" s="72">
        <v>193.47603040294115</v>
      </c>
      <c r="AY33" s="72">
        <v>194.15574325469387</v>
      </c>
      <c r="AZ33" s="72">
        <v>193.02950553279041</v>
      </c>
      <c r="BA33" s="72">
        <v>188.5420493712293</v>
      </c>
      <c r="BB33" s="72">
        <v>195.90219672259826</v>
      </c>
      <c r="BC33" s="72">
        <v>198.92256950584962</v>
      </c>
      <c r="BD33" s="72">
        <v>191.36521281645793</v>
      </c>
      <c r="BE33" s="72">
        <v>190.64934833957886</v>
      </c>
      <c r="BF33" s="72">
        <v>190.93186327677458</v>
      </c>
      <c r="BG33" s="626"/>
    </row>
    <row r="34" spans="20:59" ht="15" customHeight="1">
      <c r="T34" s="403"/>
      <c r="U34" s="415"/>
      <c r="V34" s="795" t="s">
        <v>315</v>
      </c>
      <c r="W34" s="795"/>
      <c r="X34" s="795"/>
      <c r="Y34" s="795"/>
      <c r="Z34" s="795"/>
      <c r="AA34" s="73">
        <v>3542.021222124265</v>
      </c>
      <c r="AB34" s="73">
        <v>3369.2855145834346</v>
      </c>
      <c r="AC34" s="73">
        <v>3057.3478000490459</v>
      </c>
      <c r="AD34" s="73">
        <v>2894.9644600914435</v>
      </c>
      <c r="AE34" s="73">
        <v>2938.556915872211</v>
      </c>
      <c r="AF34" s="73">
        <v>2925.2158896206997</v>
      </c>
      <c r="AG34" s="73">
        <v>2858.076470549267</v>
      </c>
      <c r="AH34" s="73">
        <v>2739.8223697616959</v>
      </c>
      <c r="AI34" s="73">
        <v>2631.4401642100925</v>
      </c>
      <c r="AJ34" s="73">
        <v>2630.4641631279924</v>
      </c>
      <c r="AK34" s="73">
        <v>2700.1165165783791</v>
      </c>
      <c r="AL34" s="73">
        <v>2778.0273137620284</v>
      </c>
      <c r="AM34" s="73">
        <v>2243.4696038020288</v>
      </c>
      <c r="AN34" s="73">
        <v>1946.5204277576754</v>
      </c>
      <c r="AO34" s="73">
        <v>1882.947333714603</v>
      </c>
      <c r="AP34" s="73">
        <v>2053.135753953346</v>
      </c>
      <c r="AQ34" s="73">
        <v>2181.0710292377894</v>
      </c>
      <c r="AR34" s="73">
        <v>2320.5527871667846</v>
      </c>
      <c r="AS34" s="73">
        <v>2118.995924098002</v>
      </c>
      <c r="AT34" s="73">
        <v>1966.4083867145414</v>
      </c>
      <c r="AU34" s="73">
        <v>1982.1519520869942</v>
      </c>
      <c r="AV34" s="73">
        <v>2042.3941203876684</v>
      </c>
      <c r="AW34" s="73">
        <v>2146.1417261944657</v>
      </c>
      <c r="AX34" s="73">
        <v>2238.1806956951505</v>
      </c>
      <c r="AY34" s="73">
        <v>2167.3106460060758</v>
      </c>
      <c r="AZ34" s="73">
        <v>2052.8418235890717</v>
      </c>
      <c r="BA34" s="73">
        <v>1871.4890156314157</v>
      </c>
      <c r="BB34" s="73">
        <v>1762.7261835932416</v>
      </c>
      <c r="BC34" s="73">
        <v>1648.0301150053424</v>
      </c>
      <c r="BD34" s="73">
        <v>1480.2969979417585</v>
      </c>
      <c r="BE34" s="73">
        <v>1066.2459253959532</v>
      </c>
      <c r="BF34" s="73">
        <v>1066.2459253959532</v>
      </c>
      <c r="BG34" s="627"/>
    </row>
    <row r="35" spans="20:59" ht="15" customHeight="1">
      <c r="T35" s="403"/>
      <c r="U35" s="366" t="s">
        <v>422</v>
      </c>
      <c r="V35" s="416"/>
      <c r="W35" s="416"/>
      <c r="X35" s="416"/>
      <c r="Y35" s="416"/>
      <c r="Z35" s="416"/>
      <c r="AA35" s="70">
        <f>SUM(AA36:AA37)</f>
        <v>7040.8033814727314</v>
      </c>
      <c r="AB35" s="70">
        <f t="shared" ref="AB35:AZ35" si="6">SUM(AB36:AB37)</f>
        <v>7009.5685451768513</v>
      </c>
      <c r="AC35" s="70">
        <f t="shared" si="6"/>
        <v>6825.8714020182988</v>
      </c>
      <c r="AD35" s="70">
        <f t="shared" si="6"/>
        <v>6388.5835213042628</v>
      </c>
      <c r="AE35" s="70">
        <f t="shared" si="6"/>
        <v>6806.5660371260965</v>
      </c>
      <c r="AF35" s="70">
        <f t="shared" si="6"/>
        <v>7013.9549604528893</v>
      </c>
      <c r="AG35" s="70">
        <f t="shared" si="6"/>
        <v>7068.2445258757907</v>
      </c>
      <c r="AH35" s="70">
        <f t="shared" si="6"/>
        <v>7061.2165473727891</v>
      </c>
      <c r="AI35" s="70">
        <f t="shared" si="6"/>
        <v>6419.8587378638094</v>
      </c>
      <c r="AJ35" s="70">
        <f t="shared" si="6"/>
        <v>6937.7079462429228</v>
      </c>
      <c r="AK35" s="70">
        <f t="shared" si="6"/>
        <v>6810.3448797778219</v>
      </c>
      <c r="AL35" s="70">
        <f t="shared" si="6"/>
        <v>6346.7757321820918</v>
      </c>
      <c r="AM35" s="70">
        <f t="shared" si="6"/>
        <v>6249.7321813854496</v>
      </c>
      <c r="AN35" s="70">
        <f t="shared" si="6"/>
        <v>6051.8733017484938</v>
      </c>
      <c r="AO35" s="70">
        <f t="shared" si="6"/>
        <v>6134.8767753380089</v>
      </c>
      <c r="AP35" s="70">
        <f t="shared" si="6"/>
        <v>5794.6829692556239</v>
      </c>
      <c r="AQ35" s="70">
        <f t="shared" si="6"/>
        <v>5874.7858293424979</v>
      </c>
      <c r="AR35" s="70">
        <f t="shared" si="6"/>
        <v>5966.4292018672513</v>
      </c>
      <c r="AS35" s="70">
        <f t="shared" si="6"/>
        <v>5107.1196855795279</v>
      </c>
      <c r="AT35" s="70">
        <f t="shared" si="6"/>
        <v>4872.0015080504827</v>
      </c>
      <c r="AU35" s="70">
        <f t="shared" si="6"/>
        <v>5427.0220270136588</v>
      </c>
      <c r="AV35" s="70">
        <f t="shared" si="6"/>
        <v>5103.2076687218187</v>
      </c>
      <c r="AW35" s="70">
        <f t="shared" si="6"/>
        <v>4652.1661059634598</v>
      </c>
      <c r="AX35" s="70">
        <f t="shared" si="6"/>
        <v>4786.8877993268261</v>
      </c>
      <c r="AY35" s="70">
        <f t="shared" si="6"/>
        <v>4683.4283473128908</v>
      </c>
      <c r="AZ35" s="70">
        <f t="shared" si="6"/>
        <v>4590.7115554076472</v>
      </c>
      <c r="BA35" s="70">
        <f t="shared" ref="BA35:BF35" si="7">SUM(BA36:BA37)</f>
        <v>4300.1132589460285</v>
      </c>
      <c r="BB35" s="70">
        <f t="shared" si="7"/>
        <v>4484.9883514917583</v>
      </c>
      <c r="BC35" s="70">
        <f t="shared" si="7"/>
        <v>4220.1307121923346</v>
      </c>
      <c r="BD35" s="70">
        <f t="shared" si="7"/>
        <v>4347.7888375623606</v>
      </c>
      <c r="BE35" s="70">
        <f t="shared" si="7"/>
        <v>3671.1052206524046</v>
      </c>
      <c r="BF35" s="70">
        <f t="shared" si="7"/>
        <v>4377.8502053969041</v>
      </c>
      <c r="BG35" s="624"/>
    </row>
    <row r="36" spans="20:59" ht="15" customHeight="1">
      <c r="T36" s="403"/>
      <c r="U36" s="413"/>
      <c r="V36" s="797" t="s">
        <v>317</v>
      </c>
      <c r="W36" s="797"/>
      <c r="X36" s="797"/>
      <c r="Y36" s="797"/>
      <c r="Z36" s="797"/>
      <c r="AA36" s="72">
        <v>3417.7405137833202</v>
      </c>
      <c r="AB36" s="72">
        <v>3364.3238915193861</v>
      </c>
      <c r="AC36" s="72">
        <v>3391.5558741950354</v>
      </c>
      <c r="AD36" s="72">
        <v>3217.4669648339104</v>
      </c>
      <c r="AE36" s="72">
        <v>3422.8389440786377</v>
      </c>
      <c r="AF36" s="72">
        <v>3456.8155123008878</v>
      </c>
      <c r="AG36" s="72">
        <v>3482.2507055771052</v>
      </c>
      <c r="AH36" s="72">
        <v>3392.1119138316312</v>
      </c>
      <c r="AI36" s="72">
        <v>3007.6817553714827</v>
      </c>
      <c r="AJ36" s="72">
        <v>3305.6498677465934</v>
      </c>
      <c r="AK36" s="72">
        <v>3183.6043912674263</v>
      </c>
      <c r="AL36" s="72">
        <v>2968.1790499953418</v>
      </c>
      <c r="AM36" s="72">
        <v>2738.3139467509864</v>
      </c>
      <c r="AN36" s="72">
        <v>2460.2558112997931</v>
      </c>
      <c r="AO36" s="72">
        <v>2470.538328057758</v>
      </c>
      <c r="AP36" s="72">
        <v>2167.3505128396782</v>
      </c>
      <c r="AQ36" s="72">
        <v>2200.366432366598</v>
      </c>
      <c r="AR36" s="72">
        <v>2260.0248909812894</v>
      </c>
      <c r="AS36" s="72">
        <v>2007.2670092715346</v>
      </c>
      <c r="AT36" s="72">
        <v>1923.1201899212144</v>
      </c>
      <c r="AU36" s="72">
        <v>2122.8843217272179</v>
      </c>
      <c r="AV36" s="72">
        <v>2008.0848022151829</v>
      </c>
      <c r="AW36" s="72">
        <v>1855.4539224438442</v>
      </c>
      <c r="AX36" s="72">
        <v>1932.304615562253</v>
      </c>
      <c r="AY36" s="72">
        <v>1889.9734100685228</v>
      </c>
      <c r="AZ36" s="72">
        <v>1946.9722075338834</v>
      </c>
      <c r="BA36" s="72">
        <v>1658.1260762968163</v>
      </c>
      <c r="BB36" s="72">
        <v>1725.6364470935714</v>
      </c>
      <c r="BC36" s="72">
        <v>1457.959373647813</v>
      </c>
      <c r="BD36" s="72">
        <v>1704.479058441493</v>
      </c>
      <c r="BE36" s="72">
        <v>1409.5415968094242</v>
      </c>
      <c r="BF36" s="72">
        <v>1763.2254151082468</v>
      </c>
      <c r="BG36" s="625"/>
    </row>
    <row r="37" spans="20:59" ht="15" customHeight="1">
      <c r="T37" s="417"/>
      <c r="U37" s="415"/>
      <c r="V37" s="795" t="s">
        <v>308</v>
      </c>
      <c r="W37" s="795"/>
      <c r="X37" s="795"/>
      <c r="Y37" s="795"/>
      <c r="Z37" s="795"/>
      <c r="AA37" s="73">
        <v>3623.0628676894112</v>
      </c>
      <c r="AB37" s="73">
        <v>3645.2446536574653</v>
      </c>
      <c r="AC37" s="73">
        <v>3434.3155278232634</v>
      </c>
      <c r="AD37" s="73">
        <v>3171.1165564703524</v>
      </c>
      <c r="AE37" s="73">
        <v>3383.7270930474588</v>
      </c>
      <c r="AF37" s="73">
        <v>3557.1394481520015</v>
      </c>
      <c r="AG37" s="73">
        <v>3585.9938202986855</v>
      </c>
      <c r="AH37" s="73">
        <v>3669.1046335411579</v>
      </c>
      <c r="AI37" s="73">
        <v>3412.1769824923267</v>
      </c>
      <c r="AJ37" s="73">
        <v>3632.0580784963295</v>
      </c>
      <c r="AK37" s="73">
        <v>3626.7404885103956</v>
      </c>
      <c r="AL37" s="73">
        <v>3378.5966821867501</v>
      </c>
      <c r="AM37" s="73">
        <v>3511.4182346344633</v>
      </c>
      <c r="AN37" s="73">
        <v>3591.6174904487007</v>
      </c>
      <c r="AO37" s="73">
        <v>3664.3384472802509</v>
      </c>
      <c r="AP37" s="73">
        <v>3627.3324564159457</v>
      </c>
      <c r="AQ37" s="73">
        <v>3674.4193969758999</v>
      </c>
      <c r="AR37" s="73">
        <v>3706.4043108859619</v>
      </c>
      <c r="AS37" s="73">
        <v>3099.8526763079935</v>
      </c>
      <c r="AT37" s="73">
        <v>2948.881318129268</v>
      </c>
      <c r="AU37" s="73">
        <v>3304.1377052864409</v>
      </c>
      <c r="AV37" s="73">
        <v>3095.1228665066355</v>
      </c>
      <c r="AW37" s="73">
        <v>2796.7121835196158</v>
      </c>
      <c r="AX37" s="73">
        <v>2854.5831837645728</v>
      </c>
      <c r="AY37" s="73">
        <v>2793.454937244368</v>
      </c>
      <c r="AZ37" s="73">
        <v>2643.739347873764</v>
      </c>
      <c r="BA37" s="73">
        <v>2641.9871826492122</v>
      </c>
      <c r="BB37" s="73">
        <v>2759.3519043981869</v>
      </c>
      <c r="BC37" s="73">
        <v>2762.1713385445219</v>
      </c>
      <c r="BD37" s="73">
        <v>2643.3097791208675</v>
      </c>
      <c r="BE37" s="73">
        <v>2261.5636238429806</v>
      </c>
      <c r="BF37" s="73">
        <v>2614.6247902886571</v>
      </c>
      <c r="BG37" s="627"/>
    </row>
    <row r="38" spans="20:59" ht="15" customHeight="1">
      <c r="T38" s="417"/>
      <c r="U38" s="286" t="s">
        <v>423</v>
      </c>
      <c r="V38" s="407"/>
      <c r="W38" s="407"/>
      <c r="X38" s="407"/>
      <c r="Y38" s="407"/>
      <c r="Z38" s="407"/>
      <c r="AA38" s="64">
        <v>7269.330016533122</v>
      </c>
      <c r="AB38" s="64">
        <v>7122.0092485771402</v>
      </c>
      <c r="AC38" s="64">
        <v>6830.7989243575121</v>
      </c>
      <c r="AD38" s="64">
        <v>6693.3023498901985</v>
      </c>
      <c r="AE38" s="64">
        <v>6706.0110499155853</v>
      </c>
      <c r="AF38" s="64">
        <v>6905.9304021904272</v>
      </c>
      <c r="AG38" s="64">
        <v>6934.2020741520782</v>
      </c>
      <c r="AH38" s="64">
        <v>6905.1670364530464</v>
      </c>
      <c r="AI38" s="64">
        <v>6617.6586801390267</v>
      </c>
      <c r="AJ38" s="64">
        <v>6550.9465642452469</v>
      </c>
      <c r="AK38" s="64">
        <v>6841.8556725671369</v>
      </c>
      <c r="AL38" s="64">
        <v>6876.9893057484696</v>
      </c>
      <c r="AM38" s="64">
        <v>6736.4136586495733</v>
      </c>
      <c r="AN38" s="64">
        <v>6515.1494904062711</v>
      </c>
      <c r="AO38" s="64">
        <v>6651.2038321624541</v>
      </c>
      <c r="AP38" s="64">
        <v>6670.4917019880595</v>
      </c>
      <c r="AQ38" s="64">
        <v>6768.246317266965</v>
      </c>
      <c r="AR38" s="64">
        <v>6913.0859915925639</v>
      </c>
      <c r="AS38" s="64">
        <v>6445.9347570594982</v>
      </c>
      <c r="AT38" s="64">
        <v>5679.9368975624257</v>
      </c>
      <c r="AU38" s="64">
        <v>6343.7696042888274</v>
      </c>
      <c r="AV38" s="64">
        <v>6175.8330028795881</v>
      </c>
      <c r="AW38" s="64">
        <v>6275.7463164417668</v>
      </c>
      <c r="AX38" s="64">
        <v>6420.5001692107026</v>
      </c>
      <c r="AY38" s="64">
        <v>6343.3084599390622</v>
      </c>
      <c r="AZ38" s="64">
        <v>6140.8371963105637</v>
      </c>
      <c r="BA38" s="64">
        <v>6028.9038794686649</v>
      </c>
      <c r="BB38" s="64">
        <v>5919.3698700448886</v>
      </c>
      <c r="BC38" s="64">
        <v>5833.2094953449168</v>
      </c>
      <c r="BD38" s="64">
        <v>5631.6696266787148</v>
      </c>
      <c r="BE38" s="64">
        <v>5429.704681686173</v>
      </c>
      <c r="BF38" s="64">
        <v>5544.0027150282776</v>
      </c>
      <c r="BG38" s="624"/>
    </row>
    <row r="39" spans="20:59" ht="15" customHeight="1">
      <c r="T39" s="417"/>
      <c r="U39" s="286" t="s">
        <v>424</v>
      </c>
      <c r="V39" s="407"/>
      <c r="W39" s="407"/>
      <c r="X39" s="407"/>
      <c r="Y39" s="407"/>
      <c r="Z39" s="407"/>
      <c r="AA39" s="64">
        <v>2039.8207474214641</v>
      </c>
      <c r="AB39" s="64">
        <v>2135.9254287863546</v>
      </c>
      <c r="AC39" s="64">
        <v>2108.693688305545</v>
      </c>
      <c r="AD39" s="64">
        <v>2093.7183811230925</v>
      </c>
      <c r="AE39" s="64">
        <v>2325.9627930643519</v>
      </c>
      <c r="AF39" s="64">
        <v>2376.547168369565</v>
      </c>
      <c r="AG39" s="64">
        <v>2533.613162431117</v>
      </c>
      <c r="AH39" s="64">
        <v>2625.9809496582247</v>
      </c>
      <c r="AI39" s="64">
        <v>2459.6175385106635</v>
      </c>
      <c r="AJ39" s="64">
        <v>2623.9051706647697</v>
      </c>
      <c r="AK39" s="64">
        <v>2658.7016803623533</v>
      </c>
      <c r="AL39" s="64">
        <v>2727.2519354331953</v>
      </c>
      <c r="AM39" s="64">
        <v>2849.53370683106</v>
      </c>
      <c r="AN39" s="64">
        <v>2780.1639392403536</v>
      </c>
      <c r="AO39" s="64">
        <v>2873.7360631856632</v>
      </c>
      <c r="AP39" s="64">
        <v>2864.8187939434551</v>
      </c>
      <c r="AQ39" s="64">
        <v>3078.5463068505278</v>
      </c>
      <c r="AR39" s="64">
        <v>3046.9575014930911</v>
      </c>
      <c r="AS39" s="64">
        <v>2777.915537642024</v>
      </c>
      <c r="AT39" s="64">
        <v>2864.4711626018707</v>
      </c>
      <c r="AU39" s="64">
        <v>2748.4956623380867</v>
      </c>
      <c r="AV39" s="64">
        <v>2700.6610481716402</v>
      </c>
      <c r="AW39" s="64">
        <v>2550.671395111679</v>
      </c>
      <c r="AX39" s="64">
        <v>2684.9138580146446</v>
      </c>
      <c r="AY39" s="64">
        <v>2526.8373956959285</v>
      </c>
      <c r="AZ39" s="64">
        <v>2486.473942785798</v>
      </c>
      <c r="BA39" s="64">
        <v>2582.5376588916038</v>
      </c>
      <c r="BB39" s="64">
        <v>2689.3914472672182</v>
      </c>
      <c r="BC39" s="64">
        <v>2657.8145665820111</v>
      </c>
      <c r="BD39" s="64">
        <v>2551.147359773433</v>
      </c>
      <c r="BE39" s="64">
        <v>2316.921139362119</v>
      </c>
      <c r="BF39" s="64">
        <v>2316.7654729289975</v>
      </c>
      <c r="BG39" s="624"/>
    </row>
    <row r="40" spans="20:59" ht="15" customHeight="1" thickBot="1">
      <c r="T40" s="418"/>
      <c r="U40" s="419" t="s">
        <v>425</v>
      </c>
      <c r="V40" s="420"/>
      <c r="W40" s="420"/>
      <c r="X40" s="420"/>
      <c r="Y40" s="420"/>
      <c r="Z40" s="420"/>
      <c r="AA40" s="786">
        <v>64.613207000000031</v>
      </c>
      <c r="AB40" s="786">
        <v>66.803699000000023</v>
      </c>
      <c r="AC40" s="786">
        <v>65.368480000000034</v>
      </c>
      <c r="AD40" s="786">
        <v>59.679443000000013</v>
      </c>
      <c r="AE40" s="786">
        <v>67.102707000000024</v>
      </c>
      <c r="AF40" s="786">
        <v>71.847638000000018</v>
      </c>
      <c r="AG40" s="786">
        <v>79.849708000000021</v>
      </c>
      <c r="AH40" s="786">
        <v>86.356879000000049</v>
      </c>
      <c r="AI40" s="786">
        <v>86.735898000000077</v>
      </c>
      <c r="AJ40" s="786">
        <v>89.569040000000015</v>
      </c>
      <c r="AK40" s="786">
        <v>86.668848000000054</v>
      </c>
      <c r="AL40" s="786">
        <v>78.827302000000017</v>
      </c>
      <c r="AM40" s="786">
        <v>80.656660000000073</v>
      </c>
      <c r="AN40" s="786">
        <v>86.201701999999983</v>
      </c>
      <c r="AO40" s="786">
        <v>87.126387000000008</v>
      </c>
      <c r="AP40" s="786">
        <v>90.227606999999992</v>
      </c>
      <c r="AQ40" s="786">
        <v>87.797462000000053</v>
      </c>
      <c r="AR40" s="786">
        <v>86.709739000000042</v>
      </c>
      <c r="AS40" s="786">
        <v>72.491562000000002</v>
      </c>
      <c r="AT40" s="786">
        <v>72.185683000000026</v>
      </c>
      <c r="AU40" s="786">
        <v>76.792199000000039</v>
      </c>
      <c r="AV40" s="786">
        <v>88.116302000000047</v>
      </c>
      <c r="AW40" s="786">
        <v>99.906697000000023</v>
      </c>
      <c r="AX40" s="786">
        <v>93.526186000000024</v>
      </c>
      <c r="AY40" s="786">
        <v>90.599487000000025</v>
      </c>
      <c r="AZ40" s="786">
        <v>96.736382000000006</v>
      </c>
      <c r="BA40" s="786">
        <v>106.95248199999999</v>
      </c>
      <c r="BB40" s="786">
        <v>110.63789999999999</v>
      </c>
      <c r="BC40" s="786">
        <v>105.32984500000002</v>
      </c>
      <c r="BD40" s="786">
        <v>99.837092000000027</v>
      </c>
      <c r="BE40" s="786">
        <v>86.733533000000051</v>
      </c>
      <c r="BF40" s="786">
        <v>80.936017000000021</v>
      </c>
      <c r="BG40" s="628"/>
    </row>
    <row r="41" spans="20:59" ht="15" customHeight="1">
      <c r="T41" s="400" t="s">
        <v>218</v>
      </c>
      <c r="U41" s="411"/>
      <c r="V41" s="412"/>
      <c r="W41" s="412"/>
      <c r="X41" s="412"/>
      <c r="Y41" s="412"/>
      <c r="Z41" s="412"/>
      <c r="AA41" s="152">
        <f>SUM(AA42:AA43)</f>
        <v>608.8830323714285</v>
      </c>
      <c r="AB41" s="152">
        <f t="shared" ref="AB41:AZ41" si="8">SUM(AB42:AB43)</f>
        <v>547.87568817142858</v>
      </c>
      <c r="AC41" s="152">
        <f t="shared" si="8"/>
        <v>493.0069734857143</v>
      </c>
      <c r="AD41" s="152">
        <f t="shared" si="8"/>
        <v>523.52121873333328</v>
      </c>
      <c r="AE41" s="152">
        <f t="shared" si="8"/>
        <v>342.54281495238104</v>
      </c>
      <c r="AF41" s="152">
        <f t="shared" si="8"/>
        <v>359.12538566666672</v>
      </c>
      <c r="AG41" s="152">
        <f t="shared" si="8"/>
        <v>349.6185054476191</v>
      </c>
      <c r="AH41" s="152">
        <f t="shared" si="8"/>
        <v>371.50371699047616</v>
      </c>
      <c r="AI41" s="152">
        <f t="shared" si="8"/>
        <v>376.93193486666661</v>
      </c>
      <c r="AJ41" s="152">
        <f t="shared" si="8"/>
        <v>370.29462349523817</v>
      </c>
      <c r="AK41" s="152">
        <f t="shared" si="8"/>
        <v>442.53070567619039</v>
      </c>
      <c r="AL41" s="152">
        <f t="shared" si="8"/>
        <v>367.68445549523807</v>
      </c>
      <c r="AM41" s="152">
        <f t="shared" si="8"/>
        <v>408.14204954285714</v>
      </c>
      <c r="AN41" s="152">
        <f t="shared" si="8"/>
        <v>430.18884228571432</v>
      </c>
      <c r="AO41" s="152">
        <f t="shared" si="8"/>
        <v>402.22257040952377</v>
      </c>
      <c r="AP41" s="152">
        <f t="shared" si="8"/>
        <v>410.55994037142864</v>
      </c>
      <c r="AQ41" s="152">
        <f t="shared" si="8"/>
        <v>383.4825898095238</v>
      </c>
      <c r="AR41" s="152">
        <f t="shared" si="8"/>
        <v>500.07924591428571</v>
      </c>
      <c r="AS41" s="152">
        <f t="shared" si="8"/>
        <v>439.97515058095235</v>
      </c>
      <c r="AT41" s="152">
        <f t="shared" si="8"/>
        <v>390.10057879047622</v>
      </c>
      <c r="AU41" s="152">
        <f t="shared" si="8"/>
        <v>402.94034859047622</v>
      </c>
      <c r="AV41" s="152">
        <f t="shared" si="8"/>
        <v>414.65140985714288</v>
      </c>
      <c r="AW41" s="152">
        <f t="shared" si="8"/>
        <v>520.16101332380958</v>
      </c>
      <c r="AX41" s="152">
        <f t="shared" si="8"/>
        <v>577.76994178095231</v>
      </c>
      <c r="AY41" s="152">
        <f t="shared" si="8"/>
        <v>551.49743345714285</v>
      </c>
      <c r="AZ41" s="152">
        <f t="shared" si="8"/>
        <v>459.40058518095248</v>
      </c>
      <c r="BA41" s="152">
        <f t="shared" ref="BA41:BF41" si="9">SUM(BA42:BA43)</f>
        <v>445.81992504761899</v>
      </c>
      <c r="BB41" s="152">
        <f t="shared" si="9"/>
        <v>486.34756018095237</v>
      </c>
      <c r="BC41" s="152">
        <f t="shared" si="9"/>
        <v>434.76287684761905</v>
      </c>
      <c r="BD41" s="152">
        <f t="shared" si="9"/>
        <v>435.08241731428569</v>
      </c>
      <c r="BE41" s="152">
        <f t="shared" si="9"/>
        <v>425.36337098095231</v>
      </c>
      <c r="BF41" s="152">
        <f t="shared" si="9"/>
        <v>425.36337098095231</v>
      </c>
      <c r="BG41" s="623"/>
    </row>
    <row r="42" spans="20:59" ht="15" customHeight="1">
      <c r="T42" s="417"/>
      <c r="U42" s="421" t="s">
        <v>426</v>
      </c>
      <c r="V42" s="422"/>
      <c r="W42" s="422"/>
      <c r="X42" s="422"/>
      <c r="Y42" s="422"/>
      <c r="Z42" s="422"/>
      <c r="AA42" s="74">
        <v>550.23920379999993</v>
      </c>
      <c r="AB42" s="74">
        <v>527.37032626666667</v>
      </c>
      <c r="AC42" s="74">
        <v>477.13732586666669</v>
      </c>
      <c r="AD42" s="74">
        <v>481.58261873333328</v>
      </c>
      <c r="AE42" s="74">
        <v>292.75650066666674</v>
      </c>
      <c r="AF42" s="74">
        <v>303.52845233333341</v>
      </c>
      <c r="AG42" s="74">
        <v>292.73561973333341</v>
      </c>
      <c r="AH42" s="74">
        <v>303.65330746666666</v>
      </c>
      <c r="AI42" s="74">
        <v>300.00380153333327</v>
      </c>
      <c r="AJ42" s="74">
        <v>293.56731873333337</v>
      </c>
      <c r="AK42" s="74">
        <v>332.90198186666657</v>
      </c>
      <c r="AL42" s="74">
        <v>247.34728406666662</v>
      </c>
      <c r="AM42" s="74">
        <v>269.91772573333333</v>
      </c>
      <c r="AN42" s="74">
        <v>246.39832800000002</v>
      </c>
      <c r="AO42" s="74">
        <v>236.30097993333328</v>
      </c>
      <c r="AP42" s="74">
        <v>231.29451180000001</v>
      </c>
      <c r="AQ42" s="74">
        <v>230.36059933333334</v>
      </c>
      <c r="AR42" s="74">
        <v>325.00062686666666</v>
      </c>
      <c r="AS42" s="74">
        <v>305.7365982</v>
      </c>
      <c r="AT42" s="74">
        <v>270.15270260000005</v>
      </c>
      <c r="AU42" s="74">
        <v>242.88427239999999</v>
      </c>
      <c r="AV42" s="74">
        <v>246.77580033333334</v>
      </c>
      <c r="AW42" s="74">
        <v>369.97487046666669</v>
      </c>
      <c r="AX42" s="74">
        <v>379.5766560666666</v>
      </c>
      <c r="AY42" s="74">
        <v>362.50329059999996</v>
      </c>
      <c r="AZ42" s="74">
        <v>258.74769946666675</v>
      </c>
      <c r="BA42" s="74">
        <v>253.01223933333333</v>
      </c>
      <c r="BB42" s="74">
        <v>293.53987446666667</v>
      </c>
      <c r="BC42" s="74">
        <v>241.95519113333336</v>
      </c>
      <c r="BD42" s="74">
        <v>242.2747316</v>
      </c>
      <c r="BE42" s="74">
        <v>232.55568526666661</v>
      </c>
      <c r="BF42" s="74">
        <v>232.55568526666661</v>
      </c>
      <c r="BG42" s="629"/>
    </row>
    <row r="43" spans="20:59" ht="15" customHeight="1" thickBot="1">
      <c r="T43" s="423"/>
      <c r="U43" s="424" t="s">
        <v>427</v>
      </c>
      <c r="V43" s="425"/>
      <c r="W43" s="425"/>
      <c r="X43" s="425"/>
      <c r="Y43" s="425"/>
      <c r="Z43" s="425"/>
      <c r="AA43" s="785">
        <v>58.643828571428571</v>
      </c>
      <c r="AB43" s="785">
        <v>20.505361904761902</v>
      </c>
      <c r="AC43" s="785">
        <v>15.869647619047624</v>
      </c>
      <c r="AD43" s="785">
        <v>41.938600000000008</v>
      </c>
      <c r="AE43" s="785">
        <v>49.786314285714298</v>
      </c>
      <c r="AF43" s="785">
        <v>55.59693333333334</v>
      </c>
      <c r="AG43" s="785">
        <v>56.88288571428572</v>
      </c>
      <c r="AH43" s="785">
        <v>67.850409523809532</v>
      </c>
      <c r="AI43" s="785">
        <v>76.928133333333349</v>
      </c>
      <c r="AJ43" s="785">
        <v>76.727304761904776</v>
      </c>
      <c r="AK43" s="145">
        <v>109.62872380952382</v>
      </c>
      <c r="AL43" s="145">
        <v>120.33717142857144</v>
      </c>
      <c r="AM43" s="145">
        <v>138.22432380952381</v>
      </c>
      <c r="AN43" s="145">
        <v>183.79051428571429</v>
      </c>
      <c r="AO43" s="145">
        <v>165.92159047619046</v>
      </c>
      <c r="AP43" s="145">
        <v>179.2654285714286</v>
      </c>
      <c r="AQ43" s="145">
        <v>153.12199047619049</v>
      </c>
      <c r="AR43" s="145">
        <v>175.07861904761904</v>
      </c>
      <c r="AS43" s="145">
        <v>134.23855238095237</v>
      </c>
      <c r="AT43" s="145">
        <v>119.94787619047619</v>
      </c>
      <c r="AU43" s="145">
        <v>160.05607619047623</v>
      </c>
      <c r="AV43" s="145">
        <v>167.87560952380954</v>
      </c>
      <c r="AW43" s="145">
        <v>150.18614285714287</v>
      </c>
      <c r="AX43" s="145">
        <v>198.19328571428571</v>
      </c>
      <c r="AY43" s="145">
        <v>188.99414285714286</v>
      </c>
      <c r="AZ43" s="145">
        <v>200.6528857142857</v>
      </c>
      <c r="BA43" s="145">
        <v>192.8076857142857</v>
      </c>
      <c r="BB43" s="145">
        <v>192.8076857142857</v>
      </c>
      <c r="BC43" s="145">
        <v>192.8076857142857</v>
      </c>
      <c r="BD43" s="145">
        <v>192.8076857142857</v>
      </c>
      <c r="BE43" s="145">
        <v>192.8076857142857</v>
      </c>
      <c r="BF43" s="145">
        <v>192.8076857142857</v>
      </c>
      <c r="BG43" s="630"/>
    </row>
    <row r="44" spans="20:59" ht="15" customHeight="1">
      <c r="T44" s="400" t="s">
        <v>219</v>
      </c>
      <c r="U44" s="401"/>
      <c r="V44" s="402"/>
      <c r="W44" s="402"/>
      <c r="X44" s="402"/>
      <c r="Y44" s="402"/>
      <c r="Z44" s="402"/>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631"/>
    </row>
    <row r="45" spans="20:59" ht="15" customHeight="1">
      <c r="T45" s="403"/>
      <c r="U45" s="421" t="s">
        <v>428</v>
      </c>
      <c r="V45" s="422"/>
      <c r="W45" s="422"/>
      <c r="X45" s="422"/>
      <c r="Y45" s="422"/>
      <c r="Z45" s="422"/>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632"/>
    </row>
    <row r="46" spans="20:59" ht="15" customHeight="1">
      <c r="T46" s="403"/>
      <c r="U46" s="426" t="s">
        <v>429</v>
      </c>
      <c r="V46" s="414"/>
      <c r="W46" s="414"/>
      <c r="X46" s="414"/>
      <c r="Y46" s="414"/>
      <c r="Z46" s="414"/>
      <c r="AA46" s="156"/>
      <c r="AB46" s="156"/>
      <c r="AC46" s="156"/>
      <c r="AD46" s="156"/>
      <c r="AE46" s="156"/>
      <c r="AF46" s="156"/>
      <c r="AG46" s="156"/>
      <c r="AH46" s="156"/>
      <c r="AI46" s="156"/>
      <c r="AJ46" s="156"/>
      <c r="AK46" s="783"/>
      <c r="AL46" s="783"/>
      <c r="AM46" s="156"/>
      <c r="AN46" s="156"/>
      <c r="AO46" s="156"/>
      <c r="AP46" s="156"/>
      <c r="AQ46" s="156"/>
      <c r="AR46" s="156"/>
      <c r="AS46" s="156"/>
      <c r="AT46" s="156"/>
      <c r="AU46" s="156"/>
      <c r="AV46" s="156"/>
      <c r="AW46" s="156"/>
      <c r="AX46" s="156"/>
      <c r="AY46" s="156"/>
      <c r="AZ46" s="156"/>
      <c r="BA46" s="156"/>
      <c r="BB46" s="156"/>
      <c r="BC46" s="156"/>
      <c r="BD46" s="156"/>
      <c r="BE46" s="156"/>
      <c r="BF46" s="156"/>
      <c r="BG46" s="633"/>
    </row>
    <row r="47" spans="20:59" ht="15" customHeight="1">
      <c r="T47" s="403"/>
      <c r="U47" s="426" t="s">
        <v>430</v>
      </c>
      <c r="V47" s="414"/>
      <c r="W47" s="414"/>
      <c r="X47" s="414"/>
      <c r="Y47" s="414"/>
      <c r="Z47" s="414"/>
      <c r="AA47" s="156"/>
      <c r="AB47" s="156"/>
      <c r="AC47" s="783"/>
      <c r="AD47" s="156"/>
      <c r="AE47" s="783"/>
      <c r="AF47" s="156"/>
      <c r="AG47" s="156"/>
      <c r="AH47" s="783"/>
      <c r="AI47" s="783"/>
      <c r="AJ47" s="156"/>
      <c r="AK47" s="783"/>
      <c r="AL47" s="156"/>
      <c r="AM47" s="156"/>
      <c r="AN47" s="156"/>
      <c r="AO47" s="156"/>
      <c r="AP47" s="156"/>
      <c r="AQ47" s="156"/>
      <c r="AR47" s="156"/>
      <c r="AS47" s="156"/>
      <c r="AT47" s="156"/>
      <c r="AU47" s="783"/>
      <c r="AV47" s="156"/>
      <c r="AW47" s="783"/>
      <c r="AX47" s="783"/>
      <c r="AY47" s="783"/>
      <c r="AZ47" s="783"/>
      <c r="BA47" s="783"/>
      <c r="BB47" s="156"/>
      <c r="BC47" s="156"/>
      <c r="BD47" s="156"/>
      <c r="BE47" s="156"/>
      <c r="BF47" s="156"/>
      <c r="BG47" s="633"/>
    </row>
    <row r="48" spans="20:59" ht="15" customHeight="1">
      <c r="T48" s="403"/>
      <c r="U48" s="426" t="s">
        <v>431</v>
      </c>
      <c r="V48" s="414"/>
      <c r="W48" s="414"/>
      <c r="X48" s="414"/>
      <c r="Y48" s="414"/>
      <c r="Z48" s="414"/>
      <c r="AA48" s="783"/>
      <c r="AB48" s="783"/>
      <c r="AC48" s="156"/>
      <c r="AD48" s="156"/>
      <c r="AE48" s="156"/>
      <c r="AF48" s="156"/>
      <c r="AG48" s="156"/>
      <c r="AH48" s="156"/>
      <c r="AI48" s="156"/>
      <c r="AJ48" s="156"/>
      <c r="AK48" s="156"/>
      <c r="AL48" s="156"/>
      <c r="AM48" s="783"/>
      <c r="AN48" s="783"/>
      <c r="AO48" s="783"/>
      <c r="AP48" s="783"/>
      <c r="AQ48" s="783"/>
      <c r="AR48" s="783"/>
      <c r="AS48" s="783"/>
      <c r="AT48" s="156"/>
      <c r="AU48" s="156"/>
      <c r="AV48" s="783"/>
      <c r="AW48" s="783"/>
      <c r="AX48" s="783"/>
      <c r="AY48" s="783"/>
      <c r="AZ48" s="783"/>
      <c r="BA48" s="783"/>
      <c r="BB48" s="783"/>
      <c r="BC48" s="783"/>
      <c r="BD48" s="783"/>
      <c r="BE48" s="783"/>
      <c r="BF48" s="783"/>
      <c r="BG48" s="633"/>
    </row>
    <row r="49" spans="1:59" ht="15" customHeight="1">
      <c r="T49" s="403"/>
      <c r="U49" s="426" t="s">
        <v>432</v>
      </c>
      <c r="V49" s="414"/>
      <c r="W49" s="414"/>
      <c r="X49" s="414"/>
      <c r="Y49" s="414"/>
      <c r="Z49" s="414"/>
      <c r="AA49" s="156"/>
      <c r="AB49" s="156"/>
      <c r="AC49" s="156"/>
      <c r="AD49" s="156"/>
      <c r="AE49" s="156"/>
      <c r="AF49" s="156"/>
      <c r="AG49" s="156"/>
      <c r="AH49" s="156"/>
      <c r="AI49" s="783"/>
      <c r="AJ49" s="156"/>
      <c r="AK49" s="156"/>
      <c r="AL49" s="156"/>
      <c r="AM49" s="156"/>
      <c r="AN49" s="156"/>
      <c r="AO49" s="156"/>
      <c r="AP49" s="156"/>
      <c r="AQ49" s="156"/>
      <c r="AR49" s="783"/>
      <c r="AS49" s="156"/>
      <c r="AT49" s="156"/>
      <c r="AU49" s="156"/>
      <c r="AV49" s="156"/>
      <c r="AW49" s="156"/>
      <c r="AX49" s="156"/>
      <c r="AY49" s="156"/>
      <c r="AZ49" s="783"/>
      <c r="BA49" s="783"/>
      <c r="BB49" s="156"/>
      <c r="BC49" s="156"/>
      <c r="BD49" s="156"/>
      <c r="BE49" s="156"/>
      <c r="BF49" s="156"/>
      <c r="BG49" s="633"/>
    </row>
    <row r="50" spans="1:59" ht="15" customHeight="1">
      <c r="T50" s="403"/>
      <c r="U50" s="426" t="s">
        <v>433</v>
      </c>
      <c r="V50" s="414"/>
      <c r="W50" s="414"/>
      <c r="X50" s="414"/>
      <c r="Y50" s="414"/>
      <c r="Z50" s="414"/>
      <c r="AA50" s="156"/>
      <c r="AB50" s="156"/>
      <c r="AC50" s="156"/>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c r="BG50" s="633"/>
    </row>
    <row r="51" spans="1:59" ht="15" customHeight="1" thickBot="1">
      <c r="T51" s="418"/>
      <c r="U51" s="427" t="s">
        <v>434</v>
      </c>
      <c r="V51" s="428"/>
      <c r="W51" s="428"/>
      <c r="X51" s="428"/>
      <c r="Y51" s="428"/>
      <c r="Z51" s="428"/>
      <c r="AA51" s="157"/>
      <c r="AB51" s="157"/>
      <c r="AC51" s="157"/>
      <c r="AD51" s="157"/>
      <c r="AE51" s="157"/>
      <c r="AF51" s="157"/>
      <c r="AG51" s="157"/>
      <c r="AH51" s="157"/>
      <c r="AI51" s="157"/>
      <c r="AJ51" s="157"/>
      <c r="AK51" s="157"/>
      <c r="AL51" s="157"/>
      <c r="AM51" s="157"/>
      <c r="AN51" s="157"/>
      <c r="AO51" s="157"/>
      <c r="AP51" s="157"/>
      <c r="AQ51" s="157"/>
      <c r="AR51" s="157"/>
      <c r="AS51" s="157"/>
      <c r="AT51" s="157"/>
      <c r="AU51" s="784"/>
      <c r="AV51" s="157"/>
      <c r="AW51" s="784"/>
      <c r="AX51" s="157"/>
      <c r="AY51" s="157"/>
      <c r="AZ51" s="157"/>
      <c r="BA51" s="157"/>
      <c r="BB51" s="157"/>
      <c r="BC51" s="157"/>
      <c r="BD51" s="157"/>
      <c r="BE51" s="157"/>
      <c r="BF51" s="157"/>
      <c r="BG51" s="634"/>
    </row>
    <row r="52" spans="1:59" ht="15" customHeight="1">
      <c r="T52" s="429" t="s">
        <v>302</v>
      </c>
      <c r="U52" s="430"/>
      <c r="V52" s="431"/>
      <c r="W52" s="431"/>
      <c r="X52" s="431"/>
      <c r="Y52" s="431"/>
      <c r="Z52" s="431"/>
      <c r="AA52" s="153">
        <f>SUM(AA53:AA54)</f>
        <v>13020.383380010964</v>
      </c>
      <c r="AB52" s="153">
        <f t="shared" ref="AB52:AZ52" si="10">SUM(AB53:AB54)</f>
        <v>13016.571193639569</v>
      </c>
      <c r="AC52" s="153">
        <f t="shared" si="10"/>
        <v>14073.359108518009</v>
      </c>
      <c r="AD52" s="153">
        <f t="shared" si="10"/>
        <v>13859.437958776985</v>
      </c>
      <c r="AE52" s="153">
        <f t="shared" si="10"/>
        <v>16412.697081668295</v>
      </c>
      <c r="AF52" s="153">
        <f t="shared" si="10"/>
        <v>16676.37046195857</v>
      </c>
      <c r="AG52" s="153">
        <f t="shared" si="10"/>
        <v>17044.135427804089</v>
      </c>
      <c r="AH52" s="153">
        <f t="shared" si="10"/>
        <v>17673.7780070915</v>
      </c>
      <c r="AI52" s="153">
        <f t="shared" si="10"/>
        <v>17647.995053540664</v>
      </c>
      <c r="AJ52" s="153">
        <f t="shared" si="10"/>
        <v>17421.911008369996</v>
      </c>
      <c r="AK52" s="153">
        <f t="shared" si="10"/>
        <v>17539.739861018843</v>
      </c>
      <c r="AL52" s="153">
        <f t="shared" si="10"/>
        <v>16299.917169182067</v>
      </c>
      <c r="AM52" s="153">
        <f t="shared" si="10"/>
        <v>15722.62407162724</v>
      </c>
      <c r="AN52" s="153">
        <f t="shared" si="10"/>
        <v>15680.574880006758</v>
      </c>
      <c r="AO52" s="153">
        <f t="shared" si="10"/>
        <v>15159.15978148152</v>
      </c>
      <c r="AP52" s="153">
        <f t="shared" si="10"/>
        <v>14715.013092854953</v>
      </c>
      <c r="AQ52" s="153">
        <f t="shared" si="10"/>
        <v>13950.055277309593</v>
      </c>
      <c r="AR52" s="153">
        <f t="shared" si="10"/>
        <v>14162.866630522278</v>
      </c>
      <c r="AS52" s="153">
        <f t="shared" si="10"/>
        <v>15201.769593017287</v>
      </c>
      <c r="AT52" s="153">
        <f t="shared" si="10"/>
        <v>12715.518775114597</v>
      </c>
      <c r="AU52" s="153">
        <f t="shared" si="10"/>
        <v>13034.006604237804</v>
      </c>
      <c r="AV52" s="153">
        <f t="shared" si="10"/>
        <v>12253.440448270951</v>
      </c>
      <c r="AW52" s="153">
        <f t="shared" si="10"/>
        <v>12844.866295239815</v>
      </c>
      <c r="AX52" s="153">
        <f t="shared" si="10"/>
        <v>12802.742542104141</v>
      </c>
      <c r="AY52" s="153">
        <f t="shared" si="10"/>
        <v>12336.482771998839</v>
      </c>
      <c r="AZ52" s="153">
        <f t="shared" si="10"/>
        <v>12288.9253254707</v>
      </c>
      <c r="BA52" s="153">
        <f t="shared" ref="BA52:BF52" si="11">SUM(BA53:BA54)</f>
        <v>11711.75353937502</v>
      </c>
      <c r="BB52" s="153">
        <f t="shared" si="11"/>
        <v>11461.608849072862</v>
      </c>
      <c r="BC52" s="153">
        <f t="shared" si="11"/>
        <v>12299.407531273524</v>
      </c>
      <c r="BD52" s="153">
        <f t="shared" si="11"/>
        <v>11939.801099576433</v>
      </c>
      <c r="BE52" s="153">
        <f t="shared" si="11"/>
        <v>11956.97269703014</v>
      </c>
      <c r="BF52" s="153">
        <f t="shared" si="11"/>
        <v>12049.158290063115</v>
      </c>
      <c r="BG52" s="635" t="s">
        <v>20</v>
      </c>
    </row>
    <row r="53" spans="1:59" ht="29.25" customHeight="1">
      <c r="T53" s="417"/>
      <c r="U53" s="421" t="s">
        <v>435</v>
      </c>
      <c r="V53" s="422"/>
      <c r="W53" s="422"/>
      <c r="X53" s="422"/>
      <c r="Y53" s="422"/>
      <c r="Z53" s="422"/>
      <c r="AA53" s="74">
        <v>12317.553110018047</v>
      </c>
      <c r="AB53" s="74">
        <v>12330.124993397267</v>
      </c>
      <c r="AC53" s="74">
        <v>13374.46146280484</v>
      </c>
      <c r="AD53" s="74">
        <v>13178.692482447146</v>
      </c>
      <c r="AE53" s="74">
        <v>15710.783587736427</v>
      </c>
      <c r="AF53" s="74">
        <v>16008.541727225926</v>
      </c>
      <c r="AG53" s="74">
        <v>16403.667578406963</v>
      </c>
      <c r="AH53" s="74">
        <v>17018.547435412827</v>
      </c>
      <c r="AI53" s="74">
        <v>17038.876329865427</v>
      </c>
      <c r="AJ53" s="74">
        <v>16769.335981318935</v>
      </c>
      <c r="AK53" s="74">
        <v>16883.825428359749</v>
      </c>
      <c r="AL53" s="74">
        <v>15669.387358158763</v>
      </c>
      <c r="AM53" s="74">
        <v>15145.577639317755</v>
      </c>
      <c r="AN53" s="74">
        <v>15164.048062684889</v>
      </c>
      <c r="AO53" s="74">
        <v>14652.460513065771</v>
      </c>
      <c r="AP53" s="74">
        <v>14208.198710665132</v>
      </c>
      <c r="AQ53" s="74">
        <v>13427.695405820961</v>
      </c>
      <c r="AR53" s="74">
        <v>13601.66826809425</v>
      </c>
      <c r="AS53" s="74">
        <v>14671.357917594059</v>
      </c>
      <c r="AT53" s="74">
        <v>12201.830886699694</v>
      </c>
      <c r="AU53" s="74">
        <v>12507.092513321168</v>
      </c>
      <c r="AV53" s="74">
        <v>11729.315093669238</v>
      </c>
      <c r="AW53" s="74">
        <v>12316.763085070972</v>
      </c>
      <c r="AX53" s="74">
        <v>12198.05220970821</v>
      </c>
      <c r="AY53" s="74">
        <v>11719.454524851348</v>
      </c>
      <c r="AZ53" s="74">
        <v>11663.993941067214</v>
      </c>
      <c r="BA53" s="74">
        <v>11092.922028857423</v>
      </c>
      <c r="BB53" s="74">
        <v>10824.986674822241</v>
      </c>
      <c r="BC53" s="74">
        <v>11626.032720536097</v>
      </c>
      <c r="BD53" s="74">
        <v>11357.32430712566</v>
      </c>
      <c r="BE53" s="74">
        <v>11359.787580582486</v>
      </c>
      <c r="BF53" s="74">
        <v>11370.056010183935</v>
      </c>
      <c r="BG53" s="629"/>
    </row>
    <row r="54" spans="1:59" ht="15" customHeight="1">
      <c r="T54" s="417"/>
      <c r="U54" s="432" t="s">
        <v>436</v>
      </c>
      <c r="V54" s="433"/>
      <c r="W54" s="433"/>
      <c r="X54" s="433"/>
      <c r="Y54" s="433"/>
      <c r="Z54" s="433"/>
      <c r="AA54" s="182">
        <v>702.83026999291678</v>
      </c>
      <c r="AB54" s="182">
        <v>686.44620024230187</v>
      </c>
      <c r="AC54" s="182">
        <v>698.89764571316766</v>
      </c>
      <c r="AD54" s="182">
        <v>680.74547632983922</v>
      </c>
      <c r="AE54" s="182">
        <v>701.91349393186852</v>
      </c>
      <c r="AF54" s="182">
        <v>667.82873473264453</v>
      </c>
      <c r="AG54" s="182">
        <v>640.46784939712438</v>
      </c>
      <c r="AH54" s="182">
        <v>655.23057167867137</v>
      </c>
      <c r="AI54" s="182">
        <v>609.1187236752379</v>
      </c>
      <c r="AJ54" s="182">
        <v>652.57502705106276</v>
      </c>
      <c r="AK54" s="182">
        <v>655.91443265909516</v>
      </c>
      <c r="AL54" s="182">
        <v>630.52981102330273</v>
      </c>
      <c r="AM54" s="182">
        <v>577.04643230948568</v>
      </c>
      <c r="AN54" s="182">
        <v>516.5268173218675</v>
      </c>
      <c r="AO54" s="182">
        <v>506.69926841574829</v>
      </c>
      <c r="AP54" s="182">
        <v>506.81438218982044</v>
      </c>
      <c r="AQ54" s="182">
        <v>522.35987148863205</v>
      </c>
      <c r="AR54" s="182">
        <v>561.19836242802796</v>
      </c>
      <c r="AS54" s="182">
        <v>530.41167542322773</v>
      </c>
      <c r="AT54" s="182">
        <v>513.68788841490209</v>
      </c>
      <c r="AU54" s="182">
        <v>526.91409091663695</v>
      </c>
      <c r="AV54" s="182">
        <v>524.12535460171284</v>
      </c>
      <c r="AW54" s="182">
        <v>528.10321016884393</v>
      </c>
      <c r="AX54" s="182">
        <v>604.69033239592966</v>
      </c>
      <c r="AY54" s="182">
        <v>617.02824714749113</v>
      </c>
      <c r="AZ54" s="182">
        <v>624.93138440348548</v>
      </c>
      <c r="BA54" s="182">
        <v>618.83151051759683</v>
      </c>
      <c r="BB54" s="182">
        <v>636.62217425062067</v>
      </c>
      <c r="BC54" s="182">
        <v>673.37481073742629</v>
      </c>
      <c r="BD54" s="182">
        <v>582.47679245077279</v>
      </c>
      <c r="BE54" s="182">
        <v>597.18511644765408</v>
      </c>
      <c r="BF54" s="182">
        <v>679.10227987917926</v>
      </c>
      <c r="BG54" s="1458"/>
    </row>
    <row r="55" spans="1:59" ht="15" customHeight="1" thickBot="1">
      <c r="T55" s="434" t="s">
        <v>220</v>
      </c>
      <c r="U55" s="435"/>
      <c r="V55" s="436"/>
      <c r="W55" s="436"/>
      <c r="X55" s="436"/>
      <c r="Y55" s="436"/>
      <c r="Z55" s="436"/>
      <c r="AA55" s="183">
        <v>5548.4165444162527</v>
      </c>
      <c r="AB55" s="183">
        <v>5371.8459453717196</v>
      </c>
      <c r="AC55" s="183">
        <v>5097.4187537682365</v>
      </c>
      <c r="AD55" s="183">
        <v>4876.2603320934795</v>
      </c>
      <c r="AE55" s="183">
        <v>4865.8383754087472</v>
      </c>
      <c r="AF55" s="183">
        <v>4767.5113615988812</v>
      </c>
      <c r="AG55" s="183">
        <v>4797.4243449917558</v>
      </c>
      <c r="AH55" s="183">
        <v>4631.4781735962733</v>
      </c>
      <c r="AI55" s="183">
        <v>4243.4465450601647</v>
      </c>
      <c r="AJ55" s="183">
        <v>4238.4763258121757</v>
      </c>
      <c r="AK55" s="183">
        <v>4305.786271072725</v>
      </c>
      <c r="AL55" s="183">
        <v>3857.3362352176582</v>
      </c>
      <c r="AM55" s="183">
        <v>3599.3075386327528</v>
      </c>
      <c r="AN55" s="183">
        <v>3449.4052755647049</v>
      </c>
      <c r="AO55" s="183">
        <v>3359.1936732883755</v>
      </c>
      <c r="AP55" s="183">
        <v>3256.1902830887807</v>
      </c>
      <c r="AQ55" s="183">
        <v>3188.9754598156578</v>
      </c>
      <c r="AR55" s="183">
        <v>3034.1272004759116</v>
      </c>
      <c r="AS55" s="183">
        <v>2752.9982823262808</v>
      </c>
      <c r="AT55" s="183">
        <v>2536.3948487476041</v>
      </c>
      <c r="AU55" s="183">
        <v>2464.8659720919986</v>
      </c>
      <c r="AV55" s="183">
        <v>2376.1306659999891</v>
      </c>
      <c r="AW55" s="183">
        <v>2298.2442459806352</v>
      </c>
      <c r="AX55" s="183">
        <v>2305.2722239577247</v>
      </c>
      <c r="AY55" s="183">
        <v>2232.1243334880469</v>
      </c>
      <c r="AZ55" s="183">
        <v>2213.3775574723263</v>
      </c>
      <c r="BA55" s="183">
        <v>2172.7762163264351</v>
      </c>
      <c r="BB55" s="183">
        <v>2145.9336979318991</v>
      </c>
      <c r="BC55" s="183">
        <v>2109.9242006474178</v>
      </c>
      <c r="BD55" s="183">
        <v>2059.9250047880137</v>
      </c>
      <c r="BE55" s="183">
        <v>1923.0970769787195</v>
      </c>
      <c r="BF55" s="183">
        <v>1929.0960376359344</v>
      </c>
      <c r="BG55" s="1459"/>
    </row>
    <row r="56" spans="1:59" ht="15" customHeight="1" thickTop="1">
      <c r="T56" s="1259"/>
      <c r="U56" s="1260"/>
      <c r="V56" s="1261"/>
      <c r="W56" s="1261"/>
      <c r="X56" s="1261"/>
      <c r="Y56" s="1261"/>
      <c r="Z56" s="1261"/>
      <c r="AA56" s="1199"/>
      <c r="AB56" s="1199"/>
      <c r="AC56" s="1199"/>
      <c r="AD56" s="1199"/>
      <c r="AE56" s="1199"/>
      <c r="AF56" s="1199"/>
      <c r="AG56" s="1199"/>
      <c r="AH56" s="1199"/>
      <c r="AI56" s="1199"/>
      <c r="AJ56" s="1199"/>
      <c r="AK56" s="1199"/>
      <c r="AL56" s="1199"/>
      <c r="AM56" s="1199"/>
      <c r="AN56" s="1199"/>
      <c r="AO56" s="1199"/>
      <c r="AP56" s="1199"/>
      <c r="AQ56" s="1199"/>
      <c r="AR56" s="1199"/>
      <c r="AS56" s="1199"/>
      <c r="AT56" s="1199"/>
      <c r="AU56" s="1199"/>
      <c r="AV56" s="1199"/>
      <c r="AW56" s="1199"/>
      <c r="AX56" s="1199"/>
      <c r="AY56" s="1199"/>
      <c r="AZ56" s="1199"/>
      <c r="BA56" s="1199"/>
      <c r="BB56" s="1199"/>
      <c r="BC56" s="1199"/>
      <c r="BD56" s="1199"/>
      <c r="BE56" s="1199"/>
      <c r="BF56" s="1199"/>
      <c r="BG56" s="636"/>
    </row>
    <row r="57" spans="1:59" ht="15" customHeight="1">
      <c r="T57" s="1262"/>
      <c r="U57" s="1263"/>
      <c r="V57" s="1264"/>
      <c r="W57" s="1264"/>
      <c r="X57" s="1264"/>
      <c r="Y57" s="1264"/>
      <c r="Z57" s="1264"/>
      <c r="AA57" s="1200"/>
      <c r="AB57" s="1200"/>
      <c r="AC57" s="1200"/>
      <c r="AD57" s="1200"/>
      <c r="AE57" s="1200"/>
      <c r="AF57" s="1200"/>
      <c r="AG57" s="1200"/>
      <c r="AH57" s="1200"/>
      <c r="AI57" s="1200"/>
      <c r="AJ57" s="1200"/>
      <c r="AK57" s="1200"/>
      <c r="AL57" s="1200"/>
      <c r="AM57" s="1200"/>
      <c r="AN57" s="1200"/>
      <c r="AO57" s="1200"/>
      <c r="AP57" s="1200"/>
      <c r="AQ57" s="1200"/>
      <c r="AR57" s="1200"/>
      <c r="AS57" s="1200"/>
      <c r="AT57" s="1200"/>
      <c r="AU57" s="1200"/>
      <c r="AV57" s="1200"/>
      <c r="AW57" s="1200"/>
      <c r="AX57" s="1200"/>
      <c r="AY57" s="1200"/>
      <c r="AZ57" s="1200"/>
      <c r="BA57" s="1200"/>
      <c r="BB57" s="1200"/>
      <c r="BC57" s="1200"/>
      <c r="BD57" s="1200"/>
      <c r="BE57" s="1200"/>
      <c r="BF57" s="1200"/>
      <c r="BG57" s="637"/>
    </row>
    <row r="58" spans="1:59" ht="15" customHeight="1">
      <c r="T58" s="1265"/>
      <c r="U58" s="1263"/>
      <c r="V58" s="1264"/>
      <c r="W58" s="1264"/>
      <c r="X58" s="1264"/>
      <c r="Y58" s="1264"/>
      <c r="Z58" s="1264"/>
      <c r="AA58" s="1200"/>
      <c r="AB58" s="1200"/>
      <c r="AC58" s="1200"/>
      <c r="AD58" s="1200"/>
      <c r="AE58" s="1200"/>
      <c r="AF58" s="1200"/>
      <c r="AG58" s="1200"/>
      <c r="AH58" s="1200"/>
      <c r="AI58" s="1200"/>
      <c r="AJ58" s="1200"/>
      <c r="AK58" s="1200"/>
      <c r="AL58" s="1200"/>
      <c r="AM58" s="1200"/>
      <c r="AN58" s="1200"/>
      <c r="AO58" s="1200"/>
      <c r="AP58" s="1200"/>
      <c r="AQ58" s="1200"/>
      <c r="AR58" s="1200"/>
      <c r="AS58" s="1200"/>
      <c r="AT58" s="1200"/>
      <c r="AU58" s="1200"/>
      <c r="AV58" s="1200"/>
      <c r="AW58" s="1200"/>
      <c r="AX58" s="1200"/>
      <c r="AY58" s="1200"/>
      <c r="AZ58" s="1200"/>
      <c r="BA58" s="1200"/>
      <c r="BB58" s="1200"/>
      <c r="BC58" s="1200"/>
      <c r="BD58" s="1200"/>
      <c r="BE58" s="1200"/>
      <c r="BF58" s="1200"/>
      <c r="BG58" s="637"/>
    </row>
    <row r="59" spans="1:59" ht="15" customHeight="1" thickBot="1">
      <c r="T59" s="1266"/>
      <c r="U59" s="1267"/>
      <c r="V59" s="1268"/>
      <c r="W59" s="1268"/>
      <c r="X59" s="1268"/>
      <c r="Y59" s="1268"/>
      <c r="Z59" s="1268"/>
      <c r="AA59" s="1201"/>
      <c r="AB59" s="1201"/>
      <c r="AC59" s="1201"/>
      <c r="AD59" s="1201"/>
      <c r="AE59" s="1201"/>
      <c r="AF59" s="1201"/>
      <c r="AG59" s="1201"/>
      <c r="AH59" s="1201"/>
      <c r="AI59" s="1201"/>
      <c r="AJ59" s="1201"/>
      <c r="AK59" s="1201"/>
      <c r="AL59" s="1201"/>
      <c r="AM59" s="1201"/>
      <c r="AN59" s="1201"/>
      <c r="AO59" s="1201"/>
      <c r="AP59" s="1201"/>
      <c r="AQ59" s="1201"/>
      <c r="AR59" s="1201"/>
      <c r="AS59" s="1201"/>
      <c r="AT59" s="1201"/>
      <c r="AU59" s="1201"/>
      <c r="AV59" s="1201"/>
      <c r="AW59" s="1201"/>
      <c r="AX59" s="1201"/>
      <c r="AY59" s="1201"/>
      <c r="AZ59" s="1201"/>
      <c r="BA59" s="1201"/>
      <c r="BB59" s="1201"/>
      <c r="BC59" s="1201"/>
      <c r="BD59" s="1201"/>
      <c r="BE59" s="1201"/>
      <c r="BF59" s="1201"/>
      <c r="BG59" s="638"/>
    </row>
    <row r="60" spans="1:59" ht="30" customHeight="1">
      <c r="T60" s="1615" t="s">
        <v>221</v>
      </c>
      <c r="U60" s="1616"/>
      <c r="V60" s="1616"/>
      <c r="W60" s="1292"/>
      <c r="X60" s="1292"/>
      <c r="Y60" s="1292"/>
      <c r="Z60" s="1292"/>
      <c r="AA60" s="14"/>
      <c r="AB60" s="14"/>
      <c r="AC60" s="14"/>
      <c r="AD60" s="14"/>
      <c r="AE60" s="14"/>
      <c r="AF60" s="14"/>
      <c r="AG60" s="14"/>
      <c r="AH60" s="14"/>
      <c r="AI60" s="14"/>
      <c r="AJ60" s="14"/>
      <c r="AK60" s="14"/>
      <c r="AL60" s="14"/>
      <c r="AM60" s="14"/>
      <c r="AN60" s="14"/>
      <c r="AO60" s="14"/>
      <c r="AP60" s="14"/>
      <c r="AQ60" s="14"/>
      <c r="AR60" s="14"/>
      <c r="AS60" s="66"/>
      <c r="AT60" s="14"/>
      <c r="AU60" s="14"/>
      <c r="AV60" s="14"/>
      <c r="AW60" s="14"/>
      <c r="AX60" s="14"/>
      <c r="AY60" s="14"/>
      <c r="AZ60" s="14"/>
      <c r="BA60" s="14"/>
      <c r="BB60" s="14"/>
      <c r="BC60" s="14"/>
      <c r="BD60" s="14"/>
      <c r="BE60" s="14"/>
      <c r="BF60" s="14"/>
    </row>
    <row r="61" spans="1:59" ht="59.25" customHeight="1">
      <c r="T61" s="1613" t="s">
        <v>222</v>
      </c>
      <c r="U61" s="1614"/>
      <c r="V61" s="1614"/>
      <c r="W61" s="1290"/>
      <c r="X61" s="1290"/>
      <c r="Y61" s="1290"/>
      <c r="Z61" s="1290"/>
      <c r="AA61" s="202"/>
    </row>
    <row r="62" spans="1:59" ht="51" customHeight="1">
      <c r="A62" s="1559"/>
      <c r="T62" s="1617" t="s">
        <v>333</v>
      </c>
      <c r="U62" s="1618"/>
      <c r="V62" s="1618"/>
      <c r="W62" s="1292"/>
      <c r="X62" s="1292"/>
      <c r="Y62" s="1292"/>
      <c r="Z62" s="1292"/>
    </row>
    <row r="63" spans="1:59" ht="35.25" customHeight="1">
      <c r="T63" s="1613" t="s">
        <v>331</v>
      </c>
      <c r="U63" s="1614"/>
      <c r="V63" s="1614"/>
      <c r="W63" s="1290"/>
      <c r="X63" s="1290"/>
      <c r="Y63" s="1290"/>
      <c r="Z63" s="1290"/>
      <c r="AA63" s="32"/>
    </row>
    <row r="64" spans="1:59" ht="45" customHeight="1">
      <c r="T64" s="1611" t="s">
        <v>497</v>
      </c>
      <c r="U64" s="1612"/>
      <c r="V64" s="1612"/>
      <c r="W64" s="1291"/>
      <c r="X64" s="1291"/>
      <c r="Y64" s="1291"/>
      <c r="Z64" s="1291"/>
      <c r="AA64" s="112"/>
      <c r="AB64" s="81"/>
      <c r="AC64" s="81"/>
      <c r="AD64" s="81"/>
      <c r="AE64" s="81"/>
      <c r="AF64" s="81"/>
    </row>
    <row r="65" spans="20:59">
      <c r="T65" s="437"/>
      <c r="AA65" s="32"/>
    </row>
    <row r="66" spans="20:59">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row>
    <row r="67" spans="20:59" ht="16.2">
      <c r="V67" s="1" t="s">
        <v>538</v>
      </c>
    </row>
    <row r="68" spans="20:59">
      <c r="V68" s="343" t="s">
        <v>539</v>
      </c>
      <c r="W68" s="343"/>
      <c r="X68" s="343"/>
      <c r="Y68" s="343"/>
      <c r="Z68" s="343"/>
      <c r="AA68" s="6">
        <v>1990</v>
      </c>
      <c r="AB68" s="6">
        <f t="shared" ref="AB68:BA68" si="12">AA68+1</f>
        <v>1991</v>
      </c>
      <c r="AC68" s="6">
        <f t="shared" si="12"/>
        <v>1992</v>
      </c>
      <c r="AD68" s="6">
        <f t="shared" si="12"/>
        <v>1993</v>
      </c>
      <c r="AE68" s="6">
        <f t="shared" si="12"/>
        <v>1994</v>
      </c>
      <c r="AF68" s="6">
        <f t="shared" si="12"/>
        <v>1995</v>
      </c>
      <c r="AG68" s="6">
        <f t="shared" si="12"/>
        <v>1996</v>
      </c>
      <c r="AH68" s="6">
        <f t="shared" si="12"/>
        <v>1997</v>
      </c>
      <c r="AI68" s="6">
        <f t="shared" si="12"/>
        <v>1998</v>
      </c>
      <c r="AJ68" s="6">
        <f t="shared" si="12"/>
        <v>1999</v>
      </c>
      <c r="AK68" s="6">
        <f t="shared" si="12"/>
        <v>2000</v>
      </c>
      <c r="AL68" s="6">
        <f t="shared" si="12"/>
        <v>2001</v>
      </c>
      <c r="AM68" s="6">
        <f t="shared" si="12"/>
        <v>2002</v>
      </c>
      <c r="AN68" s="6">
        <f t="shared" si="12"/>
        <v>2003</v>
      </c>
      <c r="AO68" s="6">
        <f t="shared" si="12"/>
        <v>2004</v>
      </c>
      <c r="AP68" s="6">
        <f t="shared" si="12"/>
        <v>2005</v>
      </c>
      <c r="AQ68" s="6">
        <f t="shared" si="12"/>
        <v>2006</v>
      </c>
      <c r="AR68" s="6">
        <f t="shared" si="12"/>
        <v>2007</v>
      </c>
      <c r="AS68" s="6">
        <f t="shared" si="12"/>
        <v>2008</v>
      </c>
      <c r="AT68" s="6">
        <f t="shared" si="12"/>
        <v>2009</v>
      </c>
      <c r="AU68" s="6">
        <f t="shared" si="12"/>
        <v>2010</v>
      </c>
      <c r="AV68" s="6">
        <f t="shared" si="12"/>
        <v>2011</v>
      </c>
      <c r="AW68" s="6">
        <f t="shared" si="12"/>
        <v>2012</v>
      </c>
      <c r="AX68" s="6">
        <f t="shared" si="12"/>
        <v>2013</v>
      </c>
      <c r="AY68" s="6">
        <f t="shared" si="12"/>
        <v>2014</v>
      </c>
      <c r="AZ68" s="6">
        <f t="shared" si="12"/>
        <v>2015</v>
      </c>
      <c r="BA68" s="6">
        <f t="shared" si="12"/>
        <v>2016</v>
      </c>
      <c r="BB68" s="6">
        <f>BA68+1</f>
        <v>2017</v>
      </c>
      <c r="BC68" s="6">
        <f>BB68+1</f>
        <v>2018</v>
      </c>
      <c r="BD68" s="6">
        <f>BC68+1</f>
        <v>2019</v>
      </c>
      <c r="BE68" s="6">
        <f>BD68+1</f>
        <v>2020</v>
      </c>
      <c r="BF68" s="6">
        <f>BE68+1</f>
        <v>2021</v>
      </c>
      <c r="BG68" s="6" t="s">
        <v>16</v>
      </c>
    </row>
    <row r="69" spans="20:59">
      <c r="V69" s="1384" t="s">
        <v>540</v>
      </c>
      <c r="W69" s="1384"/>
      <c r="X69" s="1384"/>
      <c r="Y69" s="1384"/>
      <c r="Z69" s="1384"/>
      <c r="AA69" s="1386">
        <f t="shared" ref="AA69:BF69" si="13">AA7/10^3</f>
        <v>368.52978879839736</v>
      </c>
      <c r="AB69" s="1386">
        <f t="shared" si="13"/>
        <v>369.427968212449</v>
      </c>
      <c r="AC69" s="1386">
        <f t="shared" si="13"/>
        <v>374.33277297328453</v>
      </c>
      <c r="AD69" s="1386">
        <f t="shared" si="13"/>
        <v>357.04568480922268</v>
      </c>
      <c r="AE69" s="1386">
        <f t="shared" si="13"/>
        <v>391.46500881168055</v>
      </c>
      <c r="AF69" s="1386">
        <f t="shared" si="13"/>
        <v>378.90471926782806</v>
      </c>
      <c r="AG69" s="1386">
        <f t="shared" si="13"/>
        <v>381.46888990966698</v>
      </c>
      <c r="AH69" s="1386">
        <f t="shared" si="13"/>
        <v>377.45158117969197</v>
      </c>
      <c r="AI69" s="1386">
        <f t="shared" si="13"/>
        <v>364.9733633386623</v>
      </c>
      <c r="AJ69" s="1386">
        <f t="shared" si="13"/>
        <v>386.94354715092408</v>
      </c>
      <c r="AK69" s="1386">
        <f t="shared" si="13"/>
        <v>395.49414177989956</v>
      </c>
      <c r="AL69" s="1386">
        <f t="shared" si="13"/>
        <v>386.5618083764453</v>
      </c>
      <c r="AM69" s="1386">
        <f t="shared" si="13"/>
        <v>413.43926326288556</v>
      </c>
      <c r="AN69" s="1386">
        <f t="shared" si="13"/>
        <v>432.54964493919283</v>
      </c>
      <c r="AO69" s="1386">
        <f t="shared" si="13"/>
        <v>430.22843825403095</v>
      </c>
      <c r="AP69" s="1386">
        <f t="shared" si="13"/>
        <v>449.66431557272017</v>
      </c>
      <c r="AQ69" s="1386">
        <f t="shared" si="13"/>
        <v>440.69655907341087</v>
      </c>
      <c r="AR69" s="1386">
        <f t="shared" si="13"/>
        <v>490.93727817451861</v>
      </c>
      <c r="AS69" s="1386">
        <f t="shared" si="13"/>
        <v>471.72608955495383</v>
      </c>
      <c r="AT69" s="1386">
        <f t="shared" si="13"/>
        <v>441.42570618803518</v>
      </c>
      <c r="AU69" s="1386">
        <f t="shared" si="13"/>
        <v>473.84606946462321</v>
      </c>
      <c r="AV69" s="1386">
        <f t="shared" si="13"/>
        <v>534.7899381354465</v>
      </c>
      <c r="AW69" s="1386">
        <f t="shared" si="13"/>
        <v>581.48087581709717</v>
      </c>
      <c r="AX69" s="1386">
        <f t="shared" si="13"/>
        <v>583.47435580513309</v>
      </c>
      <c r="AY69" s="1386">
        <f t="shared" si="13"/>
        <v>553.35182484526354</v>
      </c>
      <c r="AZ69" s="1386">
        <f t="shared" si="13"/>
        <v>527.29093225456552</v>
      </c>
      <c r="BA69" s="1386">
        <f t="shared" si="13"/>
        <v>522.50778496081455</v>
      </c>
      <c r="BB69" s="1386">
        <f t="shared" si="13"/>
        <v>508.92718612312802</v>
      </c>
      <c r="BC69" s="1386">
        <f t="shared" si="13"/>
        <v>471.50545213151889</v>
      </c>
      <c r="BD69" s="1386">
        <f t="shared" si="13"/>
        <v>449.13560942994013</v>
      </c>
      <c r="BE69" s="1386">
        <f t="shared" si="13"/>
        <v>436.9122786903277</v>
      </c>
      <c r="BF69" s="1386">
        <f t="shared" si="13"/>
        <v>434.45910170346127</v>
      </c>
      <c r="BG69" s="1387"/>
    </row>
    <row r="70" spans="20:59">
      <c r="V70" s="1384" t="s">
        <v>373</v>
      </c>
      <c r="W70" s="1384"/>
      <c r="X70" s="1384"/>
      <c r="Y70" s="1384"/>
      <c r="Z70" s="1384"/>
      <c r="AA70" s="1386"/>
      <c r="AB70" s="1386"/>
      <c r="AC70" s="1386"/>
      <c r="AD70" s="1386"/>
      <c r="AE70" s="1386"/>
      <c r="AF70" s="1386"/>
      <c r="AG70" s="1386"/>
      <c r="AH70" s="1386"/>
      <c r="AI70" s="1386"/>
      <c r="AJ70" s="1386"/>
      <c r="AK70" s="1386"/>
      <c r="AL70" s="1386"/>
      <c r="AM70" s="1386"/>
      <c r="AN70" s="1386"/>
      <c r="AO70" s="1386"/>
      <c r="AP70" s="1386"/>
      <c r="AQ70" s="1386"/>
      <c r="AR70" s="1386"/>
      <c r="AS70" s="1386"/>
      <c r="AT70" s="1386"/>
      <c r="AU70" s="1386"/>
      <c r="AV70" s="1386"/>
      <c r="AW70" s="1386"/>
      <c r="AX70" s="1386"/>
      <c r="AY70" s="1386"/>
      <c r="AZ70" s="1386"/>
      <c r="BA70" s="1386"/>
      <c r="BB70" s="1386"/>
      <c r="BC70" s="1386"/>
      <c r="BD70" s="1386"/>
      <c r="BE70" s="1386"/>
      <c r="BF70" s="1386"/>
      <c r="BG70" s="1387"/>
    </row>
    <row r="71" spans="20:59">
      <c r="V71" s="1384" t="s">
        <v>541</v>
      </c>
      <c r="W71" s="1384"/>
      <c r="X71" s="1384"/>
      <c r="Y71" s="1384"/>
      <c r="Z71" s="1384"/>
      <c r="AA71" s="1386">
        <f t="shared" ref="AA71:BF71" si="14">AA19/10^3</f>
        <v>202.14011534103068</v>
      </c>
      <c r="AB71" s="1386">
        <f t="shared" si="14"/>
        <v>213.93408222977703</v>
      </c>
      <c r="AC71" s="1386">
        <f t="shared" si="14"/>
        <v>220.52606623127252</v>
      </c>
      <c r="AD71" s="1386">
        <f t="shared" si="14"/>
        <v>224.28624647361104</v>
      </c>
      <c r="AE71" s="1386">
        <f t="shared" si="14"/>
        <v>233.49066505129787</v>
      </c>
      <c r="AF71" s="1386">
        <f t="shared" si="14"/>
        <v>242.79701264033676</v>
      </c>
      <c r="AG71" s="1386">
        <f t="shared" si="14"/>
        <v>249.56089382832178</v>
      </c>
      <c r="AH71" s="1386">
        <f t="shared" si="14"/>
        <v>251.33787863106073</v>
      </c>
      <c r="AI71" s="1386">
        <f t="shared" si="14"/>
        <v>249.46066525977173</v>
      </c>
      <c r="AJ71" s="1386">
        <f t="shared" si="14"/>
        <v>253.55861703050178</v>
      </c>
      <c r="AK71" s="1386">
        <f t="shared" si="14"/>
        <v>253.09058953046463</v>
      </c>
      <c r="AL71" s="1386">
        <f t="shared" si="14"/>
        <v>257.23962102595169</v>
      </c>
      <c r="AM71" s="1386">
        <f t="shared" si="14"/>
        <v>253.57325023016125</v>
      </c>
      <c r="AN71" s="1386">
        <f t="shared" si="14"/>
        <v>249.53322677876054</v>
      </c>
      <c r="AO71" s="1386">
        <f t="shared" si="14"/>
        <v>243.58204554075834</v>
      </c>
      <c r="AP71" s="1386">
        <f t="shared" si="14"/>
        <v>238.06517075890162</v>
      </c>
      <c r="AQ71" s="1386">
        <f t="shared" si="14"/>
        <v>235.33810885729676</v>
      </c>
      <c r="AR71" s="1386">
        <f t="shared" si="14"/>
        <v>232.54102855571153</v>
      </c>
      <c r="AS71" s="1386">
        <f t="shared" si="14"/>
        <v>224.86480483726814</v>
      </c>
      <c r="AT71" s="1386">
        <f t="shared" si="14"/>
        <v>221.55879245290049</v>
      </c>
      <c r="AU71" s="1386">
        <f t="shared" si="14"/>
        <v>221.96863067432619</v>
      </c>
      <c r="AV71" s="1386">
        <f t="shared" si="14"/>
        <v>217.13795480887168</v>
      </c>
      <c r="AW71" s="1386">
        <f t="shared" si="14"/>
        <v>218.00414655659714</v>
      </c>
      <c r="AX71" s="1386">
        <f t="shared" si="14"/>
        <v>215.11476391054285</v>
      </c>
      <c r="AY71" s="1386">
        <f t="shared" si="14"/>
        <v>210.14912993289843</v>
      </c>
      <c r="AZ71" s="1386">
        <f t="shared" si="14"/>
        <v>208.87529650901877</v>
      </c>
      <c r="BA71" s="1386">
        <f t="shared" si="14"/>
        <v>207.06585445355648</v>
      </c>
      <c r="BB71" s="1386">
        <f t="shared" si="14"/>
        <v>205.2526489390246</v>
      </c>
      <c r="BC71" s="1386">
        <f t="shared" si="14"/>
        <v>203.01625605100577</v>
      </c>
      <c r="BD71" s="1386">
        <f t="shared" si="14"/>
        <v>199.02235251843445</v>
      </c>
      <c r="BE71" s="1386">
        <f t="shared" si="14"/>
        <v>177.56349863523809</v>
      </c>
      <c r="BF71" s="1386">
        <f t="shared" si="14"/>
        <v>179.57242360015101</v>
      </c>
      <c r="BG71" s="1387"/>
    </row>
    <row r="72" spans="20:59">
      <c r="V72" s="1384" t="s">
        <v>542</v>
      </c>
      <c r="W72" s="1384"/>
      <c r="X72" s="1384"/>
      <c r="Y72" s="1384"/>
      <c r="Z72" s="1384"/>
      <c r="AA72" s="1386"/>
      <c r="AB72" s="1386"/>
      <c r="AC72" s="1386"/>
      <c r="AD72" s="1386"/>
      <c r="AE72" s="1386"/>
      <c r="AF72" s="1386"/>
      <c r="AG72" s="1386"/>
      <c r="AH72" s="1386"/>
      <c r="AI72" s="1386"/>
      <c r="AJ72" s="1386"/>
      <c r="AK72" s="1386"/>
      <c r="AL72" s="1386"/>
      <c r="AM72" s="1386"/>
      <c r="AN72" s="1386"/>
      <c r="AO72" s="1386"/>
      <c r="AP72" s="1386"/>
      <c r="AQ72" s="1386"/>
      <c r="AR72" s="1386"/>
      <c r="AS72" s="1386"/>
      <c r="AT72" s="1386"/>
      <c r="AU72" s="1386"/>
      <c r="AV72" s="1386"/>
      <c r="AW72" s="1386"/>
      <c r="AX72" s="1386"/>
      <c r="AY72" s="1386"/>
      <c r="AZ72" s="1386"/>
      <c r="BA72" s="1386"/>
      <c r="BB72" s="1386"/>
      <c r="BC72" s="1386"/>
      <c r="BD72" s="1386"/>
      <c r="BE72" s="1386"/>
      <c r="BF72" s="1386"/>
      <c r="BG72" s="1387"/>
    </row>
    <row r="73" spans="20:59">
      <c r="V73" s="1384" t="s">
        <v>543</v>
      </c>
      <c r="W73" s="1384"/>
      <c r="X73" s="1384"/>
      <c r="Y73" s="1384"/>
      <c r="Z73" s="1384"/>
      <c r="AA73" s="1387">
        <f t="shared" ref="AA73:BF74" si="15">AA28/10^3</f>
        <v>0.19168159453050962</v>
      </c>
      <c r="AB73" s="1387">
        <f t="shared" si="15"/>
        <v>0.21513433788423128</v>
      </c>
      <c r="AC73" s="1387">
        <f t="shared" si="15"/>
        <v>0.20820877083634839</v>
      </c>
      <c r="AD73" s="1387">
        <f t="shared" si="15"/>
        <v>0.21163197699169126</v>
      </c>
      <c r="AE73" s="1387">
        <f t="shared" si="15"/>
        <v>0.23120719761034114</v>
      </c>
      <c r="AF73" s="1387">
        <f t="shared" si="15"/>
        <v>0.52155648968173451</v>
      </c>
      <c r="AG73" s="1387">
        <f t="shared" si="15"/>
        <v>0.57077987374816874</v>
      </c>
      <c r="AH73" s="1387">
        <f t="shared" si="15"/>
        <v>0.58042905448796234</v>
      </c>
      <c r="AI73" s="1387">
        <f t="shared" si="15"/>
        <v>0.49871027319486733</v>
      </c>
      <c r="AJ73" s="1387">
        <f t="shared" si="15"/>
        <v>0.53940928983411784</v>
      </c>
      <c r="AK73" s="1387">
        <f t="shared" si="15"/>
        <v>0.51163012655003948</v>
      </c>
      <c r="AL73" s="1387">
        <f t="shared" si="15"/>
        <v>0.54823822958845814</v>
      </c>
      <c r="AM73" s="1387">
        <f t="shared" si="15"/>
        <v>0.5246108195548973</v>
      </c>
      <c r="AN73" s="1387">
        <f t="shared" si="15"/>
        <v>0.50577816069220838</v>
      </c>
      <c r="AO73" s="1387">
        <f t="shared" si="15"/>
        <v>0.47713503587583012</v>
      </c>
      <c r="AP73" s="1387">
        <f t="shared" si="15"/>
        <v>0.50780665043277617</v>
      </c>
      <c r="AQ73" s="1387">
        <f t="shared" si="15"/>
        <v>0.55314674897921123</v>
      </c>
      <c r="AR73" s="1387">
        <f t="shared" si="15"/>
        <v>0.61567152291992289</v>
      </c>
      <c r="AS73" s="1387">
        <f t="shared" si="15"/>
        <v>0.56519660855590115</v>
      </c>
      <c r="AT73" s="1387">
        <f t="shared" si="15"/>
        <v>0.50087255488521865</v>
      </c>
      <c r="AU73" s="1387">
        <f t="shared" si="15"/>
        <v>0.47457471241056881</v>
      </c>
      <c r="AV73" s="1387">
        <f t="shared" si="15"/>
        <v>0.47750018785744863</v>
      </c>
      <c r="AW73" s="1387">
        <f t="shared" si="15"/>
        <v>0.49029090498086875</v>
      </c>
      <c r="AX73" s="1387">
        <f t="shared" si="15"/>
        <v>0.43866363575197914</v>
      </c>
      <c r="AY73" s="1387">
        <f t="shared" si="15"/>
        <v>0.44910166606133178</v>
      </c>
      <c r="AZ73" s="1387">
        <f t="shared" si="15"/>
        <v>0.42473179251388365</v>
      </c>
      <c r="BA73" s="1387">
        <f t="shared" si="15"/>
        <v>0.45712899637383503</v>
      </c>
      <c r="BB73" s="1387">
        <f t="shared" si="15"/>
        <v>0.43610299133500829</v>
      </c>
      <c r="BC73" s="1389">
        <f t="shared" si="15"/>
        <v>0.42533213167850636</v>
      </c>
      <c r="BD73" s="1389">
        <f>BD28/10^3</f>
        <v>0.38583787531284125</v>
      </c>
      <c r="BE73" s="1389">
        <f t="shared" si="15"/>
        <v>0.39066287903533392</v>
      </c>
      <c r="BF73" s="1389">
        <f t="shared" si="15"/>
        <v>0.35584014000513087</v>
      </c>
      <c r="BG73" s="1387"/>
    </row>
    <row r="74" spans="20:59">
      <c r="V74" s="1384" t="s">
        <v>544</v>
      </c>
      <c r="W74" s="1384"/>
      <c r="X74" s="1384"/>
      <c r="Y74" s="1384"/>
      <c r="Z74" s="1384"/>
      <c r="AA74" s="1389">
        <f t="shared" si="15"/>
        <v>65.64502052343498</v>
      </c>
      <c r="AB74" s="1389">
        <f t="shared" si="15"/>
        <v>66.882681557986032</v>
      </c>
      <c r="AC74" s="1389">
        <f t="shared" si="15"/>
        <v>66.795002273478318</v>
      </c>
      <c r="AD74" s="1389">
        <f t="shared" si="15"/>
        <v>65.487730552855695</v>
      </c>
      <c r="AE74" s="1389">
        <f t="shared" si="15"/>
        <v>67.171368887803879</v>
      </c>
      <c r="AF74" s="1389">
        <f t="shared" si="15"/>
        <v>67.514062202758851</v>
      </c>
      <c r="AG74" s="1389">
        <f t="shared" si="15"/>
        <v>68.105413837848829</v>
      </c>
      <c r="AH74" s="1389">
        <f t="shared" si="15"/>
        <v>65.518912983466379</v>
      </c>
      <c r="AI74" s="1389">
        <f t="shared" si="15"/>
        <v>59.447124673832398</v>
      </c>
      <c r="AJ74" s="1389">
        <f t="shared" si="15"/>
        <v>59.782099414586511</v>
      </c>
      <c r="AK74" s="1389">
        <f t="shared" si="15"/>
        <v>60.316184635125595</v>
      </c>
      <c r="AL74" s="1389">
        <f t="shared" si="15"/>
        <v>59.000326945340845</v>
      </c>
      <c r="AM74" s="1389">
        <f t="shared" si="15"/>
        <v>56.399259824235813</v>
      </c>
      <c r="AN74" s="1389">
        <f t="shared" si="15"/>
        <v>55.579159957675863</v>
      </c>
      <c r="AO74" s="1389">
        <f t="shared" si="15"/>
        <v>55.566558195161377</v>
      </c>
      <c r="AP74" s="1389">
        <f t="shared" si="15"/>
        <v>56.650290243206776</v>
      </c>
      <c r="AQ74" s="1389">
        <f t="shared" si="15"/>
        <v>57.006135537938441</v>
      </c>
      <c r="AR74" s="1389">
        <f t="shared" si="15"/>
        <v>56.217386985066696</v>
      </c>
      <c r="AS74" s="1389">
        <f t="shared" si="15"/>
        <v>51.839417646776361</v>
      </c>
      <c r="AT74" s="1389">
        <f t="shared" si="15"/>
        <v>46.267980623906197</v>
      </c>
      <c r="AU74" s="1389">
        <f t="shared" si="15"/>
        <v>47.348305525719312</v>
      </c>
      <c r="AV74" s="1389">
        <f t="shared" si="15"/>
        <v>47.157153276635825</v>
      </c>
      <c r="AW74" s="1389">
        <f t="shared" si="15"/>
        <v>47.207768442428105</v>
      </c>
      <c r="AX74" s="1389">
        <f t="shared" si="15"/>
        <v>48.989365956979313</v>
      </c>
      <c r="AY74" s="1389">
        <f t="shared" si="15"/>
        <v>48.374960454040732</v>
      </c>
      <c r="AZ74" s="1389">
        <f t="shared" si="15"/>
        <v>46.973816634314865</v>
      </c>
      <c r="BA74" s="1389">
        <f t="shared" si="15"/>
        <v>46.552011347830735</v>
      </c>
      <c r="BB74" s="1389">
        <f t="shared" si="15"/>
        <v>47.17502939296655</v>
      </c>
      <c r="BC74" s="1386">
        <f t="shared" si="15"/>
        <v>46.461398425893044</v>
      </c>
      <c r="BD74" s="1386">
        <f>BD29/10^3</f>
        <v>45.111471620939689</v>
      </c>
      <c r="BE74" s="1386">
        <f t="shared" si="15"/>
        <v>42.721674466882185</v>
      </c>
      <c r="BF74" s="1386">
        <f t="shared" si="15"/>
        <v>43.442385036212855</v>
      </c>
      <c r="BG74" s="1387"/>
    </row>
    <row r="75" spans="20:59">
      <c r="V75" s="1384" t="s">
        <v>545</v>
      </c>
      <c r="W75" s="1384"/>
      <c r="X75" s="1384"/>
      <c r="Y75" s="1384"/>
      <c r="Z75" s="1384"/>
      <c r="AA75" s="1387">
        <f t="shared" ref="AA75:BF75" si="16">AA41/10^3</f>
        <v>0.60888303237142849</v>
      </c>
      <c r="AB75" s="1387">
        <f t="shared" si="16"/>
        <v>0.54787568817142862</v>
      </c>
      <c r="AC75" s="1387">
        <f t="shared" si="16"/>
        <v>0.49300697348571432</v>
      </c>
      <c r="AD75" s="1387">
        <f t="shared" si="16"/>
        <v>0.52352121873333324</v>
      </c>
      <c r="AE75" s="1387">
        <f t="shared" si="16"/>
        <v>0.34254281495238104</v>
      </c>
      <c r="AF75" s="1387">
        <f t="shared" si="16"/>
        <v>0.35912538566666674</v>
      </c>
      <c r="AG75" s="1387">
        <f t="shared" si="16"/>
        <v>0.34961850544761908</v>
      </c>
      <c r="AH75" s="1387">
        <f t="shared" si="16"/>
        <v>0.37150371699047618</v>
      </c>
      <c r="AI75" s="1387">
        <f t="shared" si="16"/>
        <v>0.3769319348666666</v>
      </c>
      <c r="AJ75" s="1387">
        <f t="shared" si="16"/>
        <v>0.37029462349523817</v>
      </c>
      <c r="AK75" s="1387">
        <f t="shared" si="16"/>
        <v>0.44253070567619041</v>
      </c>
      <c r="AL75" s="1387">
        <f t="shared" si="16"/>
        <v>0.36768445549523809</v>
      </c>
      <c r="AM75" s="1387">
        <f t="shared" si="16"/>
        <v>0.40814204954285715</v>
      </c>
      <c r="AN75" s="1387">
        <f t="shared" si="16"/>
        <v>0.4301888422857143</v>
      </c>
      <c r="AO75" s="1387">
        <f t="shared" si="16"/>
        <v>0.40222257040952375</v>
      </c>
      <c r="AP75" s="1387">
        <f t="shared" si="16"/>
        <v>0.41055994037142862</v>
      </c>
      <c r="AQ75" s="1387">
        <f t="shared" si="16"/>
        <v>0.38348258980952382</v>
      </c>
      <c r="AR75" s="1387">
        <f t="shared" si="16"/>
        <v>0.50007924591428565</v>
      </c>
      <c r="AS75" s="1387">
        <f t="shared" si="16"/>
        <v>0.43997515058095232</v>
      </c>
      <c r="AT75" s="1387">
        <f t="shared" si="16"/>
        <v>0.39010057879047622</v>
      </c>
      <c r="AU75" s="1387">
        <f t="shared" si="16"/>
        <v>0.40294034859047623</v>
      </c>
      <c r="AV75" s="1387">
        <f t="shared" si="16"/>
        <v>0.41465140985714288</v>
      </c>
      <c r="AW75" s="1387">
        <f t="shared" si="16"/>
        <v>0.5201610133238096</v>
      </c>
      <c r="AX75" s="1387">
        <f t="shared" si="16"/>
        <v>0.57776994178095231</v>
      </c>
      <c r="AY75" s="1387">
        <f t="shared" si="16"/>
        <v>0.55149743345714286</v>
      </c>
      <c r="AZ75" s="1387">
        <f t="shared" si="16"/>
        <v>0.4594005851809525</v>
      </c>
      <c r="BA75" s="1387">
        <f t="shared" si="16"/>
        <v>0.44581992504761897</v>
      </c>
      <c r="BB75" s="1387">
        <f t="shared" si="16"/>
        <v>0.48634756018095238</v>
      </c>
      <c r="BC75" s="1389">
        <f t="shared" si="16"/>
        <v>0.43476287684761905</v>
      </c>
      <c r="BD75" s="1389">
        <f>BD41/10^3</f>
        <v>0.43508241731428571</v>
      </c>
      <c r="BE75" s="1389">
        <f t="shared" si="16"/>
        <v>0.42536337098095234</v>
      </c>
      <c r="BF75" s="1389">
        <f t="shared" si="16"/>
        <v>0.42536337098095234</v>
      </c>
      <c r="BG75" s="1390"/>
    </row>
    <row r="76" spans="20:59" ht="14.4" thickBot="1">
      <c r="V76" s="1385" t="s">
        <v>546</v>
      </c>
      <c r="W76" s="1385"/>
      <c r="X76" s="1385"/>
      <c r="Y76" s="1385"/>
      <c r="Z76" s="1385"/>
      <c r="AA76" s="1391">
        <f t="shared" ref="AA76:BF76" si="17">AA52/10^3</f>
        <v>13.020383380010964</v>
      </c>
      <c r="AB76" s="1391">
        <f t="shared" si="17"/>
        <v>13.016571193639569</v>
      </c>
      <c r="AC76" s="1391">
        <f t="shared" si="17"/>
        <v>14.073359108518009</v>
      </c>
      <c r="AD76" s="1391">
        <f t="shared" si="17"/>
        <v>13.859437958776985</v>
      </c>
      <c r="AE76" s="1391">
        <f t="shared" si="17"/>
        <v>16.412697081668295</v>
      </c>
      <c r="AF76" s="1391">
        <f t="shared" si="17"/>
        <v>16.67637046195857</v>
      </c>
      <c r="AG76" s="1391">
        <f t="shared" si="17"/>
        <v>17.04413542780409</v>
      </c>
      <c r="AH76" s="1391">
        <f t="shared" si="17"/>
        <v>17.673778007091499</v>
      </c>
      <c r="AI76" s="1391">
        <f t="shared" si="17"/>
        <v>17.647995053540665</v>
      </c>
      <c r="AJ76" s="1391">
        <f t="shared" si="17"/>
        <v>17.421911008369996</v>
      </c>
      <c r="AK76" s="1391">
        <f t="shared" si="17"/>
        <v>17.539739861018845</v>
      </c>
      <c r="AL76" s="1391">
        <f t="shared" si="17"/>
        <v>16.299917169182066</v>
      </c>
      <c r="AM76" s="1391">
        <f t="shared" si="17"/>
        <v>15.722624071627241</v>
      </c>
      <c r="AN76" s="1391">
        <f t="shared" si="17"/>
        <v>15.680574880006757</v>
      </c>
      <c r="AO76" s="1391">
        <f t="shared" si="17"/>
        <v>15.15915978148152</v>
      </c>
      <c r="AP76" s="1391">
        <f t="shared" si="17"/>
        <v>14.715013092854953</v>
      </c>
      <c r="AQ76" s="1391">
        <f t="shared" si="17"/>
        <v>13.950055277309593</v>
      </c>
      <c r="AR76" s="1391">
        <f t="shared" si="17"/>
        <v>14.162866630522277</v>
      </c>
      <c r="AS76" s="1391">
        <f t="shared" si="17"/>
        <v>15.201769593017287</v>
      </c>
      <c r="AT76" s="1391">
        <f t="shared" si="17"/>
        <v>12.715518775114596</v>
      </c>
      <c r="AU76" s="1391">
        <f t="shared" si="17"/>
        <v>13.034006604237804</v>
      </c>
      <c r="AV76" s="1391">
        <f t="shared" si="17"/>
        <v>12.25344044827095</v>
      </c>
      <c r="AW76" s="1391">
        <f t="shared" si="17"/>
        <v>12.844866295239814</v>
      </c>
      <c r="AX76" s="1391">
        <f t="shared" si="17"/>
        <v>12.802742542104141</v>
      </c>
      <c r="AY76" s="1391">
        <f t="shared" si="17"/>
        <v>12.336482771998838</v>
      </c>
      <c r="AZ76" s="1391">
        <f t="shared" si="17"/>
        <v>12.2889253254707</v>
      </c>
      <c r="BA76" s="1391">
        <f t="shared" si="17"/>
        <v>11.711753539375021</v>
      </c>
      <c r="BB76" s="1391">
        <f t="shared" si="17"/>
        <v>11.461608849072862</v>
      </c>
      <c r="BC76" s="1392">
        <f t="shared" si="17"/>
        <v>12.299407531273523</v>
      </c>
      <c r="BD76" s="1392">
        <f t="shared" si="17"/>
        <v>11.939801099576432</v>
      </c>
      <c r="BE76" s="1392">
        <f t="shared" si="17"/>
        <v>11.956972697030141</v>
      </c>
      <c r="BF76" s="1392">
        <f t="shared" si="17"/>
        <v>12.049158290063115</v>
      </c>
      <c r="BG76" s="1393"/>
    </row>
    <row r="77" spans="20:59" ht="14.4" thickTop="1">
      <c r="V77" s="415"/>
      <c r="W77" s="415"/>
      <c r="X77" s="415"/>
      <c r="Y77" s="415"/>
      <c r="Z77" s="415"/>
      <c r="AA77" s="1394"/>
      <c r="AB77" s="1394"/>
      <c r="AC77" s="1394"/>
      <c r="AD77" s="1394"/>
      <c r="AE77" s="1394"/>
      <c r="AF77" s="1394"/>
      <c r="AG77" s="1394"/>
      <c r="AH77" s="1394"/>
      <c r="AI77" s="1394"/>
      <c r="AJ77" s="1394"/>
      <c r="AK77" s="1394"/>
      <c r="AL77" s="1394"/>
      <c r="AM77" s="1394"/>
      <c r="AN77" s="1394"/>
      <c r="AO77" s="1394"/>
      <c r="AP77" s="1394"/>
      <c r="AQ77" s="1394"/>
      <c r="AR77" s="1394"/>
      <c r="AS77" s="1394"/>
      <c r="AT77" s="1394"/>
      <c r="AU77" s="1394"/>
      <c r="AV77" s="1394"/>
      <c r="AW77" s="1394"/>
      <c r="AX77" s="1394"/>
      <c r="AY77" s="1394"/>
      <c r="AZ77" s="1394"/>
      <c r="BA77" s="1394"/>
      <c r="BB77" s="1394"/>
      <c r="BC77" s="1394"/>
      <c r="BD77" s="1394"/>
      <c r="BE77" s="1394"/>
      <c r="BF77" s="1394"/>
      <c r="BG77" s="1388"/>
    </row>
    <row r="78" spans="20:59">
      <c r="AA78" s="19"/>
    </row>
    <row r="79" spans="20:59">
      <c r="V79" s="1" t="s">
        <v>547</v>
      </c>
    </row>
    <row r="80" spans="20:59">
      <c r="V80" s="343" t="s">
        <v>539</v>
      </c>
      <c r="W80" s="343"/>
      <c r="X80" s="343"/>
      <c r="Y80" s="343"/>
      <c r="Z80" s="343"/>
      <c r="AA80" s="6">
        <v>1990</v>
      </c>
      <c r="AB80" s="6">
        <f t="shared" ref="AB80:BF80" si="18">AA80+1</f>
        <v>1991</v>
      </c>
      <c r="AC80" s="6">
        <f t="shared" si="18"/>
        <v>1992</v>
      </c>
      <c r="AD80" s="6">
        <f t="shared" si="18"/>
        <v>1993</v>
      </c>
      <c r="AE80" s="6">
        <f t="shared" si="18"/>
        <v>1994</v>
      </c>
      <c r="AF80" s="6">
        <f t="shared" si="18"/>
        <v>1995</v>
      </c>
      <c r="AG80" s="6">
        <f t="shared" si="18"/>
        <v>1996</v>
      </c>
      <c r="AH80" s="6">
        <f t="shared" si="18"/>
        <v>1997</v>
      </c>
      <c r="AI80" s="6">
        <f t="shared" si="18"/>
        <v>1998</v>
      </c>
      <c r="AJ80" s="6">
        <f t="shared" si="18"/>
        <v>1999</v>
      </c>
      <c r="AK80" s="6">
        <f t="shared" si="18"/>
        <v>2000</v>
      </c>
      <c r="AL80" s="6">
        <f t="shared" si="18"/>
        <v>2001</v>
      </c>
      <c r="AM80" s="6">
        <f t="shared" si="18"/>
        <v>2002</v>
      </c>
      <c r="AN80" s="6">
        <f t="shared" si="18"/>
        <v>2003</v>
      </c>
      <c r="AO80" s="6">
        <f t="shared" si="18"/>
        <v>2004</v>
      </c>
      <c r="AP80" s="6">
        <f t="shared" si="18"/>
        <v>2005</v>
      </c>
      <c r="AQ80" s="6">
        <f t="shared" si="18"/>
        <v>2006</v>
      </c>
      <c r="AR80" s="6">
        <f t="shared" si="18"/>
        <v>2007</v>
      </c>
      <c r="AS80" s="6">
        <f t="shared" si="18"/>
        <v>2008</v>
      </c>
      <c r="AT80" s="6">
        <f t="shared" si="18"/>
        <v>2009</v>
      </c>
      <c r="AU80" s="6">
        <f t="shared" si="18"/>
        <v>2010</v>
      </c>
      <c r="AV80" s="6">
        <f t="shared" si="18"/>
        <v>2011</v>
      </c>
      <c r="AW80" s="6">
        <f t="shared" si="18"/>
        <v>2012</v>
      </c>
      <c r="AX80" s="6">
        <f t="shared" si="18"/>
        <v>2013</v>
      </c>
      <c r="AY80" s="6">
        <f t="shared" si="18"/>
        <v>2014</v>
      </c>
      <c r="AZ80" s="6">
        <f t="shared" si="18"/>
        <v>2015</v>
      </c>
      <c r="BA80" s="6">
        <f t="shared" si="18"/>
        <v>2016</v>
      </c>
      <c r="BB80" s="6">
        <f t="shared" si="18"/>
        <v>2017</v>
      </c>
      <c r="BC80" s="6">
        <f t="shared" si="18"/>
        <v>2018</v>
      </c>
      <c r="BD80" s="6">
        <f t="shared" si="18"/>
        <v>2019</v>
      </c>
      <c r="BE80" s="6">
        <f t="shared" si="18"/>
        <v>2020</v>
      </c>
      <c r="BF80" s="6">
        <f t="shared" si="18"/>
        <v>2021</v>
      </c>
      <c r="BG80" s="6" t="s">
        <v>16</v>
      </c>
    </row>
    <row r="81" spans="22:59">
      <c r="V81" s="1384" t="s">
        <v>540</v>
      </c>
      <c r="W81" s="1384"/>
      <c r="X81" s="1384"/>
      <c r="Y81" s="1384"/>
      <c r="Z81" s="1384"/>
      <c r="AA81" s="834"/>
      <c r="AB81" s="1395">
        <f>AB69/$AA69-1</f>
        <v>2.4371962358327171E-3</v>
      </c>
      <c r="AC81" s="1395">
        <f t="shared" ref="AC81:BE88" si="19">AC69/$AA69-1</f>
        <v>1.5746309664160352E-2</v>
      </c>
      <c r="AD81" s="1395">
        <f t="shared" si="19"/>
        <v>-3.1161942231641482E-2</v>
      </c>
      <c r="AE81" s="1395">
        <f t="shared" si="19"/>
        <v>6.2234372119725156E-2</v>
      </c>
      <c r="AF81" s="1395">
        <f t="shared" si="19"/>
        <v>2.8152216685816578E-2</v>
      </c>
      <c r="AG81" s="1395">
        <f t="shared" si="19"/>
        <v>3.5110054884458508E-2</v>
      </c>
      <c r="AH81" s="1395">
        <f t="shared" si="19"/>
        <v>2.4209148493489208E-2</v>
      </c>
      <c r="AI81" s="1395">
        <f t="shared" si="19"/>
        <v>-9.6503066179016717E-3</v>
      </c>
      <c r="AJ81" s="1395">
        <f t="shared" si="19"/>
        <v>4.9965454387189023E-2</v>
      </c>
      <c r="AK81" s="1395">
        <f t="shared" si="19"/>
        <v>7.3167363402074859E-2</v>
      </c>
      <c r="AL81" s="1395">
        <f t="shared" si="19"/>
        <v>4.8929612004614098E-2</v>
      </c>
      <c r="AM81" s="1395">
        <f t="shared" si="19"/>
        <v>0.12186117874193259</v>
      </c>
      <c r="AN81" s="1395">
        <f t="shared" si="19"/>
        <v>0.1737169099668554</v>
      </c>
      <c r="AO81" s="1395">
        <f t="shared" si="19"/>
        <v>0.1674183507846243</v>
      </c>
      <c r="AP81" s="1395">
        <f t="shared" si="19"/>
        <v>0.22015730950505907</v>
      </c>
      <c r="AQ81" s="1395">
        <f t="shared" si="19"/>
        <v>0.19582343807352842</v>
      </c>
      <c r="AR81" s="1395">
        <f t="shared" si="19"/>
        <v>0.33215086838769436</v>
      </c>
      <c r="AS81" s="1395">
        <f t="shared" si="19"/>
        <v>0.28002159904910573</v>
      </c>
      <c r="AT81" s="1395">
        <f t="shared" si="19"/>
        <v>0.19780196772509817</v>
      </c>
      <c r="AU81" s="1395">
        <f t="shared" si="19"/>
        <v>0.28577413242390204</v>
      </c>
      <c r="AV81" s="1395">
        <f t="shared" si="19"/>
        <v>0.45114439698116526</v>
      </c>
      <c r="AW81" s="1395">
        <f t="shared" si="19"/>
        <v>0.57783954918009028</v>
      </c>
      <c r="AX81" s="1395">
        <f t="shared" si="19"/>
        <v>0.58324882693355407</v>
      </c>
      <c r="AY81" s="1395">
        <f t="shared" si="19"/>
        <v>0.50151179542224811</v>
      </c>
      <c r="AZ81" s="1395">
        <f t="shared" si="19"/>
        <v>0.43079595810643623</v>
      </c>
      <c r="BA81" s="1395">
        <f t="shared" si="19"/>
        <v>0.41781696037236804</v>
      </c>
      <c r="BB81" s="1395">
        <f t="shared" si="19"/>
        <v>0.38096621112366691</v>
      </c>
      <c r="BC81" s="1395">
        <f t="shared" si="19"/>
        <v>0.27942290274248061</v>
      </c>
      <c r="BD81" s="1395">
        <f t="shared" si="19"/>
        <v>0.21872267339462703</v>
      </c>
      <c r="BE81" s="1396">
        <f t="shared" si="19"/>
        <v>0.18555485057230658</v>
      </c>
      <c r="BF81" s="1396">
        <f>BF69/$AA69-1</f>
        <v>0.17889819197527679</v>
      </c>
      <c r="BG81" s="1387"/>
    </row>
    <row r="82" spans="22:59">
      <c r="V82" s="1384" t="s">
        <v>373</v>
      </c>
      <c r="W82" s="1384"/>
      <c r="X82" s="1384"/>
      <c r="Y82" s="1384"/>
      <c r="Z82" s="1384"/>
      <c r="AA82" s="834"/>
      <c r="AB82" s="1395"/>
      <c r="AC82" s="1395"/>
      <c r="AD82" s="1395"/>
      <c r="AE82" s="1395"/>
      <c r="AF82" s="1395"/>
      <c r="AG82" s="1395"/>
      <c r="AH82" s="1395"/>
      <c r="AI82" s="1395"/>
      <c r="AJ82" s="1395"/>
      <c r="AK82" s="1395"/>
      <c r="AL82" s="1395"/>
      <c r="AM82" s="1395"/>
      <c r="AN82" s="1395"/>
      <c r="AO82" s="1395"/>
      <c r="AP82" s="1395"/>
      <c r="AQ82" s="1395"/>
      <c r="AR82" s="1395"/>
      <c r="AS82" s="1395"/>
      <c r="AT82" s="1395"/>
      <c r="AU82" s="1395"/>
      <c r="AV82" s="1395"/>
      <c r="AW82" s="1395"/>
      <c r="AX82" s="1395"/>
      <c r="AY82" s="1395"/>
      <c r="AZ82" s="1395"/>
      <c r="BA82" s="1395"/>
      <c r="BB82" s="1395"/>
      <c r="BC82" s="1395"/>
      <c r="BD82" s="1395"/>
      <c r="BE82" s="1396"/>
      <c r="BF82" s="1396"/>
      <c r="BG82" s="1387"/>
    </row>
    <row r="83" spans="22:59">
      <c r="V83" s="1384" t="s">
        <v>541</v>
      </c>
      <c r="W83" s="1384"/>
      <c r="X83" s="1384"/>
      <c r="Y83" s="1384"/>
      <c r="Z83" s="1384"/>
      <c r="AA83" s="834"/>
      <c r="AB83" s="1395">
        <f t="shared" ref="AB83:AS88" si="20">AB71/$AA71-1</f>
        <v>5.8345503903808327E-2</v>
      </c>
      <c r="AC83" s="1395">
        <f t="shared" si="20"/>
        <v>9.0956467790784146E-2</v>
      </c>
      <c r="AD83" s="1395">
        <f t="shared" si="20"/>
        <v>0.10955831847240027</v>
      </c>
      <c r="AE83" s="1395">
        <f t="shared" si="20"/>
        <v>0.15509316227199954</v>
      </c>
      <c r="AF83" s="1395">
        <f t="shared" si="20"/>
        <v>0.20113225537006252</v>
      </c>
      <c r="AG83" s="1395">
        <f t="shared" si="20"/>
        <v>0.23459360556556264</v>
      </c>
      <c r="AH83" s="1395">
        <f t="shared" si="20"/>
        <v>0.24338446234201694</v>
      </c>
      <c r="AI83" s="1395">
        <f t="shared" si="20"/>
        <v>0.23409776846573238</v>
      </c>
      <c r="AJ83" s="1395">
        <f t="shared" si="20"/>
        <v>0.25437059636936943</v>
      </c>
      <c r="AK83" s="1395">
        <f t="shared" si="20"/>
        <v>0.25205523457565748</v>
      </c>
      <c r="AL83" s="1395">
        <f t="shared" si="20"/>
        <v>0.27258075712464391</v>
      </c>
      <c r="AM83" s="1395">
        <f t="shared" si="20"/>
        <v>0.25444298773827101</v>
      </c>
      <c r="AN83" s="1395">
        <f t="shared" si="20"/>
        <v>0.23445673491267627</v>
      </c>
      <c r="AO83" s="1395">
        <f t="shared" si="20"/>
        <v>0.20501586303050723</v>
      </c>
      <c r="AP83" s="1395">
        <f t="shared" si="20"/>
        <v>0.17772353279437758</v>
      </c>
      <c r="AQ83" s="1395">
        <f t="shared" si="20"/>
        <v>0.16423258421643694</v>
      </c>
      <c r="AR83" s="1395">
        <f t="shared" si="20"/>
        <v>0.15039525016294486</v>
      </c>
      <c r="AS83" s="1395">
        <f t="shared" si="20"/>
        <v>0.11242048347453748</v>
      </c>
      <c r="AT83" s="1395">
        <f t="shared" si="19"/>
        <v>9.6065430056317958E-2</v>
      </c>
      <c r="AU83" s="1395">
        <f t="shared" si="19"/>
        <v>9.8092925789830643E-2</v>
      </c>
      <c r="AV83" s="1395">
        <f t="shared" si="19"/>
        <v>7.4195265212638084E-2</v>
      </c>
      <c r="AW83" s="1395">
        <f t="shared" si="19"/>
        <v>7.848037084970616E-2</v>
      </c>
      <c r="AX83" s="1395">
        <f t="shared" si="19"/>
        <v>6.4186411230757523E-2</v>
      </c>
      <c r="AY83" s="1395">
        <f t="shared" si="19"/>
        <v>3.9621104293701137E-2</v>
      </c>
      <c r="AZ83" s="1395">
        <f t="shared" si="19"/>
        <v>3.3319369372205809E-2</v>
      </c>
      <c r="BA83" s="1395">
        <f t="shared" si="19"/>
        <v>2.4367944503324246E-2</v>
      </c>
      <c r="BB83" s="1395">
        <f t="shared" si="19"/>
        <v>1.5397901563194205E-2</v>
      </c>
      <c r="BC83" s="1395">
        <f t="shared" si="19"/>
        <v>4.3343237857411676E-3</v>
      </c>
      <c r="BD83" s="1395">
        <f t="shared" si="19"/>
        <v>-1.5423770869707143E-2</v>
      </c>
      <c r="BE83" s="1396">
        <f t="shared" si="19"/>
        <v>-0.12158208510136337</v>
      </c>
      <c r="BF83" s="1396">
        <f t="shared" ref="BF83:BF87" si="21">BF71/$AA71-1</f>
        <v>-0.11164380559893172</v>
      </c>
      <c r="BG83" s="1387"/>
    </row>
    <row r="84" spans="22:59">
      <c r="V84" s="1384" t="s">
        <v>542</v>
      </c>
      <c r="W84" s="1384"/>
      <c r="X84" s="1384"/>
      <c r="Y84" s="1384"/>
      <c r="Z84" s="1384"/>
      <c r="AA84" s="834"/>
      <c r="AB84" s="1395"/>
      <c r="AC84" s="1395"/>
      <c r="AD84" s="1395"/>
      <c r="AE84" s="1395"/>
      <c r="AF84" s="1395"/>
      <c r="AG84" s="1395"/>
      <c r="AH84" s="1395"/>
      <c r="AI84" s="1395"/>
      <c r="AJ84" s="1395"/>
      <c r="AK84" s="1395"/>
      <c r="AL84" s="1395"/>
      <c r="AM84" s="1395"/>
      <c r="AN84" s="1395"/>
      <c r="AO84" s="1395"/>
      <c r="AP84" s="1395"/>
      <c r="AQ84" s="1395"/>
      <c r="AR84" s="1395"/>
      <c r="AS84" s="1395"/>
      <c r="AT84" s="1395"/>
      <c r="AU84" s="1395"/>
      <c r="AV84" s="1395"/>
      <c r="AW84" s="1395"/>
      <c r="AX84" s="1395"/>
      <c r="AY84" s="1395"/>
      <c r="AZ84" s="1395"/>
      <c r="BA84" s="1395"/>
      <c r="BB84" s="1395"/>
      <c r="BC84" s="1395"/>
      <c r="BD84" s="1395"/>
      <c r="BE84" s="1396"/>
      <c r="BF84" s="1396"/>
      <c r="BG84" s="1387"/>
    </row>
    <row r="85" spans="22:59">
      <c r="V85" s="1384" t="s">
        <v>543</v>
      </c>
      <c r="W85" s="1384"/>
      <c r="X85" s="1384"/>
      <c r="Y85" s="1384"/>
      <c r="Z85" s="1384"/>
      <c r="AA85" s="834"/>
      <c r="AB85" s="1395">
        <f t="shared" si="20"/>
        <v>0.12235260986410834</v>
      </c>
      <c r="AC85" s="1395">
        <f t="shared" si="20"/>
        <v>8.622203058316158E-2</v>
      </c>
      <c r="AD85" s="1395">
        <f t="shared" si="20"/>
        <v>0.10408084568602738</v>
      </c>
      <c r="AE85" s="1395">
        <f t="shared" si="20"/>
        <v>0.2062044776737304</v>
      </c>
      <c r="AF85" s="1395">
        <f t="shared" si="20"/>
        <v>1.7209523739574237</v>
      </c>
      <c r="AG85" s="1395">
        <f t="shared" si="20"/>
        <v>1.9777500293974168</v>
      </c>
      <c r="AH85" s="1395">
        <f t="shared" si="20"/>
        <v>2.0280896604059526</v>
      </c>
      <c r="AI85" s="1395">
        <f t="shared" si="20"/>
        <v>1.601764005648902</v>
      </c>
      <c r="AJ85" s="1395">
        <f t="shared" si="20"/>
        <v>1.8140901642398486</v>
      </c>
      <c r="AK85" s="1395">
        <f t="shared" si="20"/>
        <v>1.6691666865730515</v>
      </c>
      <c r="AL85" s="1395">
        <f t="shared" si="20"/>
        <v>1.8601506103456167</v>
      </c>
      <c r="AM85" s="1395">
        <f t="shared" si="20"/>
        <v>1.7368867670359238</v>
      </c>
      <c r="AN85" s="1395">
        <f t="shared" si="20"/>
        <v>1.6386370685773097</v>
      </c>
      <c r="AO85" s="1395">
        <f t="shared" si="20"/>
        <v>1.48920631657144</v>
      </c>
      <c r="AP85" s="1395">
        <f t="shared" si="20"/>
        <v>1.6492196690900829</v>
      </c>
      <c r="AQ85" s="1395">
        <f t="shared" si="20"/>
        <v>1.8857582822912495</v>
      </c>
      <c r="AR85" s="1395">
        <f t="shared" si="20"/>
        <v>2.2119490889456657</v>
      </c>
      <c r="AS85" s="1395">
        <f t="shared" si="20"/>
        <v>1.9486222187385853</v>
      </c>
      <c r="AT85" s="1395">
        <f t="shared" si="19"/>
        <v>1.6130445967544143</v>
      </c>
      <c r="AU85" s="1395">
        <f t="shared" si="19"/>
        <v>1.4758491475039959</v>
      </c>
      <c r="AV85" s="1395">
        <f t="shared" si="19"/>
        <v>1.4911113089757073</v>
      </c>
      <c r="AW85" s="1395">
        <f t="shared" si="19"/>
        <v>1.557840288118169</v>
      </c>
      <c r="AX85" s="1395">
        <f t="shared" si="19"/>
        <v>1.2885015998870868</v>
      </c>
      <c r="AY85" s="1395">
        <f t="shared" si="19"/>
        <v>1.342956647253104</v>
      </c>
      <c r="AZ85" s="1395">
        <f t="shared" si="19"/>
        <v>1.2158193829417452</v>
      </c>
      <c r="BA85" s="1395">
        <f t="shared" si="19"/>
        <v>1.3848351089393436</v>
      </c>
      <c r="BB85" s="1395">
        <f t="shared" si="19"/>
        <v>1.275142756419394</v>
      </c>
      <c r="BC85" s="1395">
        <f t="shared" si="19"/>
        <v>1.2189513433477153</v>
      </c>
      <c r="BD85" s="1395">
        <f t="shared" si="19"/>
        <v>1.0129104010110273</v>
      </c>
      <c r="BE85" s="1396">
        <f t="shared" si="19"/>
        <v>1.0380823729695798</v>
      </c>
      <c r="BF85" s="1396">
        <f t="shared" si="21"/>
        <v>0.85641266641535796</v>
      </c>
      <c r="BG85" s="1387"/>
    </row>
    <row r="86" spans="22:59">
      <c r="V86" s="1384" t="s">
        <v>544</v>
      </c>
      <c r="W86" s="1384"/>
      <c r="X86" s="1384"/>
      <c r="Y86" s="1384"/>
      <c r="Z86" s="1384"/>
      <c r="AA86" s="834"/>
      <c r="AB86" s="1395">
        <f t="shared" si="20"/>
        <v>1.8853844886973725E-2</v>
      </c>
      <c r="AC86" s="1395">
        <f t="shared" si="20"/>
        <v>1.7518187074567315E-2</v>
      </c>
      <c r="AD86" s="1395">
        <f t="shared" si="20"/>
        <v>-2.3960685719205399E-3</v>
      </c>
      <c r="AE86" s="1395">
        <f t="shared" si="20"/>
        <v>2.325154828497622E-2</v>
      </c>
      <c r="AF86" s="1395">
        <f t="shared" si="20"/>
        <v>2.8471949043821665E-2</v>
      </c>
      <c r="AG86" s="1395">
        <f t="shared" si="20"/>
        <v>3.7480273367200834E-2</v>
      </c>
      <c r="AH86" s="1395">
        <f t="shared" si="20"/>
        <v>-1.9210526398355521E-3</v>
      </c>
      <c r="AI86" s="1395">
        <f t="shared" si="20"/>
        <v>-9.4415323510942617E-2</v>
      </c>
      <c r="AJ86" s="1395">
        <f t="shared" si="20"/>
        <v>-8.9312503250043696E-2</v>
      </c>
      <c r="AK86" s="1395">
        <f t="shared" si="20"/>
        <v>-8.1176543869112106E-2</v>
      </c>
      <c r="AL86" s="1395">
        <f t="shared" si="20"/>
        <v>-0.10122159342949721</v>
      </c>
      <c r="AM86" s="1395">
        <f t="shared" si="20"/>
        <v>-0.14084481390174097</v>
      </c>
      <c r="AN86" s="1395">
        <f t="shared" si="20"/>
        <v>-0.15333776249130193</v>
      </c>
      <c r="AO86" s="1395">
        <f t="shared" si="20"/>
        <v>-0.15352973078400722</v>
      </c>
      <c r="AP86" s="1395">
        <f t="shared" si="20"/>
        <v>-0.13702075509317768</v>
      </c>
      <c r="AQ86" s="1395">
        <f t="shared" si="20"/>
        <v>-0.13160000433562957</v>
      </c>
      <c r="AR86" s="1395">
        <f t="shared" si="20"/>
        <v>-0.14361536432154298</v>
      </c>
      <c r="AS86" s="1395">
        <f t="shared" si="20"/>
        <v>-0.2103069321416402</v>
      </c>
      <c r="AT86" s="1395">
        <f t="shared" si="19"/>
        <v>-0.29517912775442379</v>
      </c>
      <c r="AU86" s="1395">
        <f t="shared" si="19"/>
        <v>-0.27872205464820932</v>
      </c>
      <c r="AV86" s="1395">
        <f t="shared" si="19"/>
        <v>-0.28163396247547934</v>
      </c>
      <c r="AW86" s="1395">
        <f t="shared" si="19"/>
        <v>-0.28086291898446214</v>
      </c>
      <c r="AX86" s="1395">
        <f t="shared" si="19"/>
        <v>-0.25372304606881302</v>
      </c>
      <c r="AY86" s="1395">
        <f t="shared" si="19"/>
        <v>-0.26308256028694388</v>
      </c>
      <c r="AZ86" s="1395">
        <f t="shared" si="19"/>
        <v>-0.28442681166432993</v>
      </c>
      <c r="BA86" s="1395">
        <f t="shared" si="19"/>
        <v>-0.29085236051968522</v>
      </c>
      <c r="BB86" s="1395">
        <f t="shared" si="19"/>
        <v>-0.28136164758871118</v>
      </c>
      <c r="BC86" s="1395">
        <f t="shared" si="19"/>
        <v>-0.29223270774503707</v>
      </c>
      <c r="BD86" s="1395">
        <f t="shared" si="19"/>
        <v>-0.31279674739632235</v>
      </c>
      <c r="BE86" s="1396">
        <f t="shared" si="19"/>
        <v>-0.34920159783283578</v>
      </c>
      <c r="BF86" s="1396">
        <f t="shared" si="21"/>
        <v>-0.33822269092437685</v>
      </c>
      <c r="BG86" s="1387"/>
    </row>
    <row r="87" spans="22:59">
      <c r="V87" s="1384" t="s">
        <v>545</v>
      </c>
      <c r="W87" s="1448"/>
      <c r="X87" s="1448"/>
      <c r="Y87" s="1448"/>
      <c r="Z87" s="1448"/>
      <c r="AA87" s="1397"/>
      <c r="AB87" s="1395">
        <f>AB75/$AA75-1</f>
        <v>-0.10019550711142888</v>
      </c>
      <c r="AC87" s="1395">
        <f t="shared" si="20"/>
        <v>-0.19030922644437875</v>
      </c>
      <c r="AD87" s="1395">
        <f t="shared" si="20"/>
        <v>-0.1401941080631447</v>
      </c>
      <c r="AE87" s="1395">
        <f t="shared" si="20"/>
        <v>-0.43742427241193937</v>
      </c>
      <c r="AF87" s="1395">
        <f t="shared" si="20"/>
        <v>-0.41018986147803438</v>
      </c>
      <c r="AG87" s="1395">
        <f t="shared" si="20"/>
        <v>-0.42580350106661191</v>
      </c>
      <c r="AH87" s="1395">
        <f t="shared" si="20"/>
        <v>-0.38986028967899877</v>
      </c>
      <c r="AI87" s="1395">
        <f t="shared" si="20"/>
        <v>-0.38094524756483605</v>
      </c>
      <c r="AJ87" s="1395">
        <f t="shared" si="20"/>
        <v>-0.39184604627091579</v>
      </c>
      <c r="AK87" s="1395">
        <f t="shared" si="20"/>
        <v>-0.27320900378409707</v>
      </c>
      <c r="AL87" s="1395">
        <f t="shared" si="20"/>
        <v>-0.39613285976583978</v>
      </c>
      <c r="AM87" s="1395">
        <f t="shared" si="20"/>
        <v>-0.32968726693982842</v>
      </c>
      <c r="AN87" s="1395">
        <f t="shared" si="20"/>
        <v>-0.2934786824158172</v>
      </c>
      <c r="AO87" s="1395">
        <f t="shared" si="20"/>
        <v>-0.33940913274758244</v>
      </c>
      <c r="AP87" s="1395">
        <f t="shared" si="20"/>
        <v>-0.32571624015796119</v>
      </c>
      <c r="AQ87" s="1395">
        <f t="shared" si="20"/>
        <v>-0.37018676917967841</v>
      </c>
      <c r="AR87" s="1395">
        <f t="shared" si="20"/>
        <v>-0.17869406876618421</v>
      </c>
      <c r="AS87" s="1395">
        <f t="shared" si="20"/>
        <v>-0.27740612368951612</v>
      </c>
      <c r="AT87" s="1395">
        <f t="shared" si="19"/>
        <v>-0.35931770463180102</v>
      </c>
      <c r="AU87" s="1395">
        <f t="shared" si="19"/>
        <v>-0.3382302886300893</v>
      </c>
      <c r="AV87" s="1395">
        <f t="shared" si="19"/>
        <v>-0.31899660885245551</v>
      </c>
      <c r="AW87" s="1395">
        <f t="shared" si="19"/>
        <v>-0.14571274667003209</v>
      </c>
      <c r="AX87" s="1395">
        <f>AX75/$AA75-1</f>
        <v>-5.1098632966169899E-2</v>
      </c>
      <c r="AY87" s="1395">
        <f t="shared" si="19"/>
        <v>-9.4247328080049875E-2</v>
      </c>
      <c r="AZ87" s="1395">
        <f t="shared" si="19"/>
        <v>-0.24550273080904195</v>
      </c>
      <c r="BA87" s="1395">
        <f t="shared" si="19"/>
        <v>-0.26780694920783799</v>
      </c>
      <c r="BB87" s="1395">
        <f>BB75/$AA75-1</f>
        <v>-0.20124632429521783</v>
      </c>
      <c r="BC87" s="1395">
        <f t="shared" si="19"/>
        <v>-0.2859665096031011</v>
      </c>
      <c r="BD87" s="1395">
        <f t="shared" si="19"/>
        <v>-0.28544171181817657</v>
      </c>
      <c r="BE87" s="1396">
        <f t="shared" si="19"/>
        <v>-0.30140380275620193</v>
      </c>
      <c r="BF87" s="1396">
        <f t="shared" si="21"/>
        <v>-0.30140380275620193</v>
      </c>
      <c r="BG87" s="1390"/>
    </row>
    <row r="88" spans="22:59" ht="14.4" thickBot="1">
      <c r="V88" s="1385" t="s">
        <v>546</v>
      </c>
      <c r="W88" s="1385"/>
      <c r="X88" s="1385"/>
      <c r="Y88" s="1385"/>
      <c r="Z88" s="1385"/>
      <c r="AA88" s="835"/>
      <c r="AB88" s="1398">
        <f>AB76/$AA76-1</f>
        <v>-2.9278603095872491E-4</v>
      </c>
      <c r="AC88" s="1398">
        <f t="shared" si="20"/>
        <v>8.0871330572614752E-2</v>
      </c>
      <c r="AD88" s="1398">
        <f t="shared" si="20"/>
        <v>6.4441618520553412E-2</v>
      </c>
      <c r="AE88" s="1398">
        <f t="shared" si="20"/>
        <v>0.26053869557061193</v>
      </c>
      <c r="AF88" s="1398">
        <f t="shared" si="20"/>
        <v>0.28078951097248939</v>
      </c>
      <c r="AG88" s="1398">
        <f t="shared" si="20"/>
        <v>0.30903483640661711</v>
      </c>
      <c r="AH88" s="1398">
        <f t="shared" si="20"/>
        <v>0.3573930575826576</v>
      </c>
      <c r="AI88" s="1398">
        <f t="shared" si="20"/>
        <v>0.3554128583213656</v>
      </c>
      <c r="AJ88" s="1398">
        <f t="shared" si="20"/>
        <v>0.33804900361968659</v>
      </c>
      <c r="AK88" s="1398">
        <f t="shared" si="20"/>
        <v>0.34709857222376783</v>
      </c>
      <c r="AL88" s="1398">
        <f t="shared" si="20"/>
        <v>0.25187689897103027</v>
      </c>
      <c r="AM88" s="1398">
        <f t="shared" si="20"/>
        <v>0.20753925692885411</v>
      </c>
      <c r="AN88" s="1398">
        <f t="shared" si="20"/>
        <v>0.20430976741282048</v>
      </c>
      <c r="AO88" s="1398">
        <f t="shared" si="20"/>
        <v>0.16426370399768953</v>
      </c>
      <c r="AP88" s="1398">
        <f t="shared" si="20"/>
        <v>0.1301520595350214</v>
      </c>
      <c r="AQ88" s="1398">
        <f t="shared" si="20"/>
        <v>7.1401269084431895E-2</v>
      </c>
      <c r="AR88" s="1398">
        <f t="shared" si="20"/>
        <v>8.7745745817689791E-2</v>
      </c>
      <c r="AS88" s="1398">
        <f t="shared" si="20"/>
        <v>0.16753625061111577</v>
      </c>
      <c r="AT88" s="1398">
        <f t="shared" si="19"/>
        <v>-2.3414410774140415E-2</v>
      </c>
      <c r="AU88" s="1398">
        <f t="shared" si="19"/>
        <v>1.0462997769908888E-3</v>
      </c>
      <c r="AV88" s="1398">
        <f t="shared" si="19"/>
        <v>-5.890325264288554E-2</v>
      </c>
      <c r="AW88" s="1398">
        <f t="shared" si="19"/>
        <v>-1.3480177937049476E-2</v>
      </c>
      <c r="AX88" s="1398">
        <f t="shared" si="19"/>
        <v>-1.6715393975337722E-2</v>
      </c>
      <c r="AY88" s="1398">
        <f t="shared" si="19"/>
        <v>-5.2525381784230496E-2</v>
      </c>
      <c r="AZ88" s="1398">
        <f t="shared" si="19"/>
        <v>-5.6177919896214901E-2</v>
      </c>
      <c r="BA88" s="1398">
        <f t="shared" si="19"/>
        <v>-0.10050624489636506</v>
      </c>
      <c r="BB88" s="1398">
        <f t="shared" si="19"/>
        <v>-0.11971802100168183</v>
      </c>
      <c r="BC88" s="1398">
        <f t="shared" si="19"/>
        <v>-5.5372858670528102E-2</v>
      </c>
      <c r="BD88" s="1398">
        <f t="shared" si="19"/>
        <v>-8.2991587029108027E-2</v>
      </c>
      <c r="BE88" s="1399">
        <f t="shared" si="19"/>
        <v>-8.1672762770824581E-2</v>
      </c>
      <c r="BF88" s="1399">
        <f>BF76/$AA76-1</f>
        <v>-7.4592664563079114E-2</v>
      </c>
      <c r="BG88" s="1393"/>
    </row>
    <row r="89" spans="22:59" ht="14.4" thickTop="1">
      <c r="V89" s="415"/>
      <c r="W89" s="415"/>
      <c r="X89" s="415"/>
      <c r="Y89" s="415"/>
      <c r="Z89" s="415"/>
      <c r="AA89" s="836"/>
      <c r="AB89" s="1400"/>
      <c r="AC89" s="1400"/>
      <c r="AD89" s="1400"/>
      <c r="AE89" s="1400"/>
      <c r="AF89" s="1400"/>
      <c r="AG89" s="1400"/>
      <c r="AH89" s="1400"/>
      <c r="AI89" s="1400"/>
      <c r="AJ89" s="1400"/>
      <c r="AK89" s="1400"/>
      <c r="AL89" s="1400"/>
      <c r="AM89" s="1400"/>
      <c r="AN89" s="1400"/>
      <c r="AO89" s="1400"/>
      <c r="AP89" s="1400"/>
      <c r="AQ89" s="1400"/>
      <c r="AR89" s="1400"/>
      <c r="AS89" s="1400"/>
      <c r="AT89" s="1400"/>
      <c r="AU89" s="1400"/>
      <c r="AV89" s="1400"/>
      <c r="AW89" s="1400"/>
      <c r="AX89" s="1400"/>
      <c r="AY89" s="1400"/>
      <c r="AZ89" s="1400"/>
      <c r="BA89" s="1400"/>
      <c r="BB89" s="1400"/>
      <c r="BC89" s="1400"/>
      <c r="BD89" s="1400"/>
      <c r="BE89" s="1400"/>
      <c r="BF89" s="1400"/>
      <c r="BG89" s="1401"/>
    </row>
    <row r="91" spans="22:59">
      <c r="V91" s="1" t="s">
        <v>548</v>
      </c>
    </row>
    <row r="92" spans="22:59">
      <c r="V92" s="343" t="s">
        <v>539</v>
      </c>
      <c r="W92" s="343"/>
      <c r="X92" s="343"/>
      <c r="Y92" s="343"/>
      <c r="Z92" s="343"/>
      <c r="AA92" s="6">
        <v>1990</v>
      </c>
      <c r="AB92" s="6">
        <f t="shared" ref="AB92:BF92" si="22">AA92+1</f>
        <v>1991</v>
      </c>
      <c r="AC92" s="6">
        <f t="shared" si="22"/>
        <v>1992</v>
      </c>
      <c r="AD92" s="6">
        <f t="shared" si="22"/>
        <v>1993</v>
      </c>
      <c r="AE92" s="6">
        <f t="shared" si="22"/>
        <v>1994</v>
      </c>
      <c r="AF92" s="6">
        <f t="shared" si="22"/>
        <v>1995</v>
      </c>
      <c r="AG92" s="6">
        <f t="shared" si="22"/>
        <v>1996</v>
      </c>
      <c r="AH92" s="6">
        <f t="shared" si="22"/>
        <v>1997</v>
      </c>
      <c r="AI92" s="6">
        <f t="shared" si="22"/>
        <v>1998</v>
      </c>
      <c r="AJ92" s="6">
        <f t="shared" si="22"/>
        <v>1999</v>
      </c>
      <c r="AK92" s="6">
        <f t="shared" si="22"/>
        <v>2000</v>
      </c>
      <c r="AL92" s="6">
        <f t="shared" si="22"/>
        <v>2001</v>
      </c>
      <c r="AM92" s="6">
        <f t="shared" si="22"/>
        <v>2002</v>
      </c>
      <c r="AN92" s="6">
        <f t="shared" si="22"/>
        <v>2003</v>
      </c>
      <c r="AO92" s="6">
        <f t="shared" si="22"/>
        <v>2004</v>
      </c>
      <c r="AP92" s="6">
        <f t="shared" si="22"/>
        <v>2005</v>
      </c>
      <c r="AQ92" s="6">
        <f t="shared" si="22"/>
        <v>2006</v>
      </c>
      <c r="AR92" s="6">
        <f t="shared" si="22"/>
        <v>2007</v>
      </c>
      <c r="AS92" s="6">
        <f t="shared" si="22"/>
        <v>2008</v>
      </c>
      <c r="AT92" s="6">
        <f t="shared" si="22"/>
        <v>2009</v>
      </c>
      <c r="AU92" s="6">
        <f t="shared" si="22"/>
        <v>2010</v>
      </c>
      <c r="AV92" s="6">
        <f t="shared" si="22"/>
        <v>2011</v>
      </c>
      <c r="AW92" s="6">
        <f t="shared" si="22"/>
        <v>2012</v>
      </c>
      <c r="AX92" s="6">
        <f t="shared" si="22"/>
        <v>2013</v>
      </c>
      <c r="AY92" s="6">
        <f t="shared" si="22"/>
        <v>2014</v>
      </c>
      <c r="AZ92" s="6">
        <f t="shared" si="22"/>
        <v>2015</v>
      </c>
      <c r="BA92" s="6">
        <f t="shared" si="22"/>
        <v>2016</v>
      </c>
      <c r="BB92" s="6">
        <f t="shared" si="22"/>
        <v>2017</v>
      </c>
      <c r="BC92" s="6">
        <f t="shared" si="22"/>
        <v>2018</v>
      </c>
      <c r="BD92" s="6">
        <f t="shared" si="22"/>
        <v>2019</v>
      </c>
      <c r="BE92" s="6">
        <f t="shared" si="22"/>
        <v>2020</v>
      </c>
      <c r="BF92" s="6">
        <f t="shared" si="22"/>
        <v>2021</v>
      </c>
      <c r="BG92" s="6" t="s">
        <v>16</v>
      </c>
    </row>
    <row r="93" spans="22:59">
      <c r="V93" s="1384" t="s">
        <v>540</v>
      </c>
      <c r="W93" s="1384"/>
      <c r="X93" s="1384"/>
      <c r="Y93" s="1384"/>
      <c r="Z93" s="1384"/>
      <c r="AA93" s="834"/>
      <c r="AB93" s="1395">
        <f>AB69/AA69-1</f>
        <v>2.4371962358327171E-3</v>
      </c>
      <c r="AC93" s="1395">
        <f>AC69/AB69-1</f>
        <v>1.3276755370115634E-2</v>
      </c>
      <c r="AD93" s="1395">
        <f t="shared" ref="AD93:BE100" si="23">AD69/AC69-1</f>
        <v>-4.6181070459720641E-2</v>
      </c>
      <c r="AE93" s="1395">
        <f t="shared" si="23"/>
        <v>9.6400336054611291E-2</v>
      </c>
      <c r="AF93" s="1395">
        <f t="shared" si="23"/>
        <v>-3.2085344184350273E-2</v>
      </c>
      <c r="AG93" s="1395">
        <f t="shared" si="23"/>
        <v>6.7673230536524631E-3</v>
      </c>
      <c r="AH93" s="1395">
        <f t="shared" si="23"/>
        <v>-1.0531156894409754E-2</v>
      </c>
      <c r="AI93" s="1395">
        <f t="shared" si="23"/>
        <v>-3.3059121919770673E-2</v>
      </c>
      <c r="AJ93" s="1395">
        <f t="shared" si="23"/>
        <v>6.0196677399373399E-2</v>
      </c>
      <c r="AK93" s="1395">
        <f t="shared" si="23"/>
        <v>2.2097783234618529E-2</v>
      </c>
      <c r="AL93" s="1395">
        <f t="shared" si="23"/>
        <v>-2.2585248325688978E-2</v>
      </c>
      <c r="AM93" s="1395">
        <f t="shared" si="23"/>
        <v>6.9529514566700756E-2</v>
      </c>
      <c r="AN93" s="1395">
        <f t="shared" si="23"/>
        <v>4.6222948264485364E-2</v>
      </c>
      <c r="AO93" s="1395">
        <f t="shared" si="23"/>
        <v>-5.3663358930469141E-3</v>
      </c>
      <c r="AP93" s="1395">
        <f t="shared" si="23"/>
        <v>4.5175715016805063E-2</v>
      </c>
      <c r="AQ93" s="1395">
        <f t="shared" si="23"/>
        <v>-1.9943224731736597E-2</v>
      </c>
      <c r="AR93" s="1395">
        <f t="shared" si="23"/>
        <v>0.11400297566820505</v>
      </c>
      <c r="AS93" s="1395">
        <f t="shared" si="23"/>
        <v>-3.9131655862432946E-2</v>
      </c>
      <c r="AT93" s="1395">
        <f t="shared" si="23"/>
        <v>-6.4233003087671658E-2</v>
      </c>
      <c r="AU93" s="1395">
        <f t="shared" si="23"/>
        <v>7.3444665369754913E-2</v>
      </c>
      <c r="AV93" s="1395">
        <f t="shared" si="23"/>
        <v>0.12861533016340299</v>
      </c>
      <c r="AW93" s="1395">
        <f t="shared" si="23"/>
        <v>8.7307060870365882E-2</v>
      </c>
      <c r="AX93" s="1395">
        <f t="shared" si="23"/>
        <v>3.4282812572892229E-3</v>
      </c>
      <c r="AY93" s="1395">
        <f t="shared" si="23"/>
        <v>-5.1626143737377506E-2</v>
      </c>
      <c r="AZ93" s="1395">
        <f t="shared" si="23"/>
        <v>-4.7096424770959322E-2</v>
      </c>
      <c r="BA93" s="1395">
        <f t="shared" si="23"/>
        <v>-9.0711730491920273E-3</v>
      </c>
      <c r="BB93" s="1395">
        <f t="shared" si="23"/>
        <v>-2.5991189468507203E-2</v>
      </c>
      <c r="BC93" s="1395">
        <f t="shared" si="23"/>
        <v>-7.3530624835898339E-2</v>
      </c>
      <c r="BD93" s="1395">
        <f t="shared" si="23"/>
        <v>-4.744344439804915E-2</v>
      </c>
      <c r="BE93" s="1396">
        <f t="shared" si="23"/>
        <v>-2.721523406956472E-2</v>
      </c>
      <c r="BF93" s="1396">
        <f>BF69/BE69-1</f>
        <v>-5.6148044047193979E-3</v>
      </c>
      <c r="BG93" s="1387"/>
    </row>
    <row r="94" spans="22:59">
      <c r="V94" s="1384" t="s">
        <v>373</v>
      </c>
      <c r="W94" s="1384"/>
      <c r="X94" s="1384"/>
      <c r="Y94" s="1384"/>
      <c r="Z94" s="1384"/>
      <c r="AA94" s="834"/>
      <c r="AB94" s="1395"/>
      <c r="AC94" s="1395"/>
      <c r="AD94" s="1395"/>
      <c r="AE94" s="1395"/>
      <c r="AF94" s="1395"/>
      <c r="AG94" s="1395"/>
      <c r="AH94" s="1395"/>
      <c r="AI94" s="1395"/>
      <c r="AJ94" s="1395"/>
      <c r="AK94" s="1395"/>
      <c r="AL94" s="1395"/>
      <c r="AM94" s="1395"/>
      <c r="AN94" s="1395"/>
      <c r="AO94" s="1395"/>
      <c r="AP94" s="1395"/>
      <c r="AQ94" s="1395"/>
      <c r="AR94" s="1395"/>
      <c r="AS94" s="1395"/>
      <c r="AT94" s="1395"/>
      <c r="AU94" s="1395"/>
      <c r="AV94" s="1395"/>
      <c r="AW94" s="1395"/>
      <c r="AX94" s="1395"/>
      <c r="AY94" s="1395"/>
      <c r="AZ94" s="1395"/>
      <c r="BA94" s="1395"/>
      <c r="BB94" s="1395"/>
      <c r="BC94" s="1395"/>
      <c r="BD94" s="1395"/>
      <c r="BE94" s="1396"/>
      <c r="BF94" s="1396"/>
      <c r="BG94" s="1387"/>
    </row>
    <row r="95" spans="22:59">
      <c r="V95" s="1384" t="s">
        <v>541</v>
      </c>
      <c r="W95" s="1384"/>
      <c r="X95" s="1384"/>
      <c r="Y95" s="1384"/>
      <c r="Z95" s="1384"/>
      <c r="AA95" s="834"/>
      <c r="AB95" s="1395">
        <f t="shared" ref="AB95:AR99" si="24">AB71/AA71-1</f>
        <v>5.8345503903808327E-2</v>
      </c>
      <c r="AC95" s="1395">
        <f>AC71/AB71-1</f>
        <v>3.0813154840916512E-2</v>
      </c>
      <c r="AD95" s="1395">
        <f t="shared" si="24"/>
        <v>1.7050955955451919E-2</v>
      </c>
      <c r="AE95" s="1395">
        <f t="shared" si="24"/>
        <v>4.103871156794181E-2</v>
      </c>
      <c r="AF95" s="1395">
        <f t="shared" si="24"/>
        <v>3.9857471762283492E-2</v>
      </c>
      <c r="AG95" s="1395">
        <f t="shared" si="24"/>
        <v>2.7858173024577493E-2</v>
      </c>
      <c r="AH95" s="1395">
        <f t="shared" si="24"/>
        <v>7.1204457376297103E-3</v>
      </c>
      <c r="AI95" s="1395">
        <f t="shared" si="24"/>
        <v>-7.4688836458454144E-3</v>
      </c>
      <c r="AJ95" s="1395">
        <f t="shared" si="24"/>
        <v>1.6427246221213831E-2</v>
      </c>
      <c r="AK95" s="1395">
        <f t="shared" si="24"/>
        <v>-1.845835513375027E-3</v>
      </c>
      <c r="AL95" s="1395">
        <f t="shared" si="24"/>
        <v>1.6393464107789857E-2</v>
      </c>
      <c r="AM95" s="1395">
        <f t="shared" si="24"/>
        <v>-1.4252745285379453E-2</v>
      </c>
      <c r="AN95" s="1395">
        <f t="shared" si="24"/>
        <v>-1.5932372392331251E-2</v>
      </c>
      <c r="AO95" s="1395">
        <f t="shared" si="24"/>
        <v>-2.3849253723948305E-2</v>
      </c>
      <c r="AP95" s="1395">
        <f t="shared" si="24"/>
        <v>-2.2648938552138009E-2</v>
      </c>
      <c r="AQ95" s="1395">
        <f t="shared" si="24"/>
        <v>-1.1455106569816853E-2</v>
      </c>
      <c r="AR95" s="1395">
        <f t="shared" si="24"/>
        <v>-1.1885369161699577E-2</v>
      </c>
      <c r="AS95" s="1395">
        <f t="shared" si="23"/>
        <v>-3.30101907870608E-2</v>
      </c>
      <c r="AT95" s="1395">
        <f t="shared" si="23"/>
        <v>-1.47022224610035E-2</v>
      </c>
      <c r="AU95" s="1395">
        <f t="shared" si="23"/>
        <v>1.8497944355462259E-3</v>
      </c>
      <c r="AV95" s="1395">
        <f t="shared" si="23"/>
        <v>-2.1762876361309358E-2</v>
      </c>
      <c r="AW95" s="1395">
        <f t="shared" si="23"/>
        <v>3.989131004240587E-3</v>
      </c>
      <c r="AX95" s="1395">
        <f t="shared" si="23"/>
        <v>-1.3253796735944956E-2</v>
      </c>
      <c r="AY95" s="1395">
        <f t="shared" si="23"/>
        <v>-2.3083650268232669E-2</v>
      </c>
      <c r="AZ95" s="1395">
        <f t="shared" si="23"/>
        <v>-6.0615688691473268E-3</v>
      </c>
      <c r="BA95" s="1395">
        <f t="shared" si="23"/>
        <v>-8.6627862926057508E-3</v>
      </c>
      <c r="BB95" s="1395">
        <f t="shared" si="23"/>
        <v>-8.7566611082107171E-3</v>
      </c>
      <c r="BC95" s="1395">
        <f t="shared" si="23"/>
        <v>-1.0895805240901946E-2</v>
      </c>
      <c r="BD95" s="1395">
        <f t="shared" si="23"/>
        <v>-1.9672826256671216E-2</v>
      </c>
      <c r="BE95" s="1396">
        <f t="shared" si="23"/>
        <v>-0.1078213256534023</v>
      </c>
      <c r="BF95" s="1396">
        <f>BF71/BE71-1</f>
        <v>1.1313839726935004E-2</v>
      </c>
      <c r="BG95" s="1387"/>
    </row>
    <row r="96" spans="22:59">
      <c r="V96" s="1384" t="s">
        <v>542</v>
      </c>
      <c r="W96" s="1384"/>
      <c r="X96" s="1384"/>
      <c r="Y96" s="1384"/>
      <c r="Z96" s="1384"/>
      <c r="AA96" s="834"/>
      <c r="AB96" s="1395"/>
      <c r="AC96" s="1395"/>
      <c r="AD96" s="1395"/>
      <c r="AE96" s="1395"/>
      <c r="AF96" s="1395"/>
      <c r="AG96" s="1395"/>
      <c r="AH96" s="1395"/>
      <c r="AI96" s="1395"/>
      <c r="AJ96" s="1395"/>
      <c r="AK96" s="1395"/>
      <c r="AL96" s="1395"/>
      <c r="AM96" s="1395"/>
      <c r="AN96" s="1395"/>
      <c r="AO96" s="1395"/>
      <c r="AP96" s="1395"/>
      <c r="AQ96" s="1395"/>
      <c r="AR96" s="1395"/>
      <c r="AS96" s="1395"/>
      <c r="AT96" s="1395"/>
      <c r="AU96" s="1395"/>
      <c r="AV96" s="1395"/>
      <c r="AW96" s="1395"/>
      <c r="AX96" s="1395"/>
      <c r="AY96" s="1395"/>
      <c r="AZ96" s="1395"/>
      <c r="BA96" s="1395"/>
      <c r="BB96" s="1395"/>
      <c r="BC96" s="1395"/>
      <c r="BD96" s="1395"/>
      <c r="BE96" s="1396"/>
      <c r="BF96" s="1396"/>
      <c r="BG96" s="1387"/>
    </row>
    <row r="97" spans="22:59">
      <c r="V97" s="1384" t="s">
        <v>543</v>
      </c>
      <c r="W97" s="1384"/>
      <c r="X97" s="1384"/>
      <c r="Y97" s="1384"/>
      <c r="Z97" s="1384"/>
      <c r="AA97" s="834"/>
      <c r="AB97" s="1395">
        <f t="shared" si="24"/>
        <v>0.12235260986410834</v>
      </c>
      <c r="AC97" s="1395">
        <f>AC73/AB73-1</f>
        <v>-3.2191825424027321E-2</v>
      </c>
      <c r="AD97" s="1395">
        <f t="shared" si="24"/>
        <v>1.6441219750696678E-2</v>
      </c>
      <c r="AE97" s="1395">
        <f t="shared" si="24"/>
        <v>9.2496516343645085E-2</v>
      </c>
      <c r="AF97" s="1395">
        <f t="shared" si="24"/>
        <v>1.2557969434875718</v>
      </c>
      <c r="AG97" s="1395">
        <f t="shared" si="24"/>
        <v>9.437785750968497E-2</v>
      </c>
      <c r="AH97" s="1395">
        <f t="shared" si="24"/>
        <v>1.690525749695726E-2</v>
      </c>
      <c r="AI97" s="1395">
        <f t="shared" si="24"/>
        <v>-0.14079030100446122</v>
      </c>
      <c r="AJ97" s="1395">
        <f t="shared" si="24"/>
        <v>8.1608538718326518E-2</v>
      </c>
      <c r="AK97" s="1395">
        <f t="shared" si="24"/>
        <v>-5.1499230375919525E-2</v>
      </c>
      <c r="AL97" s="1395">
        <f t="shared" si="24"/>
        <v>7.1551890982788358E-2</v>
      </c>
      <c r="AM97" s="1395">
        <f t="shared" si="24"/>
        <v>-4.3096976384330299E-2</v>
      </c>
      <c r="AN97" s="1395">
        <f t="shared" si="24"/>
        <v>-3.5898342467788558E-2</v>
      </c>
      <c r="AO97" s="1395">
        <f t="shared" si="24"/>
        <v>-5.6631794415910042E-2</v>
      </c>
      <c r="AP97" s="1395">
        <f t="shared" si="24"/>
        <v>6.4282880632827943E-2</v>
      </c>
      <c r="AQ97" s="1395">
        <f t="shared" si="24"/>
        <v>8.9286145637900161E-2</v>
      </c>
      <c r="AR97" s="1395">
        <f t="shared" si="24"/>
        <v>0.11303469478234529</v>
      </c>
      <c r="AS97" s="1395">
        <f t="shared" si="23"/>
        <v>-8.1983513099056826E-2</v>
      </c>
      <c r="AT97" s="1395">
        <f t="shared" si="23"/>
        <v>-0.11380827962685924</v>
      </c>
      <c r="AU97" s="1395">
        <f t="shared" si="23"/>
        <v>-5.2504059601900743E-2</v>
      </c>
      <c r="AV97" s="1395">
        <f t="shared" si="23"/>
        <v>6.1644149390516212E-3</v>
      </c>
      <c r="AW97" s="1395">
        <f t="shared" si="23"/>
        <v>2.6786831604846739E-2</v>
      </c>
      <c r="AX97" s="1395">
        <f t="shared" si="23"/>
        <v>-0.10529925948943331</v>
      </c>
      <c r="AY97" s="1395">
        <f t="shared" si="23"/>
        <v>2.379506633017181E-2</v>
      </c>
      <c r="AZ97" s="1395">
        <f t="shared" si="23"/>
        <v>-5.4263600848276639E-2</v>
      </c>
      <c r="BA97" s="1395">
        <f t="shared" si="23"/>
        <v>7.6276851488324526E-2</v>
      </c>
      <c r="BB97" s="1395">
        <f t="shared" si="23"/>
        <v>-4.5995780634383365E-2</v>
      </c>
      <c r="BC97" s="1395">
        <f t="shared" si="23"/>
        <v>-2.4697972429700399E-2</v>
      </c>
      <c r="BD97" s="1395">
        <f t="shared" si="23"/>
        <v>-9.2855097050409174E-2</v>
      </c>
      <c r="BE97" s="1396">
        <f t="shared" si="23"/>
        <v>1.2505262005655826E-2</v>
      </c>
      <c r="BF97" s="1396">
        <f>BF73/BE73-1</f>
        <v>-8.9137568217873775E-2</v>
      </c>
      <c r="BG97" s="1387"/>
    </row>
    <row r="98" spans="22:59">
      <c r="V98" s="1384" t="s">
        <v>544</v>
      </c>
      <c r="W98" s="1384"/>
      <c r="X98" s="1384"/>
      <c r="Y98" s="1384"/>
      <c r="Z98" s="1384"/>
      <c r="AA98" s="834"/>
      <c r="AB98" s="1395">
        <f t="shared" si="24"/>
        <v>1.8853844886973725E-2</v>
      </c>
      <c r="AC98" s="1395">
        <f>AC74/AB74-1</f>
        <v>-1.3109415242523736E-3</v>
      </c>
      <c r="AD98" s="1395">
        <f t="shared" si="24"/>
        <v>-1.9571400196533695E-2</v>
      </c>
      <c r="AE98" s="1395">
        <f t="shared" si="24"/>
        <v>2.5709217905929727E-2</v>
      </c>
      <c r="AF98" s="1395">
        <f t="shared" si="24"/>
        <v>5.1017765549392635E-3</v>
      </c>
      <c r="AG98" s="1395">
        <f t="shared" si="24"/>
        <v>8.758940223653422E-3</v>
      </c>
      <c r="AH98" s="1395">
        <f t="shared" si="24"/>
        <v>-3.797790379103505E-2</v>
      </c>
      <c r="AI98" s="1395">
        <f t="shared" si="24"/>
        <v>-9.2672299236194466E-2</v>
      </c>
      <c r="AJ98" s="1395">
        <f t="shared" si="24"/>
        <v>5.6348350335195807E-3</v>
      </c>
      <c r="AK98" s="1395">
        <f t="shared" si="24"/>
        <v>8.9338652501180782E-3</v>
      </c>
      <c r="AL98" s="1395">
        <f t="shared" si="24"/>
        <v>-2.1815996780049196E-2</v>
      </c>
      <c r="AM98" s="1395">
        <f t="shared" si="24"/>
        <v>-4.4085639110351349E-2</v>
      </c>
      <c r="AN98" s="1395">
        <f t="shared" si="24"/>
        <v>-1.4540968606959193E-2</v>
      </c>
      <c r="AO98" s="1395">
        <f t="shared" si="24"/>
        <v>-2.2673539010087396E-4</v>
      </c>
      <c r="AP98" s="1395">
        <f t="shared" si="24"/>
        <v>1.9503314281930306E-2</v>
      </c>
      <c r="AQ98" s="1395">
        <f t="shared" si="24"/>
        <v>6.2814381568740973E-3</v>
      </c>
      <c r="AR98" s="1395">
        <f t="shared" si="24"/>
        <v>-1.383620456690704E-2</v>
      </c>
      <c r="AS98" s="1395">
        <f t="shared" si="23"/>
        <v>-7.7875717337294148E-2</v>
      </c>
      <c r="AT98" s="1395">
        <f t="shared" si="23"/>
        <v>-0.10747491534015374</v>
      </c>
      <c r="AU98" s="1395">
        <f t="shared" si="23"/>
        <v>2.3349298742788127E-2</v>
      </c>
      <c r="AV98" s="1395">
        <f t="shared" si="23"/>
        <v>-4.037150790531574E-3</v>
      </c>
      <c r="AW98" s="1395">
        <f t="shared" si="23"/>
        <v>1.0733295433538181E-3</v>
      </c>
      <c r="AX98" s="1395">
        <f t="shared" si="23"/>
        <v>3.7739498674332461E-2</v>
      </c>
      <c r="AY98" s="1395">
        <f t="shared" si="23"/>
        <v>-1.2541609611321114E-2</v>
      </c>
      <c r="AZ98" s="1395">
        <f t="shared" si="23"/>
        <v>-2.8964237005569049E-2</v>
      </c>
      <c r="BA98" s="1395">
        <f t="shared" si="23"/>
        <v>-8.9795830253229791E-3</v>
      </c>
      <c r="BB98" s="1395">
        <f t="shared" si="23"/>
        <v>1.3383268028543505E-2</v>
      </c>
      <c r="BC98" s="1395">
        <f t="shared" si="23"/>
        <v>-1.5127303072330567E-2</v>
      </c>
      <c r="BD98" s="1395">
        <f t="shared" si="23"/>
        <v>-2.9054803572185151E-2</v>
      </c>
      <c r="BE98" s="1396">
        <f t="shared" si="23"/>
        <v>-5.2975375623707577E-2</v>
      </c>
      <c r="BF98" s="1396">
        <f>BF74/BE74-1</f>
        <v>1.6869904523273416E-2</v>
      </c>
      <c r="BG98" s="1387"/>
    </row>
    <row r="99" spans="22:59">
      <c r="V99" s="1384" t="s">
        <v>545</v>
      </c>
      <c r="W99" s="1448"/>
      <c r="X99" s="1448"/>
      <c r="Y99" s="1448"/>
      <c r="Z99" s="1448"/>
      <c r="AA99" s="1397"/>
      <c r="AB99" s="1395">
        <f>AB75/AA75-1</f>
        <v>-0.10019550711142888</v>
      </c>
      <c r="AC99" s="1395">
        <f>AC75/AB75-1</f>
        <v>-0.10014811000072343</v>
      </c>
      <c r="AD99" s="1395">
        <f t="shared" si="24"/>
        <v>6.1894145293470482E-2</v>
      </c>
      <c r="AE99" s="1395">
        <f t="shared" si="24"/>
        <v>-0.34569449585793666</v>
      </c>
      <c r="AF99" s="1395">
        <f t="shared" si="24"/>
        <v>4.8410213235945188E-2</v>
      </c>
      <c r="AG99" s="1395">
        <f t="shared" si="24"/>
        <v>-2.6472314680287656E-2</v>
      </c>
      <c r="AH99" s="1395">
        <f t="shared" si="24"/>
        <v>6.259740603500763E-2</v>
      </c>
      <c r="AI99" s="1395">
        <f t="shared" si="24"/>
        <v>1.4611476623071162E-2</v>
      </c>
      <c r="AJ99" s="1395">
        <f t="shared" si="24"/>
        <v>-1.7608779616341774E-2</v>
      </c>
      <c r="AK99" s="1395">
        <f t="shared" si="24"/>
        <v>0.195077318431228</v>
      </c>
      <c r="AL99" s="1395">
        <f t="shared" si="24"/>
        <v>-0.16913233188324561</v>
      </c>
      <c r="AM99" s="1395">
        <f t="shared" si="24"/>
        <v>0.11003346332149477</v>
      </c>
      <c r="AN99" s="1395">
        <f t="shared" si="24"/>
        <v>5.401744997250546E-2</v>
      </c>
      <c r="AO99" s="1395">
        <f t="shared" si="24"/>
        <v>-6.5009291565066851E-2</v>
      </c>
      <c r="AP99" s="1395">
        <f t="shared" si="24"/>
        <v>2.0728249917492558E-2</v>
      </c>
      <c r="AQ99" s="1395">
        <f t="shared" si="24"/>
        <v>-6.5952246917729607E-2</v>
      </c>
      <c r="AR99" s="1395">
        <f t="shared" si="24"/>
        <v>0.30404680473936385</v>
      </c>
      <c r="AS99" s="1395">
        <f t="shared" si="23"/>
        <v>-0.12018914166982897</v>
      </c>
      <c r="AT99" s="1395">
        <f t="shared" si="23"/>
        <v>-0.11335770150796176</v>
      </c>
      <c r="AU99" s="1395">
        <f t="shared" si="23"/>
        <v>3.2913998332969152E-2</v>
      </c>
      <c r="AV99" s="1395">
        <f t="shared" si="23"/>
        <v>2.9064007383805324E-2</v>
      </c>
      <c r="AW99" s="1395">
        <f t="shared" si="23"/>
        <v>0.25445374345409144</v>
      </c>
      <c r="AX99" s="1395">
        <f t="shared" si="23"/>
        <v>0.11075210748499553</v>
      </c>
      <c r="AY99" s="1395">
        <f t="shared" si="23"/>
        <v>-4.547226573058738E-2</v>
      </c>
      <c r="AZ99" s="1395">
        <f t="shared" si="23"/>
        <v>-0.1669941557096063</v>
      </c>
      <c r="BA99" s="1395">
        <f t="shared" si="23"/>
        <v>-2.9561695329544002E-2</v>
      </c>
      <c r="BB99" s="1395">
        <f t="shared" si="23"/>
        <v>9.0905840803334526E-2</v>
      </c>
      <c r="BC99" s="1395">
        <f t="shared" si="23"/>
        <v>-0.10606547160253155</v>
      </c>
      <c r="BD99" s="1395">
        <f t="shared" si="23"/>
        <v>7.3497642895259396E-4</v>
      </c>
      <c r="BE99" s="1396">
        <f t="shared" si="23"/>
        <v>-2.2338402901519117E-2</v>
      </c>
      <c r="BF99" s="1396">
        <f>BF75/BE75-1</f>
        <v>0</v>
      </c>
      <c r="BG99" s="1390"/>
    </row>
    <row r="100" spans="22:59" ht="14.4" thickBot="1">
      <c r="V100" s="1385" t="s">
        <v>546</v>
      </c>
      <c r="W100" s="1385"/>
      <c r="X100" s="1385"/>
      <c r="Y100" s="1385"/>
      <c r="Z100" s="1385"/>
      <c r="AA100" s="835"/>
      <c r="AB100" s="1398">
        <f t="shared" ref="AB100:AR100" si="25">AB76/AA76-1</f>
        <v>-2.9278603095872491E-4</v>
      </c>
      <c r="AC100" s="1398">
        <f>AC76/AB76-1</f>
        <v>8.1187887282852866E-2</v>
      </c>
      <c r="AD100" s="1398">
        <f t="shared" si="25"/>
        <v>-1.5200432824281962E-2</v>
      </c>
      <c r="AE100" s="1398">
        <f t="shared" si="25"/>
        <v>0.18422530051259178</v>
      </c>
      <c r="AF100" s="1398">
        <f t="shared" si="25"/>
        <v>1.6065207258639802E-2</v>
      </c>
      <c r="AG100" s="1398">
        <f t="shared" si="25"/>
        <v>2.2053058049079199E-2</v>
      </c>
      <c r="AH100" s="1398">
        <f t="shared" si="25"/>
        <v>3.6941890185892001E-2</v>
      </c>
      <c r="AI100" s="1398">
        <f t="shared" si="25"/>
        <v>-1.4588252461069651E-3</v>
      </c>
      <c r="AJ100" s="1398">
        <f t="shared" si="25"/>
        <v>-1.2810749577205405E-2</v>
      </c>
      <c r="AK100" s="1398">
        <f t="shared" si="25"/>
        <v>6.7632564873187917E-3</v>
      </c>
      <c r="AL100" s="1398">
        <f t="shared" si="25"/>
        <v>-7.0686492596861106E-2</v>
      </c>
      <c r="AM100" s="1398">
        <f t="shared" si="25"/>
        <v>-3.5416934427513702E-2</v>
      </c>
      <c r="AN100" s="1398">
        <f t="shared" si="25"/>
        <v>-2.6744385306753937E-3</v>
      </c>
      <c r="AO100" s="1398">
        <f t="shared" si="25"/>
        <v>-3.3252294798837956E-2</v>
      </c>
      <c r="AP100" s="1398">
        <f t="shared" si="25"/>
        <v>-2.9298898819520192E-2</v>
      </c>
      <c r="AQ100" s="1398">
        <f t="shared" si="25"/>
        <v>-5.1984854564403604E-2</v>
      </c>
      <c r="AR100" s="1398">
        <f t="shared" si="25"/>
        <v>1.5255233687771153E-2</v>
      </c>
      <c r="AS100" s="1398">
        <f t="shared" si="23"/>
        <v>7.3354003084098673E-2</v>
      </c>
      <c r="AT100" s="1398">
        <f t="shared" si="23"/>
        <v>-0.16355009215800209</v>
      </c>
      <c r="AU100" s="1398">
        <f t="shared" si="23"/>
        <v>2.5047175404790956E-2</v>
      </c>
      <c r="AV100" s="1398">
        <f t="shared" si="23"/>
        <v>-5.9886892777318734E-2</v>
      </c>
      <c r="AW100" s="1398">
        <f t="shared" si="23"/>
        <v>4.8266105300435624E-2</v>
      </c>
      <c r="AX100" s="1398">
        <f t="shared" si="23"/>
        <v>-3.2794232471913265E-3</v>
      </c>
      <c r="AY100" s="1398">
        <f t="shared" si="23"/>
        <v>-3.641874141981094E-2</v>
      </c>
      <c r="AZ100" s="1398">
        <f t="shared" si="23"/>
        <v>-3.8550247592518128E-3</v>
      </c>
      <c r="BA100" s="1398">
        <f t="shared" si="23"/>
        <v>-4.6966823445448225E-2</v>
      </c>
      <c r="BB100" s="1398">
        <f t="shared" si="23"/>
        <v>-2.1358431891618124E-2</v>
      </c>
      <c r="BC100" s="1398">
        <f t="shared" si="23"/>
        <v>7.3096080422289988E-2</v>
      </c>
      <c r="BD100" s="1398">
        <f t="shared" si="23"/>
        <v>-2.9237703587162711E-2</v>
      </c>
      <c r="BE100" s="1399">
        <f t="shared" si="23"/>
        <v>1.4381811983716908E-3</v>
      </c>
      <c r="BF100" s="1399">
        <f>BF76/BE76-1</f>
        <v>7.7097769952985118E-3</v>
      </c>
      <c r="BG100" s="1393"/>
    </row>
    <row r="101" spans="22:59" ht="14.4" thickTop="1">
      <c r="V101" s="415"/>
      <c r="W101" s="415"/>
      <c r="X101" s="415"/>
      <c r="Y101" s="415"/>
      <c r="Z101" s="415"/>
      <c r="AA101" s="836"/>
      <c r="AB101" s="1402"/>
      <c r="AC101" s="1402"/>
      <c r="AD101" s="1402"/>
      <c r="AE101" s="1402"/>
      <c r="AF101" s="1402"/>
      <c r="AG101" s="1402"/>
      <c r="AH101" s="1402"/>
      <c r="AI101" s="1402"/>
      <c r="AJ101" s="1402"/>
      <c r="AK101" s="1402"/>
      <c r="AL101" s="1402"/>
      <c r="AM101" s="1402"/>
      <c r="AN101" s="1402"/>
      <c r="AO101" s="1402"/>
      <c r="AP101" s="1402"/>
      <c r="AQ101" s="1402"/>
      <c r="AR101" s="1402"/>
      <c r="AS101" s="1402"/>
      <c r="AT101" s="1402"/>
      <c r="AU101" s="1402"/>
      <c r="AV101" s="1402"/>
      <c r="AW101" s="1402"/>
      <c r="AX101" s="1402"/>
      <c r="AY101" s="1402"/>
      <c r="AZ101" s="1402"/>
      <c r="BA101" s="1402"/>
      <c r="BB101" s="1402"/>
      <c r="BC101" s="1402"/>
      <c r="BD101" s="1402"/>
      <c r="BE101" s="1402"/>
      <c r="BF101" s="1402"/>
      <c r="BG101" s="1388"/>
    </row>
  </sheetData>
  <mergeCells count="5">
    <mergeCell ref="T64:V64"/>
    <mergeCell ref="T63:V63"/>
    <mergeCell ref="T60:V60"/>
    <mergeCell ref="T61:V61"/>
    <mergeCell ref="T62:V62"/>
  </mergeCells>
  <phoneticPr fontId="10"/>
  <pageMargins left="0.19685039370078741" right="0.19685039370078741" top="0.98425196850393704" bottom="0.98425196850393704" header="0.51181102362204722" footer="0.51181102362204722"/>
  <pageSetup paperSize="9" scale="38" orientation="landscape" r:id="rId1"/>
  <headerFooter alignWithMargins="0"/>
  <ignoredErrors>
    <ignoredError sqref="AO29:BF29 AM29:AN29 AA29:AL29 AM35:BF35 AD35:AL35 AA35:AC35 AJ52:AQ52 AR52:BG52 AA52:AI52"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dimension ref="A1:BJ119"/>
  <sheetViews>
    <sheetView zoomScale="115" zoomScaleNormal="115" workbookViewId="0">
      <pane xSplit="26" ySplit="1" topLeftCell="AA11" activePane="bottomRight" state="frozen"/>
      <selection pane="topRight" activeCell="AA1" sqref="AA1"/>
      <selection pane="bottomLeft" activeCell="A2" sqref="A2"/>
      <selection pane="bottomRight" activeCell="AF28" sqref="AF28"/>
    </sheetView>
  </sheetViews>
  <sheetFormatPr defaultColWidth="9" defaultRowHeight="13.8"/>
  <cols>
    <col min="1" max="1" width="10.6640625" style="438" customWidth="1"/>
    <col min="2" max="21" width="9" style="438" hidden="1" customWidth="1"/>
    <col min="22" max="22" width="2.33203125" style="438" hidden="1" customWidth="1"/>
    <col min="23" max="23" width="9" style="438" hidden="1" customWidth="1"/>
    <col min="24" max="24" width="12.21875" style="438" customWidth="1"/>
    <col min="25" max="25" width="6.77734375" style="438" customWidth="1"/>
    <col min="26" max="26" width="9" style="438" hidden="1" customWidth="1"/>
    <col min="27" max="50" width="11.88671875" style="438" customWidth="1"/>
    <col min="51" max="58" width="11.6640625" style="438" customWidth="1"/>
    <col min="59" max="16384" width="9" style="438"/>
  </cols>
  <sheetData>
    <row r="1" spans="1:62" ht="15">
      <c r="X1" s="191"/>
      <c r="Y1" s="192"/>
      <c r="Z1" s="193"/>
      <c r="AA1" s="194">
        <v>1990</v>
      </c>
      <c r="AB1" s="194">
        <v>1991</v>
      </c>
      <c r="AC1" s="194">
        <v>1992</v>
      </c>
      <c r="AD1" s="194">
        <v>1993</v>
      </c>
      <c r="AE1" s="194">
        <v>1994</v>
      </c>
      <c r="AF1" s="194">
        <v>1995</v>
      </c>
      <c r="AG1" s="194">
        <v>1996</v>
      </c>
      <c r="AH1" s="194">
        <v>1997</v>
      </c>
      <c r="AI1" s="194">
        <v>1998</v>
      </c>
      <c r="AJ1" s="195">
        <v>1999</v>
      </c>
      <c r="AK1" s="195">
        <v>2000</v>
      </c>
      <c r="AL1" s="195">
        <f t="shared" ref="AL1:AR1" si="0">AK1+1</f>
        <v>2001</v>
      </c>
      <c r="AM1" s="195">
        <f t="shared" si="0"/>
        <v>2002</v>
      </c>
      <c r="AN1" s="194">
        <f t="shared" si="0"/>
        <v>2003</v>
      </c>
      <c r="AO1" s="194">
        <f t="shared" si="0"/>
        <v>2004</v>
      </c>
      <c r="AP1" s="194">
        <f t="shared" si="0"/>
        <v>2005</v>
      </c>
      <c r="AQ1" s="194">
        <f t="shared" si="0"/>
        <v>2006</v>
      </c>
      <c r="AR1" s="194">
        <f t="shared" si="0"/>
        <v>2007</v>
      </c>
      <c r="AS1" s="196">
        <v>2008</v>
      </c>
      <c r="AT1" s="196">
        <v>2009</v>
      </c>
      <c r="AU1" s="196">
        <v>2010</v>
      </c>
      <c r="AV1" s="197">
        <v>2011</v>
      </c>
      <c r="AW1" s="197">
        <v>2012</v>
      </c>
      <c r="AX1" s="196">
        <v>2013</v>
      </c>
      <c r="AY1" s="196">
        <v>2014</v>
      </c>
      <c r="AZ1" s="196">
        <v>2015</v>
      </c>
      <c r="BA1" s="196">
        <v>2016</v>
      </c>
      <c r="BB1" s="196">
        <v>2017</v>
      </c>
      <c r="BC1" s="196">
        <v>2018</v>
      </c>
      <c r="BD1" s="196">
        <v>2019</v>
      </c>
      <c r="BE1" s="196">
        <v>2020</v>
      </c>
      <c r="BF1" s="196">
        <v>2021</v>
      </c>
    </row>
    <row r="2" spans="1:62">
      <c r="A2" s="198" t="s">
        <v>1</v>
      </c>
    </row>
    <row r="3" spans="1:62" ht="19.8" thickBot="1">
      <c r="A3" s="511" t="s">
        <v>236</v>
      </c>
    </row>
    <row r="4" spans="1:62" ht="16.2" thickTop="1" thickBot="1">
      <c r="X4" s="1463" t="s">
        <v>45</v>
      </c>
      <c r="Y4" s="1464"/>
      <c r="Z4" s="1465"/>
      <c r="AA4" s="1466"/>
      <c r="AB4" s="1466"/>
      <c r="AC4" s="1466"/>
      <c r="AD4" s="1466"/>
      <c r="AE4" s="1466"/>
      <c r="AF4" s="1466"/>
      <c r="AG4" s="1466"/>
      <c r="AH4" s="1466"/>
      <c r="AI4" s="1466"/>
      <c r="AJ4" s="1466"/>
      <c r="AK4" s="1466"/>
      <c r="AL4" s="1466"/>
      <c r="AM4" s="1466"/>
      <c r="AN4" s="1466"/>
      <c r="AO4" s="1466"/>
      <c r="AP4" s="1466"/>
      <c r="AQ4" s="1466"/>
      <c r="AR4" s="1466"/>
      <c r="AS4" s="1466"/>
      <c r="AT4" s="1466"/>
      <c r="AU4" s="1466"/>
      <c r="AV4" s="1466"/>
      <c r="AW4" s="1466"/>
      <c r="AX4" s="1466"/>
      <c r="AY4" s="1466"/>
      <c r="AZ4" s="1466"/>
      <c r="BA4" s="1467"/>
      <c r="BB4" s="1466"/>
      <c r="BC4" s="1466"/>
      <c r="BD4" s="1466"/>
      <c r="BE4" s="1467"/>
      <c r="BF4" s="1467"/>
    </row>
    <row r="5" spans="1:62">
      <c r="X5" s="513" t="s">
        <v>237</v>
      </c>
      <c r="Y5" s="438" t="s">
        <v>235</v>
      </c>
      <c r="Z5" s="514"/>
      <c r="AA5" s="515">
        <v>1275511.5517411553</v>
      </c>
      <c r="AB5" s="515">
        <v>1289794.6134180136</v>
      </c>
      <c r="AC5" s="515">
        <v>1301370.3752028539</v>
      </c>
      <c r="AD5" s="515">
        <v>1296954.0658891886</v>
      </c>
      <c r="AE5" s="515">
        <v>1358108.8569277879</v>
      </c>
      <c r="AF5" s="515">
        <v>1379529.0368095257</v>
      </c>
      <c r="AG5" s="515">
        <v>1392609.8366303334</v>
      </c>
      <c r="AH5" s="515">
        <v>1384563.5474833054</v>
      </c>
      <c r="AI5" s="515">
        <v>1335719.127314551</v>
      </c>
      <c r="AJ5" s="515">
        <v>1359110.6267521444</v>
      </c>
      <c r="AK5" s="515">
        <v>1378951.5465179533</v>
      </c>
      <c r="AL5" s="515">
        <v>1352833.5899779268</v>
      </c>
      <c r="AM5" s="515">
        <v>1376454.051975637</v>
      </c>
      <c r="AN5" s="515">
        <v>1383015.4938979025</v>
      </c>
      <c r="AO5" s="515">
        <v>1374359.3597350502</v>
      </c>
      <c r="AP5" s="515">
        <v>1382010.5547836465</v>
      </c>
      <c r="AQ5" s="515">
        <v>1360658.7945676604</v>
      </c>
      <c r="AR5" s="515">
        <v>1395802.4044040705</v>
      </c>
      <c r="AS5" s="515">
        <v>1322745.2220732968</v>
      </c>
      <c r="AT5" s="515">
        <v>1250425.8337385715</v>
      </c>
      <c r="AU5" s="515">
        <v>1303873.6325812619</v>
      </c>
      <c r="AV5" s="515">
        <v>1354553.4173730942</v>
      </c>
      <c r="AW5" s="515">
        <v>1397252.4554083957</v>
      </c>
      <c r="AX5" s="515">
        <v>1409117.6524955533</v>
      </c>
      <c r="AY5" s="515">
        <v>1360182.7188543798</v>
      </c>
      <c r="AZ5" s="515">
        <v>1321624.5305687899</v>
      </c>
      <c r="BA5" s="515">
        <v>1304886.8089781757</v>
      </c>
      <c r="BB5" s="515">
        <v>1296726.1056237065</v>
      </c>
      <c r="BC5" s="515">
        <v>1247654.7603469733</v>
      </c>
      <c r="BD5" s="515">
        <v>1212927.625945875</v>
      </c>
      <c r="BE5" s="515">
        <v>1151023.3051809845</v>
      </c>
      <c r="BF5" s="515">
        <v>1165064.1933249759</v>
      </c>
    </row>
    <row r="6" spans="1:62">
      <c r="X6" s="1460" t="s">
        <v>233</v>
      </c>
      <c r="Y6" s="1461"/>
      <c r="Z6" s="1461"/>
      <c r="AA6" s="1461"/>
      <c r="AB6" s="1461"/>
      <c r="AC6" s="1461"/>
      <c r="AD6" s="1461"/>
      <c r="AE6" s="1461"/>
      <c r="AF6" s="1461"/>
      <c r="AG6" s="1461"/>
      <c r="AH6" s="1461"/>
      <c r="AI6" s="1461"/>
      <c r="AJ6" s="1461"/>
      <c r="AK6" s="1461"/>
      <c r="AL6" s="1461"/>
      <c r="AM6" s="1461"/>
      <c r="AN6" s="1461"/>
      <c r="AO6" s="1461"/>
      <c r="AP6" s="1461"/>
      <c r="AQ6" s="1461"/>
      <c r="AR6" s="1461"/>
      <c r="AS6" s="1461"/>
      <c r="AT6" s="1461"/>
      <c r="AU6" s="1461"/>
      <c r="AV6" s="1461"/>
      <c r="AW6" s="1461"/>
      <c r="AX6" s="1461"/>
      <c r="AY6" s="1461"/>
      <c r="AZ6" s="1461"/>
      <c r="BA6" s="1461"/>
      <c r="BB6" s="1461"/>
      <c r="BC6" s="1461"/>
      <c r="BD6" s="1461"/>
      <c r="BE6" s="1461"/>
      <c r="BF6" s="1461"/>
    </row>
    <row r="7" spans="1:62">
      <c r="X7" s="1460" t="s">
        <v>232</v>
      </c>
      <c r="Y7" s="1461"/>
      <c r="Z7" s="1461"/>
      <c r="AA7" s="1462"/>
      <c r="AB7" s="1462"/>
      <c r="AC7" s="1462"/>
      <c r="AD7" s="1462"/>
      <c r="AE7" s="1462"/>
      <c r="AF7" s="1462"/>
      <c r="AG7" s="1462"/>
      <c r="AH7" s="1462"/>
      <c r="AI7" s="1462"/>
      <c r="AJ7" s="1462"/>
      <c r="AK7" s="1462"/>
      <c r="AL7" s="1462"/>
      <c r="AM7" s="1462"/>
      <c r="AN7" s="1462"/>
      <c r="AO7" s="1462"/>
      <c r="AP7" s="1462"/>
      <c r="AQ7" s="1462"/>
      <c r="AR7" s="1462"/>
      <c r="AS7" s="1462"/>
      <c r="AT7" s="1462"/>
      <c r="AU7" s="1462"/>
      <c r="AV7" s="1462"/>
      <c r="AW7" s="1462"/>
      <c r="AX7" s="1462"/>
      <c r="AY7" s="1462"/>
      <c r="AZ7" s="1462"/>
      <c r="BA7" s="1462"/>
      <c r="BB7" s="1462"/>
      <c r="BC7" s="1462"/>
      <c r="BD7" s="1462"/>
      <c r="BE7" s="1462"/>
      <c r="BF7" s="1462"/>
    </row>
    <row r="9" spans="1:62">
      <c r="A9" s="439" t="s">
        <v>25</v>
      </c>
    </row>
    <row r="10" spans="1:62" ht="24.6" thickBot="1">
      <c r="A10" s="199" t="s">
        <v>26</v>
      </c>
      <c r="BG10" s="440"/>
      <c r="BH10" s="440"/>
      <c r="BI10" s="440"/>
      <c r="BJ10" s="440"/>
    </row>
    <row r="11" spans="1:62" ht="15" thickTop="1" thickBot="1">
      <c r="X11" s="1620" t="s">
        <v>27</v>
      </c>
      <c r="Y11" s="1621"/>
      <c r="Z11" s="200"/>
      <c r="AA11" s="201">
        <f>'2.CO2-Sector'!AA66</f>
        <v>1163677.9120447077</v>
      </c>
      <c r="AB11" s="201">
        <f>'2.CO2-Sector'!AB66</f>
        <v>1175149.6088116781</v>
      </c>
      <c r="AC11" s="201">
        <f>'2.CO2-Sector'!AC66</f>
        <v>1184601.779124218</v>
      </c>
      <c r="AD11" s="201">
        <f>'2.CO2-Sector'!AD66</f>
        <v>1177363.6298307753</v>
      </c>
      <c r="AE11" s="201">
        <f>'2.CO2-Sector'!AE66</f>
        <v>1232379.4285386312</v>
      </c>
      <c r="AF11" s="201">
        <f>'2.CO2-Sector'!AF66</f>
        <v>1244676.9582688902</v>
      </c>
      <c r="AG11" s="201">
        <f>'2.CO2-Sector'!AG66</f>
        <v>1257244.5159184155</v>
      </c>
      <c r="AH11" s="201">
        <f>'2.CO2-Sector'!AH66</f>
        <v>1249770.8838125186</v>
      </c>
      <c r="AI11" s="201">
        <f>'2.CO2-Sector'!AI66</f>
        <v>1209493.4102028352</v>
      </c>
      <c r="AJ11" s="201">
        <f>'2.CO2-Sector'!AJ66</f>
        <v>1246074.1294846442</v>
      </c>
      <c r="AK11" s="201">
        <f>'2.CO2-Sector'!AK66</f>
        <v>1268900.5246037759</v>
      </c>
      <c r="AL11" s="201">
        <f>'2.CO2-Sector'!AL66</f>
        <v>1253845.917034094</v>
      </c>
      <c r="AM11" s="201">
        <f>'2.CO2-Sector'!AM66</f>
        <v>1282961.6415547372</v>
      </c>
      <c r="AN11" s="201">
        <f>'2.CO2-Sector'!AN66</f>
        <v>1291141.2756703701</v>
      </c>
      <c r="AO11" s="201">
        <f>'2.CO2-Sector'!AO66</f>
        <v>1286435.8927552502</v>
      </c>
      <c r="AP11" s="201">
        <f>'2.CO2-Sector'!AP66</f>
        <v>1293855.7310126529</v>
      </c>
      <c r="AQ11" s="201">
        <f>'2.CO2-Sector'!AQ66</f>
        <v>1270812.9407725339</v>
      </c>
      <c r="AR11" s="201">
        <f>'2.CO2-Sector'!AR66</f>
        <v>1306396.1620446811</v>
      </c>
      <c r="AS11" s="201">
        <f>'2.CO2-Sector'!AS66</f>
        <v>1235233.6941190802</v>
      </c>
      <c r="AT11" s="201">
        <f>'2.CO2-Sector'!AT66</f>
        <v>1165911.5295583033</v>
      </c>
      <c r="AU11" s="201">
        <f>'2.CO2-Sector'!AU66</f>
        <v>1217522.9697045605</v>
      </c>
      <c r="AV11" s="201">
        <f>'2.CO2-Sector'!AV66</f>
        <v>1267410.9950515644</v>
      </c>
      <c r="AW11" s="201">
        <f>'2.CO2-Sector'!AW66</f>
        <v>1308480.7589151184</v>
      </c>
      <c r="AX11" s="201">
        <f>'2.CO2-Sector'!AX66</f>
        <v>1317873.9732550054</v>
      </c>
      <c r="AY11" s="864">
        <f>'2.CO2-Sector'!AY66</f>
        <v>1266645.3764077816</v>
      </c>
      <c r="AZ11" s="864">
        <f>'2.CO2-Sector'!AZ66</f>
        <v>1225818.538889386</v>
      </c>
      <c r="BA11" s="864">
        <f>'2.CO2-Sector'!BA66</f>
        <v>1206060.9677600132</v>
      </c>
      <c r="BB11" s="201">
        <f>'2.CO2-Sector'!BB66</f>
        <v>1195635.5968258465</v>
      </c>
      <c r="BC11" s="201">
        <f>'2.CO2-Sector'!BC66</f>
        <v>1145525.0286993526</v>
      </c>
      <c r="BD11" s="201">
        <f>'2.CO2-Sector'!BD66</f>
        <v>1108781.1645228297</v>
      </c>
      <c r="BE11" s="201">
        <f>'2.CO2-Sector'!BE66</f>
        <v>1045109.1149858872</v>
      </c>
      <c r="BF11" s="201">
        <f>'2.CO2-Sector'!BF66</f>
        <v>1057410.319996628</v>
      </c>
      <c r="BG11" s="215"/>
      <c r="BH11" s="440"/>
      <c r="BI11" s="440"/>
      <c r="BJ11" s="440"/>
    </row>
    <row r="12" spans="1:62" s="440" customFormat="1">
      <c r="X12" s="573" t="s">
        <v>251</v>
      </c>
      <c r="Y12" s="440" t="s">
        <v>235</v>
      </c>
      <c r="Z12" s="519"/>
      <c r="AA12" s="496">
        <v>1158129.4955002912</v>
      </c>
      <c r="AB12" s="496">
        <v>1169777.7628663066</v>
      </c>
      <c r="AC12" s="496">
        <v>1179504.3603704493</v>
      </c>
      <c r="AD12" s="496">
        <v>1172487.369498682</v>
      </c>
      <c r="AE12" s="496">
        <v>1227513.5901632225</v>
      </c>
      <c r="AF12" s="496">
        <v>1239909.4469072914</v>
      </c>
      <c r="AG12" s="496">
        <v>1252447.0915734237</v>
      </c>
      <c r="AH12" s="496">
        <v>1245139.405638922</v>
      </c>
      <c r="AI12" s="496">
        <v>1205249.963657775</v>
      </c>
      <c r="AJ12" s="496">
        <v>1241835.6531588321</v>
      </c>
      <c r="AK12" s="496">
        <v>1264594.7383327035</v>
      </c>
      <c r="AL12" s="496">
        <v>1249988.5807988762</v>
      </c>
      <c r="AM12" s="496">
        <v>1279362.3340161045</v>
      </c>
      <c r="AN12" s="496">
        <v>1287691.8703948054</v>
      </c>
      <c r="AO12" s="496">
        <v>1283076.6990819618</v>
      </c>
      <c r="AP12" s="496">
        <v>1290599.5407295637</v>
      </c>
      <c r="AQ12" s="496">
        <v>1267623.9653127179</v>
      </c>
      <c r="AR12" s="496">
        <v>1303362.0348442055</v>
      </c>
      <c r="AS12" s="496">
        <v>1232480.6958367538</v>
      </c>
      <c r="AT12" s="496">
        <v>1163375.1347095559</v>
      </c>
      <c r="AU12" s="496">
        <v>1215058.1037324686</v>
      </c>
      <c r="AV12" s="496">
        <v>1265034.8643855646</v>
      </c>
      <c r="AW12" s="496">
        <v>1306182.5146691378</v>
      </c>
      <c r="AX12" s="496">
        <v>1315568.7010310474</v>
      </c>
      <c r="AY12" s="865">
        <v>1264413.2520742936</v>
      </c>
      <c r="AZ12" s="865">
        <v>1223605.1613319134</v>
      </c>
      <c r="BA12" s="865">
        <v>1203888.1915436864</v>
      </c>
      <c r="BB12" s="496">
        <v>1193489.6631279148</v>
      </c>
      <c r="BC12" s="496">
        <v>1143415.1044987044</v>
      </c>
      <c r="BD12" s="496">
        <v>1106721.2395180417</v>
      </c>
      <c r="BE12" s="496">
        <v>1043186.0179089084</v>
      </c>
      <c r="BF12" s="496">
        <v>1055481.2239589919</v>
      </c>
      <c r="BG12" s="215"/>
    </row>
    <row r="13" spans="1:62" s="440" customFormat="1">
      <c r="X13" s="492" t="s">
        <v>231</v>
      </c>
      <c r="Y13" s="440" t="s">
        <v>234</v>
      </c>
      <c r="Z13" s="519"/>
      <c r="AA13" s="496">
        <v>5548.4165444162527</v>
      </c>
      <c r="AB13" s="496">
        <v>5371.8459453717196</v>
      </c>
      <c r="AC13" s="496">
        <v>5097.4187537682365</v>
      </c>
      <c r="AD13" s="496">
        <v>4876.2603320934795</v>
      </c>
      <c r="AE13" s="496">
        <v>4865.8383754087472</v>
      </c>
      <c r="AF13" s="496">
        <v>4767.5113615988812</v>
      </c>
      <c r="AG13" s="496">
        <v>4797.4243449917558</v>
      </c>
      <c r="AH13" s="496">
        <v>4631.4781735962733</v>
      </c>
      <c r="AI13" s="496">
        <v>4243.4465450601647</v>
      </c>
      <c r="AJ13" s="496">
        <v>4238.4763258121757</v>
      </c>
      <c r="AK13" s="496">
        <v>4305.786271072725</v>
      </c>
      <c r="AL13" s="496">
        <v>3857.3362352176582</v>
      </c>
      <c r="AM13" s="496">
        <v>3599.3075386327528</v>
      </c>
      <c r="AN13" s="496">
        <v>3449.4052755647049</v>
      </c>
      <c r="AO13" s="496">
        <v>3359.1936732883755</v>
      </c>
      <c r="AP13" s="496">
        <v>3256.1902830887807</v>
      </c>
      <c r="AQ13" s="496">
        <v>3188.9754598156578</v>
      </c>
      <c r="AR13" s="496">
        <v>3034.1272004759116</v>
      </c>
      <c r="AS13" s="496">
        <v>2752.9982823262808</v>
      </c>
      <c r="AT13" s="496">
        <v>2536.3948487476041</v>
      </c>
      <c r="AU13" s="496">
        <v>2464.8659720919986</v>
      </c>
      <c r="AV13" s="496">
        <v>2376.1306659999891</v>
      </c>
      <c r="AW13" s="496">
        <v>2298.2442459806352</v>
      </c>
      <c r="AX13" s="496">
        <v>2305.2722239577247</v>
      </c>
      <c r="AY13" s="865">
        <v>2232.1243334880469</v>
      </c>
      <c r="AZ13" s="865">
        <v>2213.3775574723263</v>
      </c>
      <c r="BA13" s="865">
        <v>2172.7762163264351</v>
      </c>
      <c r="BB13" s="496">
        <v>2145.9336979318991</v>
      </c>
      <c r="BC13" s="496">
        <v>2109.9242006474178</v>
      </c>
      <c r="BD13" s="496">
        <v>2059.9250047880137</v>
      </c>
      <c r="BE13" s="496">
        <v>1923.0970769787195</v>
      </c>
      <c r="BF13" s="496">
        <v>1929.0960376359344</v>
      </c>
      <c r="BG13" s="215"/>
    </row>
    <row r="14" spans="1:62" s="440" customFormat="1">
      <c r="W14" s="215"/>
      <c r="X14" s="492" t="s">
        <v>233</v>
      </c>
      <c r="Z14" s="518"/>
      <c r="AA14" s="517" t="b">
        <f>AA11=(AA12+AA13)</f>
        <v>1</v>
      </c>
      <c r="AB14" s="496" t="b">
        <f t="shared" ref="AB14:BE14" si="1">AB11=(AB12+AB13)</f>
        <v>1</v>
      </c>
      <c r="AC14" s="496" t="b">
        <f t="shared" si="1"/>
        <v>1</v>
      </c>
      <c r="AD14" s="496" t="b">
        <f t="shared" si="1"/>
        <v>1</v>
      </c>
      <c r="AE14" s="496" t="b">
        <f t="shared" si="1"/>
        <v>1</v>
      </c>
      <c r="AF14" s="496" t="b">
        <f t="shared" si="1"/>
        <v>1</v>
      </c>
      <c r="AG14" s="496" t="b">
        <f t="shared" si="1"/>
        <v>1</v>
      </c>
      <c r="AH14" s="496" t="b">
        <f t="shared" si="1"/>
        <v>1</v>
      </c>
      <c r="AI14" s="496" t="b">
        <f t="shared" si="1"/>
        <v>1</v>
      </c>
      <c r="AJ14" s="496" t="b">
        <f t="shared" si="1"/>
        <v>1</v>
      </c>
      <c r="AK14" s="496" t="b">
        <f t="shared" si="1"/>
        <v>1</v>
      </c>
      <c r="AL14" s="496" t="b">
        <f t="shared" si="1"/>
        <v>1</v>
      </c>
      <c r="AM14" s="496" t="b">
        <f t="shared" si="1"/>
        <v>1</v>
      </c>
      <c r="AN14" s="496" t="b">
        <f t="shared" si="1"/>
        <v>1</v>
      </c>
      <c r="AO14" s="496" t="b">
        <f t="shared" si="1"/>
        <v>1</v>
      </c>
      <c r="AP14" s="496" t="b">
        <f t="shared" si="1"/>
        <v>1</v>
      </c>
      <c r="AQ14" s="496" t="b">
        <f t="shared" si="1"/>
        <v>1</v>
      </c>
      <c r="AR14" s="496" t="b">
        <f t="shared" si="1"/>
        <v>1</v>
      </c>
      <c r="AS14" s="496" t="b">
        <f t="shared" si="1"/>
        <v>1</v>
      </c>
      <c r="AT14" s="496" t="b">
        <f t="shared" si="1"/>
        <v>1</v>
      </c>
      <c r="AU14" s="496" t="b">
        <f t="shared" si="1"/>
        <v>1</v>
      </c>
      <c r="AV14" s="496" t="b">
        <f t="shared" si="1"/>
        <v>1</v>
      </c>
      <c r="AW14" s="496" t="b">
        <f t="shared" si="1"/>
        <v>1</v>
      </c>
      <c r="AX14" s="496" t="b">
        <f t="shared" si="1"/>
        <v>1</v>
      </c>
      <c r="AY14" s="865" t="b">
        <f t="shared" si="1"/>
        <v>1</v>
      </c>
      <c r="AZ14" s="865" t="b">
        <f t="shared" si="1"/>
        <v>1</v>
      </c>
      <c r="BA14" s="865" t="b">
        <f>BA11=(BA12+BA13)</f>
        <v>1</v>
      </c>
      <c r="BB14" s="496" t="b">
        <f t="shared" si="1"/>
        <v>1</v>
      </c>
      <c r="BC14" s="496" t="b">
        <f t="shared" si="1"/>
        <v>1</v>
      </c>
      <c r="BD14" s="496" t="b">
        <f t="shared" si="1"/>
        <v>1</v>
      </c>
      <c r="BE14" s="496" t="b">
        <f t="shared" si="1"/>
        <v>1</v>
      </c>
      <c r="BF14" s="496" t="b">
        <f t="shared" ref="BF14" si="2">BF11=(BF12+BF13)</f>
        <v>1</v>
      </c>
      <c r="BG14" s="215"/>
    </row>
    <row r="15" spans="1:62" s="948" customFormat="1">
      <c r="W15" s="949"/>
      <c r="X15" s="950" t="s">
        <v>232</v>
      </c>
      <c r="Z15" s="949"/>
      <c r="AA15" s="653">
        <f>AA11-(AA12+AA13)</f>
        <v>0</v>
      </c>
      <c r="AB15" s="653">
        <f t="shared" ref="AB15:AO15" si="3">AB11-(AB12+AB13)</f>
        <v>0</v>
      </c>
      <c r="AC15" s="653">
        <f t="shared" si="3"/>
        <v>0</v>
      </c>
      <c r="AD15" s="653">
        <f t="shared" si="3"/>
        <v>0</v>
      </c>
      <c r="AE15" s="653">
        <f t="shared" si="3"/>
        <v>0</v>
      </c>
      <c r="AF15" s="653">
        <f t="shared" si="3"/>
        <v>0</v>
      </c>
      <c r="AG15" s="653">
        <f t="shared" si="3"/>
        <v>0</v>
      </c>
      <c r="AH15" s="653">
        <f t="shared" si="3"/>
        <v>0</v>
      </c>
      <c r="AI15" s="653">
        <f t="shared" si="3"/>
        <v>0</v>
      </c>
      <c r="AJ15" s="653">
        <f t="shared" si="3"/>
        <v>0</v>
      </c>
      <c r="AK15" s="653">
        <f t="shared" si="3"/>
        <v>0</v>
      </c>
      <c r="AL15" s="653">
        <f t="shared" si="3"/>
        <v>0</v>
      </c>
      <c r="AM15" s="653">
        <f t="shared" si="3"/>
        <v>0</v>
      </c>
      <c r="AN15" s="653">
        <f t="shared" si="3"/>
        <v>0</v>
      </c>
      <c r="AO15" s="653">
        <f t="shared" si="3"/>
        <v>0</v>
      </c>
      <c r="AP15" s="653">
        <f>AP11-(AP12+AP13)</f>
        <v>0</v>
      </c>
      <c r="AQ15" s="653">
        <f t="shared" ref="AQ15:BE15" si="4">AQ11-(AQ12+AQ13)</f>
        <v>0</v>
      </c>
      <c r="AR15" s="653">
        <f t="shared" si="4"/>
        <v>0</v>
      </c>
      <c r="AS15" s="653">
        <f t="shared" si="4"/>
        <v>0</v>
      </c>
      <c r="AT15" s="653">
        <f>AT11-(AT12+AT13)</f>
        <v>0</v>
      </c>
      <c r="AU15" s="653">
        <f t="shared" si="4"/>
        <v>0</v>
      </c>
      <c r="AV15" s="653">
        <f t="shared" si="4"/>
        <v>0</v>
      </c>
      <c r="AW15" s="653">
        <f t="shared" si="4"/>
        <v>0</v>
      </c>
      <c r="AX15" s="653">
        <f t="shared" si="4"/>
        <v>0</v>
      </c>
      <c r="AY15" s="951">
        <f>AY11-(AY12+AY13)</f>
        <v>0</v>
      </c>
      <c r="AZ15" s="951">
        <f t="shared" si="4"/>
        <v>0</v>
      </c>
      <c r="BA15" s="951">
        <f>BA11-(BA12+BA13)</f>
        <v>0</v>
      </c>
      <c r="BB15" s="653">
        <f t="shared" si="4"/>
        <v>0</v>
      </c>
      <c r="BC15" s="653">
        <f t="shared" si="4"/>
        <v>0</v>
      </c>
      <c r="BD15" s="653">
        <f t="shared" si="4"/>
        <v>0</v>
      </c>
      <c r="BE15" s="653">
        <f t="shared" si="4"/>
        <v>0</v>
      </c>
      <c r="BF15" s="653">
        <f t="shared" ref="BF15" si="5">BF11-(BF12+BF13)</f>
        <v>0</v>
      </c>
      <c r="BG15" s="949"/>
    </row>
    <row r="16" spans="1:62" s="440" customFormat="1">
      <c r="W16" s="215"/>
      <c r="X16" s="215"/>
      <c r="Y16" s="492"/>
      <c r="Z16" s="493"/>
      <c r="AA16" s="494"/>
      <c r="AB16" s="494"/>
      <c r="AC16" s="494"/>
      <c r="AD16" s="494"/>
      <c r="AE16" s="494"/>
      <c r="AF16" s="494"/>
      <c r="AG16" s="494"/>
      <c r="AH16" s="494"/>
      <c r="AI16" s="494"/>
      <c r="AJ16" s="494"/>
      <c r="AK16" s="494"/>
      <c r="AL16" s="494"/>
      <c r="AM16" s="494"/>
      <c r="AN16" s="494"/>
      <c r="AO16" s="494"/>
      <c r="AP16" s="494"/>
      <c r="AQ16" s="495"/>
      <c r="AR16" s="495"/>
      <c r="AS16" s="494"/>
      <c r="AT16" s="494"/>
      <c r="AU16" s="494"/>
      <c r="AV16" s="494"/>
      <c r="AW16" s="494"/>
      <c r="AX16" s="494"/>
      <c r="AY16" s="866">
        <f>AY11-AY12-AY13</f>
        <v>9.5496943686157465E-12</v>
      </c>
      <c r="AZ16" s="866">
        <f>AZ11-AZ12-AZ13</f>
        <v>2.3237589630298316E-10</v>
      </c>
      <c r="BA16" s="866">
        <f>BA11-BA12-BA13</f>
        <v>3.1195668270811439E-10</v>
      </c>
      <c r="BB16" s="496"/>
      <c r="BC16" s="496"/>
      <c r="BD16" s="496"/>
      <c r="BE16" s="496"/>
      <c r="BF16" s="496"/>
      <c r="BG16" s="215"/>
    </row>
    <row r="17" spans="1:62" s="440" customFormat="1">
      <c r="W17" s="215"/>
      <c r="X17" s="215"/>
      <c r="Y17" s="492"/>
      <c r="Z17" s="493"/>
      <c r="AA17" s="494"/>
      <c r="AB17" s="494"/>
      <c r="AC17" s="494"/>
      <c r="AD17" s="494"/>
      <c r="AE17" s="494"/>
      <c r="AF17" s="494"/>
      <c r="AG17" s="494"/>
      <c r="AH17" s="494"/>
      <c r="AI17" s="494"/>
      <c r="AJ17" s="494"/>
      <c r="AK17" s="494"/>
      <c r="AL17" s="494"/>
      <c r="AM17" s="494"/>
      <c r="AN17" s="494"/>
      <c r="AO17" s="494"/>
      <c r="AP17" s="494"/>
      <c r="AQ17" s="495"/>
      <c r="AR17" s="495"/>
      <c r="AS17" s="494"/>
      <c r="AT17" s="494"/>
      <c r="AU17" s="494"/>
      <c r="AV17" s="494"/>
      <c r="AW17" s="494"/>
      <c r="AX17" s="494"/>
      <c r="AY17" s="494"/>
      <c r="AZ17" s="494"/>
      <c r="BA17" s="494"/>
      <c r="BB17" s="496"/>
      <c r="BC17" s="496"/>
      <c r="BD17" s="496"/>
      <c r="BE17" s="496"/>
      <c r="BF17" s="496"/>
      <c r="BG17" s="215"/>
    </row>
    <row r="18" spans="1:62">
      <c r="A18" s="439" t="s">
        <v>28</v>
      </c>
      <c r="BG18" s="440"/>
      <c r="BH18" s="440"/>
      <c r="BI18" s="440"/>
      <c r="BJ18" s="440"/>
    </row>
    <row r="19" spans="1:62" ht="24.6" thickBot="1">
      <c r="A19" s="1083" t="s">
        <v>479</v>
      </c>
      <c r="BG19" s="440"/>
      <c r="BH19" s="440"/>
      <c r="BI19" s="440"/>
      <c r="BJ19" s="440"/>
    </row>
    <row r="20" spans="1:62" ht="15" thickTop="1" thickBot="1">
      <c r="X20" s="1620" t="s">
        <v>27</v>
      </c>
      <c r="Y20" s="1621"/>
      <c r="Z20" s="203"/>
      <c r="AA20" s="201">
        <f>'3.Allocated_CO2-Sector'!AA136</f>
        <v>1163677.9120447077</v>
      </c>
      <c r="AB20" s="201">
        <f>'3.Allocated_CO2-Sector'!AB136</f>
        <v>1175149.6088116779</v>
      </c>
      <c r="AC20" s="201">
        <f>'3.Allocated_CO2-Sector'!AC136</f>
        <v>1184601.779124218</v>
      </c>
      <c r="AD20" s="201">
        <f>'3.Allocated_CO2-Sector'!AD136</f>
        <v>1177363.6298307755</v>
      </c>
      <c r="AE20" s="201">
        <f>'3.Allocated_CO2-Sector'!AE136</f>
        <v>1232379.4285386312</v>
      </c>
      <c r="AF20" s="201">
        <f>'3.Allocated_CO2-Sector'!AF136</f>
        <v>1244676.9582688899</v>
      </c>
      <c r="AG20" s="201">
        <f>'3.Allocated_CO2-Sector'!AG136</f>
        <v>1257244.5159184157</v>
      </c>
      <c r="AH20" s="201">
        <f>'3.Allocated_CO2-Sector'!AH136</f>
        <v>1249770.8838125183</v>
      </c>
      <c r="AI20" s="201">
        <f>'3.Allocated_CO2-Sector'!AI136</f>
        <v>1209493.4102028352</v>
      </c>
      <c r="AJ20" s="201">
        <f>'3.Allocated_CO2-Sector'!AJ136</f>
        <v>1246074.1294846442</v>
      </c>
      <c r="AK20" s="201">
        <f>'3.Allocated_CO2-Sector'!AK136</f>
        <v>1268900.5246037755</v>
      </c>
      <c r="AL20" s="201">
        <f>'3.Allocated_CO2-Sector'!AL136</f>
        <v>1253845.917034094</v>
      </c>
      <c r="AM20" s="201">
        <f>'3.Allocated_CO2-Sector'!AM136</f>
        <v>1282961.6415547372</v>
      </c>
      <c r="AN20" s="201">
        <f>'3.Allocated_CO2-Sector'!AN136</f>
        <v>1291141.2756703701</v>
      </c>
      <c r="AO20" s="201">
        <f>'3.Allocated_CO2-Sector'!AO136</f>
        <v>1286435.89275525</v>
      </c>
      <c r="AP20" s="201">
        <f>'3.Allocated_CO2-Sector'!AP136</f>
        <v>1293855.7310126531</v>
      </c>
      <c r="AQ20" s="201">
        <f>'3.Allocated_CO2-Sector'!AQ136</f>
        <v>1270812.9407725341</v>
      </c>
      <c r="AR20" s="201">
        <f>'3.Allocated_CO2-Sector'!AR136</f>
        <v>1306396.1620446811</v>
      </c>
      <c r="AS20" s="201">
        <f>'3.Allocated_CO2-Sector'!AS136</f>
        <v>1235233.69411908</v>
      </c>
      <c r="AT20" s="201">
        <f>'3.Allocated_CO2-Sector'!AT136</f>
        <v>1165911.5295583033</v>
      </c>
      <c r="AU20" s="201">
        <f>'3.Allocated_CO2-Sector'!AU136</f>
        <v>1217522.9697045605</v>
      </c>
      <c r="AV20" s="201">
        <f>'3.Allocated_CO2-Sector'!AV136</f>
        <v>1267410.9950515644</v>
      </c>
      <c r="AW20" s="201">
        <f>'3.Allocated_CO2-Sector'!AW136</f>
        <v>1308480.7589151182</v>
      </c>
      <c r="AX20" s="201">
        <f>'3.Allocated_CO2-Sector'!AX136</f>
        <v>1317873.9732550057</v>
      </c>
      <c r="AY20" s="201">
        <f>'3.Allocated_CO2-Sector'!AY136</f>
        <v>1266645.3764077818</v>
      </c>
      <c r="AZ20" s="201">
        <f>'3.Allocated_CO2-Sector'!AZ136</f>
        <v>1225818.5388893858</v>
      </c>
      <c r="BA20" s="864">
        <f>'3.Allocated_CO2-Sector'!BA136</f>
        <v>1206060.9677600132</v>
      </c>
      <c r="BB20" s="201">
        <f>'3.Allocated_CO2-Sector'!BB136</f>
        <v>1195635.5968258467</v>
      </c>
      <c r="BC20" s="201">
        <f>'3.Allocated_CO2-Sector'!BC136</f>
        <v>1145525.0286993526</v>
      </c>
      <c r="BD20" s="201">
        <f>'3.Allocated_CO2-Sector'!BD136</f>
        <v>1108781.1645228295</v>
      </c>
      <c r="BE20" s="201">
        <f>'3.Allocated_CO2-Sector'!BE136</f>
        <v>1045109.1149858872</v>
      </c>
      <c r="BF20" s="201">
        <f>'3.Allocated_CO2-Sector'!BF136</f>
        <v>1057410.3199966277</v>
      </c>
      <c r="BG20" s="215"/>
      <c r="BH20" s="215"/>
      <c r="BI20" s="215"/>
      <c r="BJ20" s="215"/>
    </row>
    <row r="21" spans="1:62" s="440" customFormat="1">
      <c r="W21" s="215"/>
      <c r="X21" s="573" t="s">
        <v>251</v>
      </c>
      <c r="Y21" s="440" t="s">
        <v>235</v>
      </c>
      <c r="Z21" s="518"/>
      <c r="AA21" s="496">
        <v>1158129.4955002912</v>
      </c>
      <c r="AB21" s="496">
        <v>1169777.7628663066</v>
      </c>
      <c r="AC21" s="496">
        <v>1179504.3603704493</v>
      </c>
      <c r="AD21" s="496">
        <v>1172487.369498682</v>
      </c>
      <c r="AE21" s="496">
        <v>1227513.5901632225</v>
      </c>
      <c r="AF21" s="496">
        <v>1239909.4469072914</v>
      </c>
      <c r="AG21" s="496">
        <v>1252447.0915734237</v>
      </c>
      <c r="AH21" s="496">
        <v>1245139.405638922</v>
      </c>
      <c r="AI21" s="496">
        <v>1205249.963657775</v>
      </c>
      <c r="AJ21" s="496">
        <v>1241835.6531588321</v>
      </c>
      <c r="AK21" s="496">
        <v>1264594.7383327035</v>
      </c>
      <c r="AL21" s="496">
        <v>1249988.5807988762</v>
      </c>
      <c r="AM21" s="496">
        <v>1279362.3340161045</v>
      </c>
      <c r="AN21" s="496">
        <v>1287691.8703948054</v>
      </c>
      <c r="AO21" s="496">
        <v>1283076.6990819618</v>
      </c>
      <c r="AP21" s="496">
        <v>1290599.5407295637</v>
      </c>
      <c r="AQ21" s="496">
        <v>1267623.9653127179</v>
      </c>
      <c r="AR21" s="496">
        <v>1303362.0348442055</v>
      </c>
      <c r="AS21" s="496">
        <v>1232480.6958367538</v>
      </c>
      <c r="AT21" s="496">
        <v>1163375.1347095559</v>
      </c>
      <c r="AU21" s="496">
        <v>1215058.1037324686</v>
      </c>
      <c r="AV21" s="496">
        <v>1265034.8643855646</v>
      </c>
      <c r="AW21" s="496">
        <v>1306182.5146691378</v>
      </c>
      <c r="AX21" s="496">
        <v>1315568.7010310474</v>
      </c>
      <c r="AY21" s="496">
        <v>1264413.2520742936</v>
      </c>
      <c r="AZ21" s="496">
        <v>1223605.1613319134</v>
      </c>
      <c r="BA21" s="865">
        <v>1203888.1915436864</v>
      </c>
      <c r="BB21" s="496">
        <v>1193489.6631279148</v>
      </c>
      <c r="BC21" s="496">
        <v>1143415.1044987044</v>
      </c>
      <c r="BD21" s="496">
        <v>1106721.2395180417</v>
      </c>
      <c r="BE21" s="496">
        <v>1043186.0179089084</v>
      </c>
      <c r="BF21" s="496">
        <v>1055481.2239589919</v>
      </c>
      <c r="BG21" s="215"/>
      <c r="BH21" s="215"/>
      <c r="BI21" s="215"/>
      <c r="BJ21" s="215"/>
    </row>
    <row r="22" spans="1:62" s="440" customFormat="1">
      <c r="W22" s="215"/>
      <c r="X22" s="492" t="s">
        <v>231</v>
      </c>
      <c r="Y22" s="440" t="s">
        <v>234</v>
      </c>
      <c r="Z22" s="166"/>
      <c r="AA22" s="496">
        <v>5548.4165444162527</v>
      </c>
      <c r="AB22" s="496">
        <v>5371.8459453717196</v>
      </c>
      <c r="AC22" s="496">
        <v>5097.4187537682365</v>
      </c>
      <c r="AD22" s="496">
        <v>4876.2603320934795</v>
      </c>
      <c r="AE22" s="496">
        <v>4865.8383754087472</v>
      </c>
      <c r="AF22" s="496">
        <v>4767.5113615988812</v>
      </c>
      <c r="AG22" s="496">
        <v>4797.4243449917558</v>
      </c>
      <c r="AH22" s="496">
        <v>4631.4781735962733</v>
      </c>
      <c r="AI22" s="496">
        <v>4243.4465450601647</v>
      </c>
      <c r="AJ22" s="496">
        <v>4238.4763258121757</v>
      </c>
      <c r="AK22" s="496">
        <v>4305.786271072725</v>
      </c>
      <c r="AL22" s="496">
        <v>3857.3362352176582</v>
      </c>
      <c r="AM22" s="496">
        <v>3599.3075386327528</v>
      </c>
      <c r="AN22" s="496">
        <v>3449.4052755647049</v>
      </c>
      <c r="AO22" s="496">
        <v>3359.1936732883755</v>
      </c>
      <c r="AP22" s="496">
        <v>3256.1902830887807</v>
      </c>
      <c r="AQ22" s="496">
        <v>3188.9754598156578</v>
      </c>
      <c r="AR22" s="496">
        <v>3034.1272004759116</v>
      </c>
      <c r="AS22" s="496">
        <v>2752.9982823262808</v>
      </c>
      <c r="AT22" s="496">
        <v>2536.3948487476041</v>
      </c>
      <c r="AU22" s="496">
        <v>2464.8659720919986</v>
      </c>
      <c r="AV22" s="496">
        <v>2376.1306659999891</v>
      </c>
      <c r="AW22" s="496">
        <v>2298.2442459806352</v>
      </c>
      <c r="AX22" s="496">
        <v>2305.2722239577247</v>
      </c>
      <c r="AY22" s="496">
        <v>2232.1243334880469</v>
      </c>
      <c r="AZ22" s="496">
        <v>2213.3775574723263</v>
      </c>
      <c r="BA22" s="865">
        <v>2172.7762163264351</v>
      </c>
      <c r="BB22" s="496">
        <v>2145.9336979318991</v>
      </c>
      <c r="BC22" s="496">
        <v>2109.9242006474178</v>
      </c>
      <c r="BD22" s="496">
        <v>2059.9250047880137</v>
      </c>
      <c r="BE22" s="496">
        <v>1923.0970769787195</v>
      </c>
      <c r="BF22" s="496">
        <v>1929.0960376359344</v>
      </c>
      <c r="BG22" s="215"/>
      <c r="BH22" s="215"/>
      <c r="BI22" s="215"/>
      <c r="BJ22" s="215"/>
    </row>
    <row r="23" spans="1:62" s="440" customFormat="1">
      <c r="W23" s="497"/>
      <c r="X23" s="492" t="s">
        <v>233</v>
      </c>
      <c r="Z23" s="498"/>
      <c r="AA23" s="517" t="b">
        <f>AA20=(AA21+AA22)</f>
        <v>1</v>
      </c>
      <c r="AB23" s="496" t="b">
        <f t="shared" ref="AB23:BE23" si="6">AB20=(AB21+AB22)</f>
        <v>1</v>
      </c>
      <c r="AC23" s="496" t="b">
        <f t="shared" si="6"/>
        <v>1</v>
      </c>
      <c r="AD23" s="496" t="b">
        <f t="shared" si="6"/>
        <v>1</v>
      </c>
      <c r="AE23" s="496" t="b">
        <f t="shared" si="6"/>
        <v>1</v>
      </c>
      <c r="AF23" s="496" t="b">
        <f t="shared" si="6"/>
        <v>1</v>
      </c>
      <c r="AG23" s="496" t="b">
        <f t="shared" si="6"/>
        <v>1</v>
      </c>
      <c r="AH23" s="496" t="b">
        <f t="shared" si="6"/>
        <v>1</v>
      </c>
      <c r="AI23" s="496" t="b">
        <f t="shared" si="6"/>
        <v>1</v>
      </c>
      <c r="AJ23" s="496" t="b">
        <f t="shared" si="6"/>
        <v>1</v>
      </c>
      <c r="AK23" s="496" t="b">
        <f t="shared" si="6"/>
        <v>1</v>
      </c>
      <c r="AL23" s="496" t="b">
        <f t="shared" si="6"/>
        <v>1</v>
      </c>
      <c r="AM23" s="496" t="b">
        <f t="shared" si="6"/>
        <v>1</v>
      </c>
      <c r="AN23" s="496" t="b">
        <f t="shared" si="6"/>
        <v>1</v>
      </c>
      <c r="AO23" s="496" t="b">
        <f t="shared" si="6"/>
        <v>1</v>
      </c>
      <c r="AP23" s="496" t="b">
        <f t="shared" si="6"/>
        <v>1</v>
      </c>
      <c r="AQ23" s="496" t="b">
        <f t="shared" si="6"/>
        <v>1</v>
      </c>
      <c r="AR23" s="496" t="b">
        <f t="shared" si="6"/>
        <v>1</v>
      </c>
      <c r="AS23" s="496" t="b">
        <f t="shared" si="6"/>
        <v>1</v>
      </c>
      <c r="AT23" s="496" t="b">
        <f t="shared" si="6"/>
        <v>1</v>
      </c>
      <c r="AU23" s="496" t="b">
        <f t="shared" si="6"/>
        <v>1</v>
      </c>
      <c r="AV23" s="496" t="b">
        <f t="shared" si="6"/>
        <v>1</v>
      </c>
      <c r="AW23" s="496" t="b">
        <f t="shared" si="6"/>
        <v>1</v>
      </c>
      <c r="AX23" s="496" t="b">
        <f t="shared" si="6"/>
        <v>1</v>
      </c>
      <c r="AY23" s="496" t="b">
        <f t="shared" si="6"/>
        <v>1</v>
      </c>
      <c r="AZ23" s="496" t="b">
        <f t="shared" si="6"/>
        <v>1</v>
      </c>
      <c r="BA23" s="865" t="b">
        <f t="shared" si="6"/>
        <v>1</v>
      </c>
      <c r="BB23" s="496" t="b">
        <f t="shared" si="6"/>
        <v>1</v>
      </c>
      <c r="BC23" s="496" t="b">
        <f t="shared" si="6"/>
        <v>1</v>
      </c>
      <c r="BD23" s="496" t="b">
        <f t="shared" si="6"/>
        <v>1</v>
      </c>
      <c r="BE23" s="496" t="b">
        <f t="shared" si="6"/>
        <v>1</v>
      </c>
      <c r="BF23" s="496" t="b">
        <f>BF20=(BF21+BF22)</f>
        <v>1</v>
      </c>
      <c r="BG23" s="216"/>
      <c r="BH23" s="216"/>
      <c r="BI23" s="216"/>
      <c r="BJ23" s="216"/>
    </row>
    <row r="24" spans="1:62" s="440" customFormat="1">
      <c r="W24" s="497"/>
      <c r="X24" s="492" t="s">
        <v>232</v>
      </c>
      <c r="Z24" s="498"/>
      <c r="AA24" s="653">
        <f>AA20-(AA21+AA22)</f>
        <v>0</v>
      </c>
      <c r="AB24" s="653">
        <f t="shared" ref="AB24:BA24" si="7">AB20-(AB21+AB22)</f>
        <v>0</v>
      </c>
      <c r="AC24" s="653">
        <f t="shared" si="7"/>
        <v>0</v>
      </c>
      <c r="AD24" s="653">
        <f t="shared" si="7"/>
        <v>0</v>
      </c>
      <c r="AE24" s="653">
        <f t="shared" si="7"/>
        <v>0</v>
      </c>
      <c r="AF24" s="653">
        <f t="shared" si="7"/>
        <v>0</v>
      </c>
      <c r="AG24" s="653">
        <f t="shared" si="7"/>
        <v>0</v>
      </c>
      <c r="AH24" s="653">
        <f t="shared" si="7"/>
        <v>0</v>
      </c>
      <c r="AI24" s="653">
        <f t="shared" si="7"/>
        <v>0</v>
      </c>
      <c r="AJ24" s="653">
        <f t="shared" si="7"/>
        <v>0</v>
      </c>
      <c r="AK24" s="653">
        <f t="shared" si="7"/>
        <v>0</v>
      </c>
      <c r="AL24" s="653">
        <f t="shared" si="7"/>
        <v>0</v>
      </c>
      <c r="AM24" s="653">
        <f t="shared" si="7"/>
        <v>0</v>
      </c>
      <c r="AN24" s="653">
        <f t="shared" si="7"/>
        <v>0</v>
      </c>
      <c r="AO24" s="653">
        <f t="shared" si="7"/>
        <v>0</v>
      </c>
      <c r="AP24" s="653">
        <f>AP20-(AP21+AP22)</f>
        <v>0</v>
      </c>
      <c r="AQ24" s="653">
        <f t="shared" si="7"/>
        <v>0</v>
      </c>
      <c r="AR24" s="653">
        <f t="shared" si="7"/>
        <v>0</v>
      </c>
      <c r="AS24" s="653">
        <f t="shared" si="7"/>
        <v>0</v>
      </c>
      <c r="AT24" s="653">
        <f t="shared" si="7"/>
        <v>0</v>
      </c>
      <c r="AU24" s="653">
        <f t="shared" si="7"/>
        <v>0</v>
      </c>
      <c r="AV24" s="653">
        <f t="shared" si="7"/>
        <v>0</v>
      </c>
      <c r="AW24" s="653">
        <f t="shared" si="7"/>
        <v>0</v>
      </c>
      <c r="AX24" s="653">
        <f>AX20-(AX21+AX22)</f>
        <v>0</v>
      </c>
      <c r="AY24" s="653">
        <f t="shared" si="7"/>
        <v>0</v>
      </c>
      <c r="AZ24" s="653">
        <f t="shared" si="7"/>
        <v>0</v>
      </c>
      <c r="BA24" s="653">
        <f t="shared" si="7"/>
        <v>0</v>
      </c>
      <c r="BB24" s="653">
        <f>BB20-(BB21+BB22)</f>
        <v>0</v>
      </c>
      <c r="BC24" s="653">
        <f>BC20-(BC21+BC22)</f>
        <v>0</v>
      </c>
      <c r="BD24" s="653">
        <f>BD20-(BD21+BD22)</f>
        <v>0</v>
      </c>
      <c r="BE24" s="653">
        <f>BE20-(BE21+BE22)</f>
        <v>0</v>
      </c>
      <c r="BF24" s="653">
        <f>BF20-(BF21+BF22)</f>
        <v>0</v>
      </c>
      <c r="BG24" s="216"/>
      <c r="BH24" s="216"/>
      <c r="BI24" s="216"/>
      <c r="BJ24" s="216"/>
    </row>
    <row r="25" spans="1:62" s="440" customFormat="1">
      <c r="W25" s="497"/>
      <c r="X25" s="497"/>
      <c r="Y25" s="497"/>
      <c r="Z25" s="498"/>
      <c r="AA25" s="494"/>
      <c r="AB25" s="494"/>
      <c r="AC25" s="494"/>
      <c r="AD25" s="494"/>
      <c r="AE25" s="494"/>
      <c r="AF25" s="494"/>
      <c r="AG25" s="494"/>
      <c r="AH25" s="494"/>
      <c r="AI25" s="494"/>
      <c r="AJ25" s="494"/>
      <c r="AK25" s="494"/>
      <c r="AL25" s="494"/>
      <c r="AM25" s="494"/>
      <c r="AN25" s="494"/>
      <c r="AO25" s="494"/>
      <c r="AP25" s="494"/>
      <c r="AQ25" s="495"/>
      <c r="AR25" s="495"/>
      <c r="AS25" s="494"/>
      <c r="AT25" s="494"/>
      <c r="AU25" s="494"/>
      <c r="AV25" s="494"/>
      <c r="AW25" s="494"/>
      <c r="AX25" s="494"/>
      <c r="AY25" s="494"/>
      <c r="AZ25" s="494"/>
      <c r="BA25" s="866">
        <f>BA20-BA21-BA22</f>
        <v>3.1195668270811439E-10</v>
      </c>
      <c r="BB25" s="496"/>
      <c r="BC25" s="496"/>
      <c r="BD25" s="496"/>
      <c r="BE25" s="496"/>
      <c r="BF25" s="496"/>
      <c r="BG25" s="216"/>
      <c r="BH25" s="216"/>
      <c r="BI25" s="216"/>
      <c r="BJ25" s="216"/>
    </row>
    <row r="26" spans="1:62" s="530" customFormat="1">
      <c r="W26" s="497"/>
      <c r="X26" s="497"/>
      <c r="Y26" s="497"/>
      <c r="Z26" s="498"/>
      <c r="AA26" s="1084"/>
      <c r="AB26" s="1084"/>
      <c r="AC26" s="1084"/>
      <c r="AD26" s="1084"/>
      <c r="AE26" s="1084"/>
      <c r="AF26" s="1084"/>
      <c r="AG26" s="1084"/>
      <c r="AH26" s="1084"/>
      <c r="AI26" s="1084"/>
      <c r="AJ26" s="1084"/>
      <c r="AK26" s="1084"/>
      <c r="AL26" s="1084"/>
      <c r="AM26" s="1084"/>
      <c r="AN26" s="1084"/>
      <c r="AO26" s="1084"/>
      <c r="AP26" s="1084"/>
      <c r="AQ26" s="1085"/>
      <c r="AR26" s="1085"/>
      <c r="AS26" s="1084"/>
      <c r="AT26" s="1084"/>
      <c r="AU26" s="1084"/>
      <c r="AV26" s="1084"/>
      <c r="AW26" s="1084"/>
      <c r="AX26" s="1084"/>
      <c r="AY26" s="1084"/>
      <c r="AZ26" s="1084"/>
      <c r="BA26" s="1084"/>
      <c r="BB26" s="1086"/>
      <c r="BC26" s="1086"/>
      <c r="BD26" s="1086"/>
      <c r="BE26" s="1086"/>
      <c r="BF26" s="1086"/>
      <c r="BG26" s="216"/>
      <c r="BH26" s="216"/>
      <c r="BI26" s="216"/>
      <c r="BJ26" s="216"/>
    </row>
    <row r="27" spans="1:62" s="530" customFormat="1">
      <c r="A27" s="1087"/>
      <c r="W27" s="497"/>
      <c r="X27" s="497"/>
      <c r="Y27" s="497"/>
      <c r="Z27" s="498"/>
      <c r="AA27" s="1084"/>
      <c r="AB27" s="1084"/>
      <c r="AC27" s="1084"/>
      <c r="AD27" s="1084"/>
      <c r="AE27" s="1084"/>
      <c r="AF27" s="1084"/>
      <c r="AG27" s="1084"/>
      <c r="AH27" s="1084"/>
      <c r="AI27" s="1084"/>
      <c r="AJ27" s="1084"/>
      <c r="AK27" s="1084"/>
      <c r="AL27" s="1084"/>
      <c r="AM27" s="1084"/>
      <c r="AN27" s="1084"/>
      <c r="AO27" s="1084"/>
      <c r="AP27" s="1084"/>
      <c r="AQ27" s="1085"/>
      <c r="AR27" s="1085"/>
      <c r="AS27" s="1084"/>
      <c r="AT27" s="1084"/>
      <c r="AU27" s="1084"/>
      <c r="AV27" s="1084"/>
      <c r="AW27" s="1084"/>
      <c r="AX27" s="1084"/>
      <c r="AY27" s="1084"/>
      <c r="AZ27" s="1084"/>
      <c r="BA27" s="1084"/>
      <c r="BB27" s="1086"/>
      <c r="BC27" s="1086"/>
      <c r="BD27" s="1086"/>
      <c r="BE27" s="1086"/>
      <c r="BF27" s="1086"/>
      <c r="BG27" s="216"/>
      <c r="BH27" s="216"/>
      <c r="BI27" s="216"/>
      <c r="BJ27" s="216"/>
    </row>
    <row r="28" spans="1:62" s="530" customFormat="1" ht="19.2">
      <c r="A28" s="1088"/>
      <c r="W28" s="497"/>
      <c r="X28" s="497"/>
      <c r="Y28" s="497"/>
      <c r="Z28" s="498"/>
      <c r="AA28" s="1084"/>
      <c r="AB28" s="1084"/>
      <c r="AC28" s="1084"/>
      <c r="AD28" s="1084"/>
      <c r="AE28" s="1084"/>
      <c r="AF28" s="1084"/>
      <c r="AG28" s="1084"/>
      <c r="AH28" s="1084"/>
      <c r="AI28" s="1084"/>
      <c r="AJ28" s="1084"/>
      <c r="AK28" s="1084"/>
      <c r="AL28" s="1084"/>
      <c r="AM28" s="1084"/>
      <c r="AN28" s="1084"/>
      <c r="AO28" s="1084"/>
      <c r="AP28" s="1084"/>
      <c r="AQ28" s="1085"/>
      <c r="AR28" s="1085"/>
      <c r="AS28" s="1084"/>
      <c r="AT28" s="1084"/>
      <c r="AU28" s="1084"/>
      <c r="AV28" s="1084"/>
      <c r="AW28" s="1084"/>
      <c r="AX28" s="1084"/>
      <c r="AY28" s="1084"/>
      <c r="AZ28" s="1084"/>
      <c r="BA28" s="1084"/>
      <c r="BB28" s="1086"/>
      <c r="BC28" s="1086"/>
      <c r="BD28" s="1086"/>
      <c r="BE28" s="1086"/>
      <c r="BF28" s="1086"/>
      <c r="BG28" s="216"/>
      <c r="BH28" s="216"/>
      <c r="BI28" s="216"/>
      <c r="BJ28" s="216"/>
    </row>
    <row r="29" spans="1:62" s="530" customFormat="1">
      <c r="W29" s="497"/>
      <c r="X29" s="1622"/>
      <c r="Y29" s="1622"/>
      <c r="Z29" s="500"/>
      <c r="AA29" s="501"/>
      <c r="AB29" s="501"/>
      <c r="AC29" s="501"/>
      <c r="AD29" s="501"/>
      <c r="AE29" s="501"/>
      <c r="AF29" s="501"/>
      <c r="AG29" s="501"/>
      <c r="AH29" s="501"/>
      <c r="AI29" s="501"/>
      <c r="AJ29" s="501"/>
      <c r="AK29" s="501"/>
      <c r="AL29" s="501"/>
      <c r="AM29" s="501"/>
      <c r="AN29" s="501"/>
      <c r="AO29" s="501"/>
      <c r="AP29" s="501"/>
      <c r="AQ29" s="501"/>
      <c r="AR29" s="501"/>
      <c r="AS29" s="501"/>
      <c r="AT29" s="501"/>
      <c r="AU29" s="501"/>
      <c r="AV29" s="501"/>
      <c r="AW29" s="501"/>
      <c r="AX29" s="501"/>
      <c r="AY29" s="501"/>
      <c r="AZ29" s="501"/>
      <c r="BA29" s="501"/>
      <c r="BB29" s="501"/>
      <c r="BC29" s="501"/>
      <c r="BD29" s="501"/>
      <c r="BE29" s="501"/>
      <c r="BF29" s="501"/>
      <c r="BG29" s="216"/>
    </row>
    <row r="30" spans="1:62" s="530" customFormat="1">
      <c r="W30" s="497"/>
      <c r="X30" s="573"/>
      <c r="Z30" s="500"/>
      <c r="AA30" s="1086"/>
      <c r="AB30" s="1086"/>
      <c r="AC30" s="1086"/>
      <c r="AD30" s="1086"/>
      <c r="AE30" s="1086"/>
      <c r="AF30" s="1086"/>
      <c r="AG30" s="1086"/>
      <c r="AH30" s="1086"/>
      <c r="AI30" s="1086"/>
      <c r="AJ30" s="1086"/>
      <c r="AK30" s="1086"/>
      <c r="AL30" s="1086"/>
      <c r="AM30" s="1086"/>
      <c r="AN30" s="1086"/>
      <c r="AO30" s="1086"/>
      <c r="AP30" s="1086"/>
      <c r="AQ30" s="1086"/>
      <c r="AR30" s="1086"/>
      <c r="AS30" s="1086"/>
      <c r="AT30" s="1086"/>
      <c r="AU30" s="1086"/>
      <c r="AV30" s="1086"/>
      <c r="AW30" s="1086"/>
      <c r="AX30" s="1086"/>
      <c r="AY30" s="1086"/>
      <c r="AZ30" s="1086"/>
      <c r="BA30" s="1086"/>
      <c r="BB30" s="1086"/>
      <c r="BC30" s="1086"/>
      <c r="BD30" s="1086"/>
      <c r="BE30" s="1086"/>
      <c r="BF30" s="1086"/>
      <c r="BG30" s="216"/>
    </row>
    <row r="31" spans="1:62" s="530" customFormat="1">
      <c r="W31" s="497"/>
      <c r="X31" s="492"/>
      <c r="Z31" s="500"/>
      <c r="AA31" s="1086"/>
      <c r="AB31" s="1086"/>
      <c r="AC31" s="1086"/>
      <c r="AD31" s="1086"/>
      <c r="AE31" s="1086"/>
      <c r="AF31" s="1086"/>
      <c r="AG31" s="1086"/>
      <c r="AH31" s="1086"/>
      <c r="AI31" s="1086"/>
      <c r="AJ31" s="1086"/>
      <c r="AK31" s="1086"/>
      <c r="AL31" s="1086"/>
      <c r="AM31" s="1086"/>
      <c r="AN31" s="1086"/>
      <c r="AO31" s="1086"/>
      <c r="AP31" s="1086"/>
      <c r="AQ31" s="1086"/>
      <c r="AR31" s="1086"/>
      <c r="AS31" s="1086"/>
      <c r="AT31" s="1086"/>
      <c r="AU31" s="1086"/>
      <c r="AV31" s="1086"/>
      <c r="AW31" s="1086"/>
      <c r="AX31" s="1086"/>
      <c r="AY31" s="1086"/>
      <c r="AZ31" s="1086"/>
      <c r="BA31" s="1086"/>
      <c r="BB31" s="1086"/>
      <c r="BC31" s="1086"/>
      <c r="BD31" s="1086"/>
      <c r="BE31" s="1086"/>
      <c r="BF31" s="1086"/>
      <c r="BG31" s="216"/>
    </row>
    <row r="32" spans="1:62" s="530" customFormat="1">
      <c r="W32" s="497"/>
      <c r="X32" s="492"/>
      <c r="Z32" s="500"/>
      <c r="AA32" s="1089"/>
      <c r="AB32" s="1086"/>
      <c r="AC32" s="1086"/>
      <c r="AD32" s="1086"/>
      <c r="AE32" s="1086"/>
      <c r="AF32" s="1086"/>
      <c r="AG32" s="1086"/>
      <c r="AH32" s="1086"/>
      <c r="AI32" s="1086"/>
      <c r="AJ32" s="1086"/>
      <c r="AK32" s="1086"/>
      <c r="AL32" s="1086"/>
      <c r="AM32" s="1086"/>
      <c r="AN32" s="1086"/>
      <c r="AO32" s="1086"/>
      <c r="AP32" s="1086"/>
      <c r="AQ32" s="1086"/>
      <c r="AR32" s="1086"/>
      <c r="AS32" s="1086"/>
      <c r="AT32" s="1086"/>
      <c r="AU32" s="1086"/>
      <c r="AV32" s="1086"/>
      <c r="AW32" s="1086"/>
      <c r="AX32" s="1086"/>
      <c r="AY32" s="1086"/>
      <c r="AZ32" s="1086"/>
      <c r="BA32" s="1086"/>
      <c r="BB32" s="1086"/>
      <c r="BC32" s="1086"/>
      <c r="BD32" s="1086"/>
      <c r="BE32" s="1086"/>
      <c r="BF32" s="1086"/>
      <c r="BG32" s="216"/>
    </row>
    <row r="33" spans="1:59" s="530" customFormat="1">
      <c r="W33" s="497"/>
      <c r="X33" s="492"/>
      <c r="Z33" s="500"/>
      <c r="AA33" s="1090"/>
      <c r="AB33" s="1090"/>
      <c r="AC33" s="1090"/>
      <c r="AD33" s="1090"/>
      <c r="AE33" s="1090"/>
      <c r="AF33" s="1090"/>
      <c r="AG33" s="1090"/>
      <c r="AH33" s="1090"/>
      <c r="AI33" s="1090"/>
      <c r="AJ33" s="1090"/>
      <c r="AK33" s="1090"/>
      <c r="AL33" s="1090"/>
      <c r="AM33" s="1090"/>
      <c r="AN33" s="1090"/>
      <c r="AO33" s="1090"/>
      <c r="AP33" s="1090"/>
      <c r="AQ33" s="1090"/>
      <c r="AR33" s="1090"/>
      <c r="AS33" s="1090"/>
      <c r="AT33" s="1090"/>
      <c r="AU33" s="1090"/>
      <c r="AV33" s="1090"/>
      <c r="AW33" s="1090"/>
      <c r="AX33" s="1090"/>
      <c r="AY33" s="1090"/>
      <c r="AZ33" s="1090"/>
      <c r="BA33" s="1090"/>
      <c r="BB33" s="1090"/>
      <c r="BC33" s="1090"/>
      <c r="BD33" s="1090"/>
      <c r="BE33" s="1090"/>
      <c r="BF33" s="1090"/>
      <c r="BG33" s="216"/>
    </row>
    <row r="34" spans="1:59" s="530" customFormat="1">
      <c r="W34" s="497"/>
      <c r="X34" s="497"/>
      <c r="Y34" s="500"/>
      <c r="Z34" s="500"/>
      <c r="AA34" s="501"/>
      <c r="AB34" s="501"/>
      <c r="AC34" s="501"/>
      <c r="AD34" s="501"/>
      <c r="AE34" s="501"/>
      <c r="AF34" s="501"/>
      <c r="AG34" s="501"/>
      <c r="AH34" s="501"/>
      <c r="AI34" s="501"/>
      <c r="AJ34" s="501"/>
      <c r="AK34" s="501"/>
      <c r="AL34" s="501"/>
      <c r="AM34" s="501"/>
      <c r="AN34" s="501"/>
      <c r="AO34" s="501"/>
      <c r="AP34" s="501"/>
      <c r="AQ34" s="501"/>
      <c r="AR34" s="501"/>
      <c r="AS34" s="501"/>
      <c r="AT34" s="501"/>
      <c r="AU34" s="501"/>
      <c r="AV34" s="501"/>
      <c r="AW34" s="501"/>
      <c r="AX34" s="501"/>
      <c r="AY34" s="501"/>
      <c r="AZ34" s="501"/>
      <c r="BA34" s="919"/>
      <c r="BB34" s="501"/>
      <c r="BC34" s="501"/>
      <c r="BD34" s="501"/>
      <c r="BE34" s="501"/>
      <c r="BF34" s="501"/>
      <c r="BG34" s="216"/>
    </row>
    <row r="35" spans="1:59" s="440" customFormat="1">
      <c r="W35" s="497"/>
      <c r="X35" s="497"/>
      <c r="Y35" s="500"/>
      <c r="Z35" s="500"/>
      <c r="AA35" s="501"/>
      <c r="AB35" s="501"/>
      <c r="AC35" s="501"/>
      <c r="AD35" s="501"/>
      <c r="AE35" s="501"/>
      <c r="AF35" s="501"/>
      <c r="AG35" s="501"/>
      <c r="AH35" s="501"/>
      <c r="AI35" s="501"/>
      <c r="AJ35" s="501"/>
      <c r="AK35" s="501"/>
      <c r="AL35" s="501"/>
      <c r="AM35" s="501"/>
      <c r="AN35" s="501"/>
      <c r="AO35" s="501"/>
      <c r="AP35" s="501"/>
      <c r="AQ35" s="501"/>
      <c r="AR35" s="501"/>
      <c r="AS35" s="501"/>
      <c r="AT35" s="501"/>
      <c r="AU35" s="501"/>
      <c r="AV35" s="501"/>
      <c r="AW35" s="501"/>
      <c r="AX35" s="501"/>
      <c r="AY35" s="501"/>
      <c r="AZ35" s="501"/>
      <c r="BA35" s="501"/>
      <c r="BB35" s="501"/>
      <c r="BC35" s="501"/>
      <c r="BD35" s="501"/>
      <c r="BE35" s="501"/>
      <c r="BF35" s="501"/>
      <c r="BG35" s="216"/>
    </row>
    <row r="36" spans="1:59" s="440" customFormat="1">
      <c r="A36" s="566" t="s">
        <v>480</v>
      </c>
      <c r="B36" s="546"/>
      <c r="C36" s="546"/>
      <c r="D36" s="546"/>
      <c r="E36" s="546"/>
      <c r="F36" s="546"/>
      <c r="G36" s="546"/>
      <c r="H36" s="546"/>
      <c r="I36" s="546"/>
      <c r="J36" s="546"/>
      <c r="K36" s="546"/>
      <c r="L36" s="546"/>
      <c r="M36" s="546"/>
      <c r="N36" s="546"/>
      <c r="O36" s="546"/>
      <c r="P36" s="546"/>
      <c r="Q36" s="546"/>
      <c r="R36" s="546"/>
      <c r="S36" s="546"/>
      <c r="T36" s="546"/>
      <c r="U36" s="546"/>
      <c r="V36" s="546"/>
      <c r="W36" s="547"/>
      <c r="X36" s="547"/>
      <c r="Y36" s="548"/>
      <c r="Z36" s="548"/>
      <c r="AA36" s="550"/>
      <c r="AB36" s="550"/>
      <c r="AC36" s="550"/>
      <c r="AD36" s="550"/>
      <c r="AE36" s="550"/>
      <c r="AF36" s="550"/>
      <c r="AG36" s="550"/>
      <c r="AH36" s="550"/>
      <c r="AI36" s="550"/>
      <c r="AJ36" s="550"/>
      <c r="AK36" s="550"/>
      <c r="AL36" s="550"/>
      <c r="AM36" s="550"/>
      <c r="AN36" s="550"/>
      <c r="AO36" s="550"/>
      <c r="AP36" s="550"/>
      <c r="AQ36" s="550"/>
      <c r="AR36" s="550"/>
      <c r="AS36" s="550"/>
      <c r="AT36" s="550"/>
      <c r="AU36" s="550"/>
      <c r="AV36" s="550"/>
      <c r="AW36" s="550"/>
      <c r="AX36" s="550"/>
      <c r="AY36" s="550"/>
      <c r="AZ36" s="550"/>
      <c r="BA36" s="550"/>
      <c r="BB36" s="550"/>
      <c r="BC36" s="550"/>
      <c r="BD36" s="550"/>
      <c r="BE36" s="550"/>
      <c r="BF36" s="550"/>
      <c r="BG36" s="216"/>
    </row>
    <row r="37" spans="1:59" s="440" customFormat="1" ht="20.399999999999999">
      <c r="A37" s="545" t="s">
        <v>238</v>
      </c>
      <c r="B37" s="546"/>
      <c r="C37" s="546"/>
      <c r="D37" s="546"/>
      <c r="E37" s="546"/>
      <c r="F37" s="546"/>
      <c r="G37" s="546"/>
      <c r="H37" s="546"/>
      <c r="I37" s="546"/>
      <c r="J37" s="546"/>
      <c r="K37" s="546"/>
      <c r="L37" s="546"/>
      <c r="M37" s="546"/>
      <c r="N37" s="546"/>
      <c r="O37" s="546"/>
      <c r="P37" s="546"/>
      <c r="Q37" s="546"/>
      <c r="R37" s="546"/>
      <c r="S37" s="546"/>
      <c r="T37" s="546"/>
      <c r="U37" s="546"/>
      <c r="V37" s="546"/>
      <c r="W37" s="547"/>
      <c r="X37" s="547"/>
      <c r="Y37" s="548"/>
      <c r="Z37" s="548"/>
      <c r="AA37" s="550"/>
      <c r="AB37" s="550"/>
      <c r="AC37" s="550"/>
      <c r="AD37" s="550"/>
      <c r="AE37" s="550"/>
      <c r="AF37" s="550"/>
      <c r="AG37" s="550"/>
      <c r="AH37" s="550"/>
      <c r="AI37" s="550"/>
      <c r="AJ37" s="550"/>
      <c r="AK37" s="550"/>
      <c r="AL37" s="550"/>
      <c r="AM37" s="550"/>
      <c r="AN37" s="550"/>
      <c r="AO37" s="550"/>
      <c r="AP37" s="549"/>
      <c r="AQ37" s="550"/>
      <c r="AR37" s="550"/>
      <c r="AS37" s="550"/>
      <c r="AT37" s="550"/>
      <c r="AU37" s="550"/>
      <c r="AV37" s="550"/>
      <c r="AW37" s="550"/>
      <c r="AX37" s="550"/>
      <c r="AY37" s="550"/>
      <c r="AZ37" s="550"/>
      <c r="BA37" s="550"/>
      <c r="BB37" s="550"/>
      <c r="BC37" s="550"/>
      <c r="BD37" s="550"/>
      <c r="BE37" s="546"/>
      <c r="BF37" s="546"/>
      <c r="BG37" s="546"/>
    </row>
    <row r="38" spans="1:59" s="440" customFormat="1" ht="20.399999999999999">
      <c r="A38" s="545"/>
      <c r="B38" s="546"/>
      <c r="C38" s="546"/>
      <c r="D38" s="546"/>
      <c r="E38" s="546"/>
      <c r="F38" s="546"/>
      <c r="G38" s="546"/>
      <c r="H38" s="546"/>
      <c r="I38" s="546"/>
      <c r="J38" s="546"/>
      <c r="K38" s="546"/>
      <c r="L38" s="546"/>
      <c r="M38" s="546"/>
      <c r="N38" s="546"/>
      <c r="O38" s="546"/>
      <c r="P38" s="546"/>
      <c r="Q38" s="546"/>
      <c r="R38" s="546"/>
      <c r="S38" s="546"/>
      <c r="T38" s="546"/>
      <c r="U38" s="546"/>
      <c r="V38" s="546"/>
      <c r="W38" s="547"/>
      <c r="X38" s="547"/>
      <c r="Y38" s="548"/>
      <c r="Z38" s="548"/>
      <c r="AA38" s="549"/>
      <c r="AB38" s="549"/>
      <c r="AC38" s="550"/>
      <c r="AD38" s="550"/>
      <c r="AE38" s="550"/>
      <c r="AF38" s="550"/>
      <c r="AG38" s="550"/>
      <c r="AH38" s="550"/>
      <c r="AI38" s="550"/>
      <c r="AJ38" s="550"/>
      <c r="AK38" s="550"/>
      <c r="AL38" s="550"/>
      <c r="AM38" s="550"/>
      <c r="AN38" s="550"/>
      <c r="AO38" s="550"/>
      <c r="AP38" s="549"/>
      <c r="AQ38" s="549"/>
      <c r="AR38" s="550"/>
      <c r="AS38" s="550"/>
      <c r="AT38" s="550"/>
      <c r="AU38" s="550"/>
      <c r="AV38" s="550"/>
      <c r="AW38" s="550"/>
      <c r="AX38" s="550"/>
      <c r="AY38" s="550"/>
      <c r="AZ38" s="550"/>
      <c r="BA38" s="550"/>
      <c r="BB38" s="550"/>
      <c r="BC38" s="550"/>
      <c r="BD38" s="550"/>
      <c r="BE38" s="546"/>
      <c r="BF38" s="546"/>
      <c r="BG38" s="546"/>
    </row>
    <row r="39" spans="1:59" s="440" customFormat="1" ht="16.5" customHeight="1" thickBot="1">
      <c r="A39" s="545"/>
      <c r="B39" s="546"/>
      <c r="C39" s="546"/>
      <c r="D39" s="546"/>
      <c r="E39" s="546"/>
      <c r="F39" s="546"/>
      <c r="G39" s="546"/>
      <c r="H39" s="546"/>
      <c r="I39" s="546"/>
      <c r="J39" s="546"/>
      <c r="K39" s="546"/>
      <c r="L39" s="546"/>
      <c r="M39" s="546"/>
      <c r="N39" s="546"/>
      <c r="O39" s="546"/>
      <c r="P39" s="546"/>
      <c r="Q39" s="546"/>
      <c r="R39" s="546"/>
      <c r="S39" s="546"/>
      <c r="T39" s="546"/>
      <c r="U39" s="546"/>
      <c r="V39" s="546"/>
      <c r="W39" s="547"/>
      <c r="X39" s="547"/>
      <c r="Y39" s="551" t="s">
        <v>239</v>
      </c>
      <c r="Z39" s="548"/>
      <c r="AA39" s="550"/>
      <c r="AB39" s="550"/>
      <c r="AC39" s="550"/>
      <c r="AD39" s="550"/>
      <c r="AE39" s="550"/>
      <c r="AF39" s="550"/>
      <c r="AG39" s="550"/>
      <c r="AH39" s="550"/>
      <c r="AI39" s="550"/>
      <c r="AJ39" s="550"/>
      <c r="AK39" s="550"/>
      <c r="AL39" s="550"/>
      <c r="AM39" s="550"/>
      <c r="AN39" s="550"/>
      <c r="AO39" s="550"/>
      <c r="AP39" s="550"/>
      <c r="AQ39" s="550"/>
      <c r="AR39" s="550"/>
      <c r="AS39" s="550"/>
      <c r="AT39" s="550"/>
      <c r="AU39" s="550"/>
      <c r="AV39" s="550"/>
      <c r="AW39" s="550"/>
      <c r="AX39" s="531" t="s">
        <v>244</v>
      </c>
      <c r="AY39" s="550"/>
      <c r="AZ39" s="550"/>
      <c r="BA39" s="550"/>
      <c r="BB39" s="550"/>
      <c r="BC39" s="550"/>
      <c r="BD39" s="550"/>
      <c r="BE39" s="532">
        <v>2020</v>
      </c>
      <c r="BF39" s="532">
        <v>2021</v>
      </c>
      <c r="BG39" s="546"/>
    </row>
    <row r="40" spans="1:59" s="440" customFormat="1" ht="15" thickTop="1" thickBot="1">
      <c r="A40" s="546"/>
      <c r="B40" s="546"/>
      <c r="C40" s="546"/>
      <c r="D40" s="546"/>
      <c r="E40" s="546"/>
      <c r="F40" s="546"/>
      <c r="G40" s="546"/>
      <c r="H40" s="546"/>
      <c r="I40" s="546"/>
      <c r="J40" s="546"/>
      <c r="K40" s="546"/>
      <c r="L40" s="546"/>
      <c r="M40" s="546"/>
      <c r="N40" s="546"/>
      <c r="O40" s="546"/>
      <c r="P40" s="546"/>
      <c r="Q40" s="546"/>
      <c r="R40" s="546"/>
      <c r="S40" s="546"/>
      <c r="T40" s="546"/>
      <c r="U40" s="546"/>
      <c r="V40" s="546"/>
      <c r="W40" s="547"/>
      <c r="X40" s="546"/>
      <c r="Y40" s="552" t="s">
        <v>27</v>
      </c>
      <c r="Z40" s="553"/>
      <c r="AA40" s="554"/>
      <c r="AB40" s="554"/>
      <c r="AC40" s="554"/>
      <c r="AD40" s="554"/>
      <c r="AE40" s="554"/>
      <c r="AF40" s="554"/>
      <c r="AG40" s="554"/>
      <c r="AH40" s="554"/>
      <c r="AI40" s="554"/>
      <c r="AJ40" s="554"/>
      <c r="AK40" s="554"/>
      <c r="AL40" s="554"/>
      <c r="AM40" s="554"/>
      <c r="AN40" s="554"/>
      <c r="AO40" s="554"/>
      <c r="AP40" s="554"/>
      <c r="AQ40" s="554"/>
      <c r="AR40" s="554"/>
      <c r="AS40" s="554"/>
      <c r="AT40" s="554"/>
      <c r="AU40" s="554"/>
      <c r="AV40" s="554"/>
      <c r="AW40" s="567"/>
      <c r="AX40" s="533">
        <f>'4.CO2-Share'!$D$14</f>
        <v>1317873.9732550054</v>
      </c>
      <c r="AY40" s="568"/>
      <c r="AZ40" s="568"/>
      <c r="BA40" s="568"/>
      <c r="BB40" s="568"/>
      <c r="BC40" s="568"/>
      <c r="BD40" s="568"/>
      <c r="BE40" s="1108">
        <f>'2.CO2-Sector'!BE$80*1000</f>
        <v>1045109.1149858871</v>
      </c>
      <c r="BF40" s="1108">
        <f>'2.CO2-Sector'!BF$80*1000</f>
        <v>1057410.319996628</v>
      </c>
      <c r="BG40" s="546"/>
    </row>
    <row r="41" spans="1:59" s="440" customFormat="1">
      <c r="A41" s="546"/>
      <c r="B41" s="546"/>
      <c r="C41" s="546"/>
      <c r="D41" s="546"/>
      <c r="E41" s="546"/>
      <c r="F41" s="546"/>
      <c r="G41" s="546"/>
      <c r="H41" s="546"/>
      <c r="I41" s="546"/>
      <c r="J41" s="546"/>
      <c r="K41" s="546"/>
      <c r="L41" s="546"/>
      <c r="M41" s="546"/>
      <c r="N41" s="546"/>
      <c r="O41" s="546"/>
      <c r="P41" s="546"/>
      <c r="Q41" s="546"/>
      <c r="R41" s="546"/>
      <c r="S41" s="546"/>
      <c r="T41" s="546"/>
      <c r="U41" s="546"/>
      <c r="V41" s="546"/>
      <c r="W41" s="547"/>
      <c r="X41" s="547"/>
      <c r="Y41" s="548"/>
      <c r="Z41" s="548"/>
      <c r="AA41" s="555"/>
      <c r="AB41" s="555"/>
      <c r="AC41" s="550"/>
      <c r="AD41" s="550"/>
      <c r="AE41" s="550"/>
      <c r="AF41" s="550"/>
      <c r="AG41" s="550"/>
      <c r="AH41" s="550"/>
      <c r="AI41" s="550"/>
      <c r="AJ41" s="550"/>
      <c r="AK41" s="550"/>
      <c r="AL41" s="550"/>
      <c r="AM41" s="550"/>
      <c r="AN41" s="550"/>
      <c r="AO41" s="550"/>
      <c r="AP41" s="555"/>
      <c r="AQ41" s="555"/>
      <c r="AR41" s="550"/>
      <c r="AS41" s="550"/>
      <c r="AT41" s="550"/>
      <c r="AU41" s="550"/>
      <c r="AV41" s="550"/>
      <c r="AW41" s="550"/>
      <c r="AX41" s="520">
        <f>SUM('4.CO2-Share'!D6:D13)</f>
        <v>1317873.9732550057</v>
      </c>
      <c r="AY41" s="550"/>
      <c r="AZ41" s="550"/>
      <c r="BA41" s="550"/>
      <c r="BB41" s="550"/>
      <c r="BC41" s="550"/>
      <c r="BD41" s="550"/>
      <c r="BE41" s="1109">
        <f>SUM('4.CO2-Share'!$F$6:$F$13)</f>
        <v>1057410.319996628</v>
      </c>
      <c r="BF41" s="1109">
        <f>SUM('4.CO2-Share'!$F$6:$F$13)</f>
        <v>1057410.319996628</v>
      </c>
      <c r="BG41" s="546"/>
    </row>
    <row r="42" spans="1:59" s="440" customFormat="1">
      <c r="A42" s="546"/>
      <c r="B42" s="546"/>
      <c r="C42" s="546"/>
      <c r="D42" s="546"/>
      <c r="E42" s="546"/>
      <c r="F42" s="546"/>
      <c r="G42" s="546"/>
      <c r="H42" s="546"/>
      <c r="I42" s="546"/>
      <c r="J42" s="546"/>
      <c r="K42" s="546"/>
      <c r="L42" s="546"/>
      <c r="M42" s="546"/>
      <c r="N42" s="546"/>
      <c r="O42" s="546"/>
      <c r="P42" s="546"/>
      <c r="Q42" s="546"/>
      <c r="R42" s="546"/>
      <c r="S42" s="546"/>
      <c r="T42" s="546"/>
      <c r="U42" s="546"/>
      <c r="V42" s="546"/>
      <c r="W42" s="547"/>
      <c r="X42" s="547"/>
      <c r="Y42" s="548"/>
      <c r="Z42" s="548"/>
      <c r="AA42" s="556"/>
      <c r="AB42" s="556"/>
      <c r="AC42" s="550"/>
      <c r="AD42" s="550"/>
      <c r="AE42" s="550"/>
      <c r="AF42" s="550"/>
      <c r="AG42" s="550"/>
      <c r="AH42" s="550"/>
      <c r="AI42" s="550"/>
      <c r="AJ42" s="550"/>
      <c r="AK42" s="550"/>
      <c r="AL42" s="550"/>
      <c r="AM42" s="550"/>
      <c r="AN42" s="550"/>
      <c r="AO42" s="550"/>
      <c r="AP42" s="557"/>
      <c r="AQ42" s="557"/>
      <c r="AR42" s="550"/>
      <c r="AS42" s="550"/>
      <c r="AT42" s="550"/>
      <c r="AU42" s="550"/>
      <c r="AV42" s="550"/>
      <c r="AW42" s="550"/>
      <c r="AX42" s="521" t="b">
        <f>AX40=AX41</f>
        <v>1</v>
      </c>
      <c r="AY42" s="550"/>
      <c r="AZ42" s="550"/>
      <c r="BA42" s="550"/>
      <c r="BB42" s="550"/>
      <c r="BC42" s="550"/>
      <c r="BD42" s="550"/>
      <c r="BE42" s="1110" t="b">
        <f>BE40=BE41</f>
        <v>0</v>
      </c>
      <c r="BF42" s="1110" t="b">
        <f>BF40=BF41</f>
        <v>1</v>
      </c>
      <c r="BG42" s="546"/>
    </row>
    <row r="43" spans="1:59" s="440" customFormat="1">
      <c r="A43" s="546"/>
      <c r="B43" s="546"/>
      <c r="C43" s="546"/>
      <c r="D43" s="546"/>
      <c r="E43" s="546"/>
      <c r="F43" s="546"/>
      <c r="G43" s="546"/>
      <c r="H43" s="546"/>
      <c r="I43" s="546"/>
      <c r="J43" s="546"/>
      <c r="K43" s="546"/>
      <c r="L43" s="546"/>
      <c r="M43" s="546"/>
      <c r="N43" s="546"/>
      <c r="O43" s="546"/>
      <c r="P43" s="546"/>
      <c r="Q43" s="546"/>
      <c r="R43" s="546"/>
      <c r="S43" s="546"/>
      <c r="T43" s="546"/>
      <c r="U43" s="546"/>
      <c r="V43" s="546"/>
      <c r="W43" s="547"/>
      <c r="X43" s="547"/>
      <c r="Y43" s="548"/>
      <c r="Z43" s="548"/>
      <c r="AA43" s="558"/>
      <c r="AB43" s="558"/>
      <c r="AC43" s="550"/>
      <c r="AD43" s="550"/>
      <c r="AE43" s="550"/>
      <c r="AF43" s="550"/>
      <c r="AG43" s="550"/>
      <c r="AH43" s="550"/>
      <c r="AI43" s="550"/>
      <c r="AJ43" s="550"/>
      <c r="AK43" s="550"/>
      <c r="AL43" s="550"/>
      <c r="AM43" s="550"/>
      <c r="AN43" s="550"/>
      <c r="AO43" s="550"/>
      <c r="AP43" s="559"/>
      <c r="AQ43" s="559"/>
      <c r="AR43" s="550"/>
      <c r="AS43" s="550"/>
      <c r="AT43" s="550"/>
      <c r="AU43" s="550"/>
      <c r="AV43" s="550"/>
      <c r="AW43" s="550"/>
      <c r="AX43" s="522">
        <f>AX40-AX41</f>
        <v>0</v>
      </c>
      <c r="AY43" s="550"/>
      <c r="AZ43" s="550"/>
      <c r="BA43" s="550"/>
      <c r="BB43" s="550"/>
      <c r="BC43" s="550"/>
      <c r="BD43" s="550"/>
      <c r="BE43" s="1111">
        <f>BE40-BE41</f>
        <v>-12301.205010740901</v>
      </c>
      <c r="BF43" s="1111">
        <f>BF40-BF41</f>
        <v>0</v>
      </c>
      <c r="BG43" s="546"/>
    </row>
    <row r="44" spans="1:59" s="440" customFormat="1">
      <c r="A44" s="546"/>
      <c r="B44" s="546"/>
      <c r="C44" s="546"/>
      <c r="D44" s="546"/>
      <c r="E44" s="546"/>
      <c r="F44" s="546"/>
      <c r="G44" s="546"/>
      <c r="H44" s="546"/>
      <c r="I44" s="546"/>
      <c r="J44" s="546"/>
      <c r="K44" s="546"/>
      <c r="L44" s="546"/>
      <c r="M44" s="546"/>
      <c r="N44" s="546"/>
      <c r="O44" s="546"/>
      <c r="P44" s="546"/>
      <c r="Q44" s="546"/>
      <c r="R44" s="546"/>
      <c r="S44" s="546"/>
      <c r="T44" s="546"/>
      <c r="U44" s="546"/>
      <c r="V44" s="546"/>
      <c r="W44" s="547"/>
      <c r="X44" s="547"/>
      <c r="Y44" s="548"/>
      <c r="Z44" s="548"/>
      <c r="AA44" s="550"/>
      <c r="AB44" s="550"/>
      <c r="AC44" s="550"/>
      <c r="AD44" s="550"/>
      <c r="AE44" s="550"/>
      <c r="AF44" s="550"/>
      <c r="AG44" s="550"/>
      <c r="AH44" s="550"/>
      <c r="AI44" s="550"/>
      <c r="AJ44" s="550"/>
      <c r="AK44" s="550"/>
      <c r="AL44" s="550"/>
      <c r="AM44" s="550"/>
      <c r="AN44" s="550"/>
      <c r="AO44" s="550"/>
      <c r="AP44" s="550"/>
      <c r="AQ44" s="550"/>
      <c r="AR44" s="550"/>
      <c r="AS44" s="550"/>
      <c r="AT44" s="550"/>
      <c r="AU44" s="550"/>
      <c r="AV44" s="550"/>
      <c r="AW44" s="550"/>
      <c r="AX44" s="501"/>
      <c r="AY44" s="550"/>
      <c r="AZ44" s="550"/>
      <c r="BA44" s="550"/>
      <c r="BB44" s="550"/>
      <c r="BC44" s="550"/>
      <c r="BD44" s="550"/>
      <c r="BE44" s="1112"/>
      <c r="BF44" s="1112"/>
      <c r="BG44" s="546"/>
    </row>
    <row r="45" spans="1:59" s="440" customFormat="1" ht="16.5" customHeight="1" thickBot="1">
      <c r="A45" s="545"/>
      <c r="B45" s="546"/>
      <c r="C45" s="546"/>
      <c r="D45" s="546"/>
      <c r="E45" s="546"/>
      <c r="F45" s="546"/>
      <c r="G45" s="546"/>
      <c r="H45" s="546"/>
      <c r="I45" s="546"/>
      <c r="J45" s="546"/>
      <c r="K45" s="546"/>
      <c r="L45" s="546"/>
      <c r="M45" s="546"/>
      <c r="N45" s="546"/>
      <c r="O45" s="546"/>
      <c r="P45" s="546"/>
      <c r="Q45" s="546"/>
      <c r="R45" s="546"/>
      <c r="S45" s="546"/>
      <c r="T45" s="546"/>
      <c r="U45" s="546"/>
      <c r="V45" s="546"/>
      <c r="W45" s="547"/>
      <c r="X45" s="547"/>
      <c r="Y45" s="551" t="s">
        <v>240</v>
      </c>
      <c r="Z45" s="548"/>
      <c r="AA45" s="550"/>
      <c r="AB45" s="550"/>
      <c r="AC45" s="550"/>
      <c r="AD45" s="550"/>
      <c r="AE45" s="550"/>
      <c r="AF45" s="550"/>
      <c r="AG45" s="550"/>
      <c r="AH45" s="550"/>
      <c r="AI45" s="550"/>
      <c r="AJ45" s="550"/>
      <c r="AK45" s="550"/>
      <c r="AL45" s="550"/>
      <c r="AM45" s="550"/>
      <c r="AN45" s="550"/>
      <c r="AO45" s="550"/>
      <c r="AP45" s="550"/>
      <c r="AQ45" s="550"/>
      <c r="AR45" s="550"/>
      <c r="AS45" s="550"/>
      <c r="AT45" s="550"/>
      <c r="AU45" s="550"/>
      <c r="AV45" s="550"/>
      <c r="AW45" s="550"/>
      <c r="AX45" s="531" t="s">
        <v>244</v>
      </c>
      <c r="AY45" s="550"/>
      <c r="AZ45" s="550"/>
      <c r="BA45" s="550"/>
      <c r="BB45" s="550"/>
      <c r="BC45" s="550"/>
      <c r="BD45" s="550"/>
      <c r="BE45" s="1113">
        <v>2020</v>
      </c>
      <c r="BF45" s="1113">
        <v>2021</v>
      </c>
      <c r="BG45" s="546"/>
    </row>
    <row r="46" spans="1:59" s="440" customFormat="1" ht="15" thickTop="1" thickBot="1">
      <c r="A46" s="546"/>
      <c r="B46" s="546"/>
      <c r="C46" s="546"/>
      <c r="D46" s="546"/>
      <c r="E46" s="546"/>
      <c r="F46" s="546"/>
      <c r="G46" s="546"/>
      <c r="H46" s="546"/>
      <c r="I46" s="546"/>
      <c r="J46" s="546"/>
      <c r="K46" s="546"/>
      <c r="L46" s="546"/>
      <c r="M46" s="546"/>
      <c r="N46" s="546"/>
      <c r="O46" s="546"/>
      <c r="P46" s="546"/>
      <c r="Q46" s="546"/>
      <c r="R46" s="546"/>
      <c r="S46" s="546"/>
      <c r="T46" s="546"/>
      <c r="U46" s="546"/>
      <c r="V46" s="546"/>
      <c r="W46" s="547"/>
      <c r="X46" s="546"/>
      <c r="Y46" s="552" t="s">
        <v>27</v>
      </c>
      <c r="Z46" s="553"/>
      <c r="AA46" s="554"/>
      <c r="AB46" s="554"/>
      <c r="AC46" s="554"/>
      <c r="AD46" s="554"/>
      <c r="AE46" s="554"/>
      <c r="AF46" s="554"/>
      <c r="AG46" s="554"/>
      <c r="AH46" s="554"/>
      <c r="AI46" s="554"/>
      <c r="AJ46" s="554"/>
      <c r="AK46" s="554"/>
      <c r="AL46" s="554"/>
      <c r="AM46" s="554"/>
      <c r="AN46" s="554"/>
      <c r="AO46" s="554"/>
      <c r="AP46" s="554"/>
      <c r="AQ46" s="554"/>
      <c r="AR46" s="554"/>
      <c r="AS46" s="554"/>
      <c r="AT46" s="554"/>
      <c r="AU46" s="554"/>
      <c r="AV46" s="554"/>
      <c r="AW46" s="567"/>
      <c r="AX46" s="533">
        <f>'4.CO2-Share'!$D$27</f>
        <v>1317873.9732550054</v>
      </c>
      <c r="AY46" s="568"/>
      <c r="AZ46" s="568"/>
      <c r="BA46" s="568"/>
      <c r="BB46" s="568"/>
      <c r="BC46" s="568"/>
      <c r="BD46" s="568"/>
      <c r="BE46" s="1114">
        <f>'3.Allocated_CO2-Sector'!BE$151*1000</f>
        <v>1045109.1149858871</v>
      </c>
      <c r="BF46" s="1114">
        <f>'3.Allocated_CO2-Sector'!BF$151*1000</f>
        <v>1057410.319996628</v>
      </c>
      <c r="BG46" s="546"/>
    </row>
    <row r="47" spans="1:59" s="440" customFormat="1">
      <c r="A47" s="546"/>
      <c r="B47" s="546"/>
      <c r="C47" s="546"/>
      <c r="D47" s="546"/>
      <c r="E47" s="546"/>
      <c r="F47" s="546"/>
      <c r="G47" s="546"/>
      <c r="H47" s="546"/>
      <c r="I47" s="546"/>
      <c r="J47" s="546"/>
      <c r="K47" s="546"/>
      <c r="L47" s="546"/>
      <c r="M47" s="546"/>
      <c r="N47" s="546"/>
      <c r="O47" s="546"/>
      <c r="P47" s="546"/>
      <c r="Q47" s="546"/>
      <c r="R47" s="546"/>
      <c r="S47" s="546"/>
      <c r="T47" s="546"/>
      <c r="U47" s="546"/>
      <c r="V47" s="546"/>
      <c r="W47" s="547"/>
      <c r="X47" s="547"/>
      <c r="Y47" s="548"/>
      <c r="Z47" s="548"/>
      <c r="AA47" s="555"/>
      <c r="AB47" s="555"/>
      <c r="AC47" s="550"/>
      <c r="AD47" s="550"/>
      <c r="AE47" s="550"/>
      <c r="AF47" s="550"/>
      <c r="AG47" s="550"/>
      <c r="AH47" s="550"/>
      <c r="AI47" s="550"/>
      <c r="AJ47" s="550"/>
      <c r="AK47" s="550"/>
      <c r="AL47" s="550"/>
      <c r="AM47" s="550"/>
      <c r="AN47" s="550"/>
      <c r="AO47" s="550"/>
      <c r="AP47" s="555"/>
      <c r="AQ47" s="555"/>
      <c r="AR47" s="550"/>
      <c r="AS47" s="550"/>
      <c r="AT47" s="550"/>
      <c r="AU47" s="550"/>
      <c r="AV47" s="550"/>
      <c r="AW47" s="550"/>
      <c r="AX47" s="520">
        <f>SUM('4.CO2-Share'!D19:D26)</f>
        <v>1317873.9732550057</v>
      </c>
      <c r="AY47" s="550"/>
      <c r="AZ47" s="550"/>
      <c r="BA47" s="550"/>
      <c r="BB47" s="550"/>
      <c r="BC47" s="550"/>
      <c r="BD47" s="550"/>
      <c r="BE47" s="1109">
        <f>SUM('4.CO2-Share'!$F$19:$F$26)</f>
        <v>1057410.3199966277</v>
      </c>
      <c r="BF47" s="1109">
        <f>SUM('4.CO2-Share'!$F$19:$F$26)</f>
        <v>1057410.3199966277</v>
      </c>
      <c r="BG47" s="546"/>
    </row>
    <row r="48" spans="1:59" s="440" customFormat="1">
      <c r="A48" s="546"/>
      <c r="B48" s="546"/>
      <c r="C48" s="546"/>
      <c r="D48" s="546"/>
      <c r="E48" s="546"/>
      <c r="F48" s="546"/>
      <c r="G48" s="546"/>
      <c r="H48" s="546"/>
      <c r="I48" s="546"/>
      <c r="J48" s="546"/>
      <c r="K48" s="546"/>
      <c r="L48" s="546"/>
      <c r="M48" s="546"/>
      <c r="N48" s="546"/>
      <c r="O48" s="546"/>
      <c r="P48" s="546"/>
      <c r="Q48" s="546"/>
      <c r="R48" s="546"/>
      <c r="S48" s="546"/>
      <c r="T48" s="546"/>
      <c r="U48" s="546"/>
      <c r="V48" s="546"/>
      <c r="W48" s="547"/>
      <c r="X48" s="547"/>
      <c r="Y48" s="548"/>
      <c r="Z48" s="548"/>
      <c r="AA48" s="556"/>
      <c r="AB48" s="556"/>
      <c r="AC48" s="550"/>
      <c r="AD48" s="550"/>
      <c r="AE48" s="550"/>
      <c r="AF48" s="550"/>
      <c r="AG48" s="550"/>
      <c r="AH48" s="550"/>
      <c r="AI48" s="550"/>
      <c r="AJ48" s="550"/>
      <c r="AK48" s="550"/>
      <c r="AL48" s="550"/>
      <c r="AM48" s="550"/>
      <c r="AN48" s="550"/>
      <c r="AO48" s="550"/>
      <c r="AP48" s="559"/>
      <c r="AQ48" s="557"/>
      <c r="AR48" s="550"/>
      <c r="AS48" s="550"/>
      <c r="AT48" s="550"/>
      <c r="AU48" s="550"/>
      <c r="AV48" s="550"/>
      <c r="AW48" s="550"/>
      <c r="AX48" s="521" t="b">
        <f>AX46=AX47</f>
        <v>1</v>
      </c>
      <c r="AY48" s="550"/>
      <c r="AZ48" s="550"/>
      <c r="BA48" s="550"/>
      <c r="BB48" s="550"/>
      <c r="BC48" s="550"/>
      <c r="BD48" s="550"/>
      <c r="BE48" s="1110" t="b">
        <f>BE46=BE47</f>
        <v>0</v>
      </c>
      <c r="BF48" s="1110" t="b">
        <f>BF46=BF47</f>
        <v>1</v>
      </c>
      <c r="BG48" s="546"/>
    </row>
    <row r="49" spans="1:62" s="440" customFormat="1">
      <c r="A49" s="546"/>
      <c r="B49" s="546"/>
      <c r="C49" s="546"/>
      <c r="D49" s="546"/>
      <c r="E49" s="546"/>
      <c r="F49" s="546"/>
      <c r="G49" s="546"/>
      <c r="H49" s="546"/>
      <c r="I49" s="546"/>
      <c r="J49" s="546"/>
      <c r="K49" s="546"/>
      <c r="L49" s="546"/>
      <c r="M49" s="546"/>
      <c r="N49" s="546"/>
      <c r="O49" s="546"/>
      <c r="P49" s="546"/>
      <c r="Q49" s="546"/>
      <c r="R49" s="546"/>
      <c r="S49" s="546"/>
      <c r="T49" s="546"/>
      <c r="U49" s="546"/>
      <c r="V49" s="546"/>
      <c r="W49" s="547"/>
      <c r="X49" s="547"/>
      <c r="Y49" s="548"/>
      <c r="Z49" s="548"/>
      <c r="AA49" s="558"/>
      <c r="AB49" s="558"/>
      <c r="AC49" s="550"/>
      <c r="AD49" s="550"/>
      <c r="AE49" s="550"/>
      <c r="AF49" s="550"/>
      <c r="AG49" s="550"/>
      <c r="AH49" s="550"/>
      <c r="AI49" s="550"/>
      <c r="AJ49" s="550"/>
      <c r="AK49" s="550"/>
      <c r="AL49" s="550"/>
      <c r="AM49" s="550"/>
      <c r="AN49" s="550"/>
      <c r="AO49" s="550"/>
      <c r="AP49" s="560"/>
      <c r="AQ49" s="559"/>
      <c r="AR49" s="550"/>
      <c r="AS49" s="550"/>
      <c r="AT49" s="550"/>
      <c r="AU49" s="550"/>
      <c r="AV49" s="550"/>
      <c r="AW49" s="550"/>
      <c r="AX49" s="522">
        <f>AX46-AX47</f>
        <v>0</v>
      </c>
      <c r="AY49" s="550"/>
      <c r="AZ49" s="550"/>
      <c r="BA49" s="550"/>
      <c r="BB49" s="550"/>
      <c r="BC49" s="550"/>
      <c r="BD49" s="550"/>
      <c r="BE49" s="1111">
        <f>BE46-BE47</f>
        <v>-12301.205010740669</v>
      </c>
      <c r="BF49" s="1111">
        <f>BF46-BF47</f>
        <v>0</v>
      </c>
      <c r="BG49" s="546"/>
    </row>
    <row r="50" spans="1:62" s="440" customFormat="1">
      <c r="A50" s="546"/>
      <c r="B50" s="546"/>
      <c r="C50" s="546"/>
      <c r="D50" s="546"/>
      <c r="E50" s="546"/>
      <c r="F50" s="546"/>
      <c r="G50" s="546"/>
      <c r="H50" s="546"/>
      <c r="I50" s="546"/>
      <c r="J50" s="546"/>
      <c r="K50" s="546"/>
      <c r="L50" s="546"/>
      <c r="M50" s="546"/>
      <c r="N50" s="546"/>
      <c r="O50" s="546"/>
      <c r="P50" s="546"/>
      <c r="Q50" s="546"/>
      <c r="R50" s="546"/>
      <c r="S50" s="546"/>
      <c r="T50" s="546"/>
      <c r="U50" s="546"/>
      <c r="V50" s="546"/>
      <c r="W50" s="547"/>
      <c r="X50" s="547"/>
      <c r="Y50" s="548"/>
      <c r="Z50" s="548"/>
      <c r="AA50" s="558"/>
      <c r="AB50" s="558"/>
      <c r="AC50" s="550"/>
      <c r="AD50" s="550"/>
      <c r="AE50" s="550"/>
      <c r="AF50" s="550"/>
      <c r="AG50" s="550"/>
      <c r="AH50" s="550"/>
      <c r="AI50" s="550"/>
      <c r="AJ50" s="550"/>
      <c r="AK50" s="550"/>
      <c r="AL50" s="550"/>
      <c r="AM50" s="550"/>
      <c r="AN50" s="550"/>
      <c r="AO50" s="550"/>
      <c r="AP50" s="560"/>
      <c r="AQ50" s="559"/>
      <c r="AR50" s="550"/>
      <c r="AS50" s="550"/>
      <c r="AT50" s="550"/>
      <c r="AU50" s="550"/>
      <c r="AV50" s="550"/>
      <c r="AW50" s="550"/>
      <c r="AX50" s="558"/>
      <c r="AY50" s="550"/>
      <c r="AZ50" s="550"/>
      <c r="BA50" s="550"/>
      <c r="BB50" s="550"/>
      <c r="BC50" s="550"/>
      <c r="BD50" s="550"/>
      <c r="BE50" s="559"/>
      <c r="BF50" s="559"/>
      <c r="BG50" s="546"/>
    </row>
    <row r="51" spans="1:62" s="535" customFormat="1">
      <c r="A51" s="561"/>
      <c r="B51" s="561"/>
      <c r="C51" s="561"/>
      <c r="D51" s="561"/>
      <c r="E51" s="561"/>
      <c r="F51" s="561"/>
      <c r="G51" s="561"/>
      <c r="H51" s="561"/>
      <c r="I51" s="561"/>
      <c r="J51" s="561"/>
      <c r="K51" s="561"/>
      <c r="L51" s="561"/>
      <c r="M51" s="561"/>
      <c r="N51" s="561"/>
      <c r="O51" s="561"/>
      <c r="P51" s="561"/>
      <c r="Q51" s="561"/>
      <c r="R51" s="561"/>
      <c r="S51" s="561"/>
      <c r="T51" s="561"/>
      <c r="U51" s="561"/>
      <c r="V51" s="561"/>
      <c r="W51" s="547"/>
      <c r="X51" s="547"/>
      <c r="Y51" s="562"/>
      <c r="Z51" s="562"/>
      <c r="AA51" s="563"/>
      <c r="AB51" s="563"/>
      <c r="AC51" s="550"/>
      <c r="AD51" s="550"/>
      <c r="AE51" s="550"/>
      <c r="AF51" s="550"/>
      <c r="AG51" s="550"/>
      <c r="AH51" s="550"/>
      <c r="AI51" s="550"/>
      <c r="AJ51" s="550"/>
      <c r="AK51" s="550"/>
      <c r="AL51" s="550"/>
      <c r="AM51" s="550"/>
      <c r="AN51" s="550"/>
      <c r="AO51" s="550"/>
      <c r="AP51" s="564"/>
      <c r="AQ51" s="565"/>
      <c r="AR51" s="1619" t="s">
        <v>243</v>
      </c>
      <c r="AS51" s="537" t="s">
        <v>241</v>
      </c>
      <c r="AT51" s="536"/>
      <c r="AU51" s="550"/>
      <c r="AV51" s="550"/>
      <c r="AW51" s="550"/>
      <c r="AX51" s="536">
        <v>1235393.6400559009</v>
      </c>
      <c r="AY51" s="550"/>
      <c r="AZ51" s="1619" t="s">
        <v>243</v>
      </c>
      <c r="BA51" s="538"/>
      <c r="BB51" s="538"/>
      <c r="BC51" s="538"/>
      <c r="BD51" s="538"/>
      <c r="BE51" s="538">
        <v>968364.81785470631</v>
      </c>
      <c r="BF51" s="538">
        <v>979720.19089582795</v>
      </c>
      <c r="BG51" s="1104" t="s">
        <v>247</v>
      </c>
    </row>
    <row r="52" spans="1:62" s="440" customFormat="1">
      <c r="A52" s="546"/>
      <c r="B52" s="546"/>
      <c r="C52" s="546"/>
      <c r="D52" s="546"/>
      <c r="E52" s="546"/>
      <c r="F52" s="546"/>
      <c r="G52" s="546"/>
      <c r="H52" s="546"/>
      <c r="I52" s="546"/>
      <c r="J52" s="546"/>
      <c r="K52" s="546"/>
      <c r="L52" s="546"/>
      <c r="M52" s="546"/>
      <c r="N52" s="546"/>
      <c r="O52" s="546"/>
      <c r="P52" s="546"/>
      <c r="Q52" s="546"/>
      <c r="R52" s="546"/>
      <c r="S52" s="546"/>
      <c r="T52" s="546"/>
      <c r="U52" s="546"/>
      <c r="V52" s="546"/>
      <c r="W52" s="547"/>
      <c r="X52" s="547"/>
      <c r="Y52" s="548"/>
      <c r="Z52" s="548"/>
      <c r="AA52" s="558"/>
      <c r="AB52" s="558"/>
      <c r="AC52" s="550"/>
      <c r="AD52" s="550"/>
      <c r="AE52" s="550"/>
      <c r="AF52" s="550"/>
      <c r="AG52" s="550"/>
      <c r="AH52" s="550"/>
      <c r="AI52" s="550"/>
      <c r="AJ52" s="550"/>
      <c r="AK52" s="550"/>
      <c r="AL52" s="550"/>
      <c r="AM52" s="550"/>
      <c r="AN52" s="550"/>
      <c r="AO52" s="550"/>
      <c r="AP52" s="560"/>
      <c r="AQ52" s="559"/>
      <c r="AR52" s="1619"/>
      <c r="AS52" s="526" t="s">
        <v>242</v>
      </c>
      <c r="AT52" s="534"/>
      <c r="AU52" s="550"/>
      <c r="AV52" s="550"/>
      <c r="AW52" s="550"/>
      <c r="AX52" s="534">
        <v>82480.333199104542</v>
      </c>
      <c r="AY52" s="550"/>
      <c r="AZ52" s="1619"/>
      <c r="BA52" s="527"/>
      <c r="BB52" s="527"/>
      <c r="BC52" s="527"/>
      <c r="BD52" s="527"/>
      <c r="BE52" s="527">
        <v>76744.297131180952</v>
      </c>
      <c r="BF52" s="527">
        <v>77690.129100799895</v>
      </c>
      <c r="BG52" s="1105" t="s">
        <v>248</v>
      </c>
    </row>
    <row r="53" spans="1:62" s="440" customFormat="1">
      <c r="A53" s="546"/>
      <c r="B53" s="546"/>
      <c r="C53" s="546"/>
      <c r="D53" s="546"/>
      <c r="E53" s="546"/>
      <c r="F53" s="546"/>
      <c r="G53" s="546"/>
      <c r="H53" s="546"/>
      <c r="I53" s="546"/>
      <c r="J53" s="546"/>
      <c r="K53" s="546"/>
      <c r="L53" s="546"/>
      <c r="M53" s="546"/>
      <c r="N53" s="546"/>
      <c r="O53" s="546"/>
      <c r="P53" s="546"/>
      <c r="Q53" s="546"/>
      <c r="R53" s="546"/>
      <c r="S53" s="546"/>
      <c r="T53" s="546"/>
      <c r="U53" s="546"/>
      <c r="V53" s="546"/>
      <c r="W53" s="547"/>
      <c r="X53" s="547"/>
      <c r="Y53" s="548"/>
      <c r="Z53" s="548"/>
      <c r="AA53" s="558"/>
      <c r="AB53" s="558"/>
      <c r="AC53" s="550"/>
      <c r="AD53" s="550"/>
      <c r="AE53" s="550"/>
      <c r="AF53" s="550"/>
      <c r="AG53" s="550"/>
      <c r="AH53" s="550"/>
      <c r="AI53" s="550"/>
      <c r="AJ53" s="550"/>
      <c r="AK53" s="550"/>
      <c r="AL53" s="550"/>
      <c r="AM53" s="550"/>
      <c r="AN53" s="550"/>
      <c r="AO53" s="550"/>
      <c r="AP53" s="560"/>
      <c r="AQ53" s="559"/>
      <c r="AR53" s="1619"/>
      <c r="AS53" s="539"/>
      <c r="AT53" s="528"/>
      <c r="AU53" s="550"/>
      <c r="AV53" s="550"/>
      <c r="AW53" s="550"/>
      <c r="AX53" s="528" t="b">
        <f>AX47=AX51+AX52</f>
        <v>1</v>
      </c>
      <c r="AY53" s="550"/>
      <c r="AZ53" s="1619"/>
      <c r="BA53" s="528"/>
      <c r="BB53" s="528"/>
      <c r="BC53" s="528"/>
      <c r="BD53" s="528"/>
      <c r="BE53" s="528" t="b">
        <f>BE47=BE51+BE52</f>
        <v>0</v>
      </c>
      <c r="BF53" s="528" t="b">
        <f>BF47=BF51+BF52</f>
        <v>1</v>
      </c>
      <c r="BG53" s="216"/>
    </row>
    <row r="54" spans="1:62" s="440" customFormat="1">
      <c r="A54" s="546"/>
      <c r="B54" s="546"/>
      <c r="C54" s="546"/>
      <c r="D54" s="546"/>
      <c r="E54" s="546"/>
      <c r="F54" s="546"/>
      <c r="G54" s="546"/>
      <c r="H54" s="546"/>
      <c r="I54" s="546"/>
      <c r="J54" s="546"/>
      <c r="K54" s="546"/>
      <c r="L54" s="546"/>
      <c r="M54" s="546"/>
      <c r="N54" s="546"/>
      <c r="O54" s="546"/>
      <c r="P54" s="546"/>
      <c r="Q54" s="546"/>
      <c r="R54" s="546"/>
      <c r="S54" s="546"/>
      <c r="T54" s="546"/>
      <c r="U54" s="546"/>
      <c r="V54" s="546"/>
      <c r="W54" s="547"/>
      <c r="X54" s="547"/>
      <c r="Y54" s="548"/>
      <c r="Z54" s="548"/>
      <c r="AA54" s="558"/>
      <c r="AB54" s="558"/>
      <c r="AC54" s="550"/>
      <c r="AD54" s="550"/>
      <c r="AE54" s="550"/>
      <c r="AF54" s="550"/>
      <c r="AG54" s="550"/>
      <c r="AH54" s="550"/>
      <c r="AI54" s="550"/>
      <c r="AJ54" s="550"/>
      <c r="AK54" s="550"/>
      <c r="AL54" s="550"/>
      <c r="AM54" s="550"/>
      <c r="AN54" s="550"/>
      <c r="AO54" s="550"/>
      <c r="AP54" s="560"/>
      <c r="AQ54" s="559"/>
      <c r="AR54" s="1619"/>
      <c r="AS54" s="539"/>
      <c r="AT54" s="529"/>
      <c r="AU54" s="550"/>
      <c r="AV54" s="550"/>
      <c r="AW54" s="550"/>
      <c r="AX54" s="529">
        <f>AX47-(AX51+AX52)</f>
        <v>0</v>
      </c>
      <c r="AY54" s="550"/>
      <c r="AZ54" s="1619"/>
      <c r="BA54" s="528"/>
      <c r="BB54" s="528"/>
      <c r="BC54" s="528"/>
      <c r="BD54" s="528"/>
      <c r="BE54" s="528">
        <f>BE47-(BE51+BE52)</f>
        <v>12301.205010740436</v>
      </c>
      <c r="BF54" s="528">
        <f>BF47-(BF51+BF52)</f>
        <v>0</v>
      </c>
      <c r="BG54" s="216"/>
    </row>
    <row r="55" spans="1:62" s="440" customFormat="1">
      <c r="A55" s="546"/>
      <c r="B55" s="546"/>
      <c r="C55" s="546"/>
      <c r="D55" s="546"/>
      <c r="E55" s="546"/>
      <c r="F55" s="546"/>
      <c r="G55" s="546"/>
      <c r="H55" s="546"/>
      <c r="I55" s="546"/>
      <c r="J55" s="546"/>
      <c r="K55" s="546"/>
      <c r="L55" s="546"/>
      <c r="M55" s="546"/>
      <c r="N55" s="546"/>
      <c r="O55" s="546"/>
      <c r="P55" s="546"/>
      <c r="Q55" s="546"/>
      <c r="R55" s="546"/>
      <c r="S55" s="546"/>
      <c r="T55" s="546"/>
      <c r="U55" s="546"/>
      <c r="V55" s="546"/>
      <c r="W55" s="547"/>
      <c r="X55" s="547"/>
      <c r="Y55" s="548"/>
      <c r="Z55" s="548"/>
      <c r="AA55" s="558"/>
      <c r="AB55" s="558"/>
      <c r="AC55" s="550"/>
      <c r="AD55" s="550"/>
      <c r="AE55" s="550"/>
      <c r="AF55" s="550"/>
      <c r="AG55" s="550"/>
      <c r="AH55" s="550"/>
      <c r="AI55" s="550"/>
      <c r="AJ55" s="550"/>
      <c r="AK55" s="550"/>
      <c r="AL55" s="550"/>
      <c r="AM55" s="550"/>
      <c r="AN55" s="550"/>
      <c r="AO55" s="550"/>
      <c r="AP55" s="560"/>
      <c r="AQ55" s="559"/>
      <c r="AR55" s="570"/>
      <c r="AS55" s="571"/>
      <c r="AT55" s="569"/>
      <c r="AU55" s="550"/>
      <c r="AV55" s="569"/>
      <c r="AW55" s="550"/>
      <c r="AX55" s="569"/>
      <c r="AY55" s="550"/>
      <c r="AZ55" s="1106"/>
      <c r="BA55" s="1107"/>
      <c r="BB55" s="1107"/>
      <c r="BC55" s="1107"/>
      <c r="BD55" s="1107"/>
      <c r="BE55" s="1107"/>
      <c r="BF55" s="1107"/>
      <c r="BG55" s="216"/>
    </row>
    <row r="56" spans="1:62" s="440" customFormat="1">
      <c r="W56" s="497"/>
      <c r="X56" s="497"/>
      <c r="Y56" s="500"/>
      <c r="Z56" s="500"/>
      <c r="AA56" s="506"/>
      <c r="AB56" s="506"/>
      <c r="AC56" s="501"/>
      <c r="AD56" s="501"/>
      <c r="AE56" s="501"/>
      <c r="AF56" s="501"/>
      <c r="AG56" s="501"/>
      <c r="AH56" s="501"/>
      <c r="AI56" s="501"/>
      <c r="AJ56" s="501"/>
      <c r="AK56" s="501"/>
      <c r="AL56" s="501"/>
      <c r="AM56" s="501"/>
      <c r="AN56" s="501"/>
      <c r="AO56" s="501"/>
      <c r="AP56" s="530"/>
      <c r="AQ56" s="525"/>
      <c r="AR56" s="501"/>
      <c r="AS56" s="501"/>
      <c r="AT56" s="506"/>
      <c r="AU56" s="501"/>
      <c r="AV56" s="506"/>
      <c r="AW56" s="501"/>
      <c r="AX56" s="506"/>
      <c r="AY56" s="501"/>
      <c r="AZ56" s="523"/>
      <c r="BA56" s="525"/>
      <c r="BB56" s="525"/>
      <c r="BC56" s="525"/>
      <c r="BD56" s="525"/>
      <c r="BE56" s="525"/>
      <c r="BF56" s="525"/>
      <c r="BG56" s="216"/>
    </row>
    <row r="57" spans="1:62" s="440" customFormat="1">
      <c r="A57" s="499" t="s">
        <v>463</v>
      </c>
      <c r="W57" s="497"/>
      <c r="X57" s="497"/>
      <c r="Y57" s="500"/>
      <c r="Z57" s="500"/>
      <c r="AA57" s="506"/>
      <c r="AB57" s="506"/>
      <c r="AC57" s="501"/>
      <c r="AD57" s="501"/>
      <c r="AE57" s="501"/>
      <c r="AF57" s="501"/>
      <c r="AG57" s="501"/>
      <c r="AH57" s="501"/>
      <c r="AI57" s="501"/>
      <c r="AJ57" s="501"/>
      <c r="AK57" s="501"/>
      <c r="AL57" s="501"/>
      <c r="AM57" s="501"/>
      <c r="AN57" s="501"/>
      <c r="AO57" s="501"/>
      <c r="AP57" s="530"/>
      <c r="AQ57" s="525"/>
      <c r="AR57" s="501"/>
      <c r="AS57" s="501"/>
      <c r="AT57" s="506"/>
      <c r="AU57" s="501"/>
      <c r="AV57" s="506"/>
      <c r="AW57" s="501"/>
      <c r="AX57" s="506"/>
      <c r="AY57" s="501"/>
      <c r="AZ57" s="523"/>
      <c r="BA57" s="525"/>
      <c r="BB57" s="525"/>
      <c r="BC57" s="525"/>
      <c r="BD57" s="525"/>
      <c r="BE57" s="525"/>
      <c r="BF57" s="525"/>
      <c r="BG57" s="216"/>
    </row>
    <row r="58" spans="1:62" s="440" customFormat="1" ht="21" thickBot="1">
      <c r="A58" s="915" t="s">
        <v>245</v>
      </c>
      <c r="W58" s="497"/>
      <c r="X58" s="497"/>
      <c r="Y58" s="500"/>
      <c r="Z58" s="500"/>
      <c r="AA58" s="506"/>
      <c r="AB58" s="506"/>
      <c r="AC58" s="501"/>
      <c r="AD58" s="501"/>
      <c r="AE58" s="501"/>
      <c r="AF58" s="501"/>
      <c r="AG58" s="501"/>
      <c r="AH58" s="501"/>
      <c r="AI58" s="501"/>
      <c r="AJ58" s="501"/>
      <c r="AK58" s="501"/>
      <c r="AL58" s="501"/>
      <c r="AM58" s="501"/>
      <c r="AN58" s="501"/>
      <c r="AO58" s="501"/>
      <c r="AP58" s="530"/>
      <c r="AQ58" s="525"/>
      <c r="AR58" s="501"/>
      <c r="AS58" s="501"/>
      <c r="AT58" s="506"/>
      <c r="AU58" s="501"/>
      <c r="AV58" s="506"/>
      <c r="AW58" s="501"/>
      <c r="AX58" s="506"/>
      <c r="AY58" s="501"/>
      <c r="AZ58" s="523"/>
      <c r="BA58" s="525"/>
      <c r="BB58" s="525"/>
      <c r="BC58" s="525"/>
      <c r="BD58" s="525"/>
      <c r="BE58" s="525"/>
      <c r="BF58" s="525"/>
      <c r="BG58" s="216"/>
    </row>
    <row r="59" spans="1:62" s="440" customFormat="1" ht="14.4" thickTop="1">
      <c r="W59" s="497"/>
      <c r="X59" s="497"/>
      <c r="Y59" s="540" t="str">
        <f>'5.CO2-fuel'!W11</f>
        <v>合計</v>
      </c>
      <c r="Z59" s="541"/>
      <c r="AA59" s="541">
        <f>'5.CO2-fuel'!AA11</f>
        <v>1067561.954437844</v>
      </c>
      <c r="AB59" s="541">
        <f>'5.CO2-fuel'!AB11</f>
        <v>1077811.3134951484</v>
      </c>
      <c r="AC59" s="541">
        <f>'5.CO2-fuel'!AC11</f>
        <v>1085822.1633882239</v>
      </c>
      <c r="AD59" s="541">
        <f>'5.CO2-fuel'!AD11</f>
        <v>1081001.687398074</v>
      </c>
      <c r="AE59" s="541">
        <f>'5.CO2-fuel'!AE11</f>
        <v>1130903.9713782833</v>
      </c>
      <c r="AF59" s="541">
        <f>'5.CO2-fuel'!AF11</f>
        <v>1142141.2286336392</v>
      </c>
      <c r="AG59" s="541">
        <f>'5.CO2-fuel'!AG11</f>
        <v>1153549.6793706228</v>
      </c>
      <c r="AH59" s="541">
        <f>'5.CO2-fuel'!AH11</f>
        <v>1147096.7966268645</v>
      </c>
      <c r="AI59" s="541">
        <f>'5.CO2-fuel'!AI11</f>
        <v>1113157.8091833082</v>
      </c>
      <c r="AJ59" s="541">
        <f>'5.CO2-fuel'!AJ11</f>
        <v>1149478.7329300644</v>
      </c>
      <c r="AK59" s="541">
        <f>'5.CO2-fuel'!AK11</f>
        <v>1170300.242834518</v>
      </c>
      <c r="AL59" s="541">
        <f>'5.CO2-fuel'!AL11</f>
        <v>1157360.1822797363</v>
      </c>
      <c r="AM59" s="541">
        <f>'5.CO2-fuel'!AM11</f>
        <v>1188990.8394394009</v>
      </c>
      <c r="AN59" s="541">
        <f>'5.CO2-fuel'!AN11</f>
        <v>1197298.2498674172</v>
      </c>
      <c r="AO59" s="541">
        <f>'5.CO2-fuel'!AO11</f>
        <v>1193442.4477155812</v>
      </c>
      <c r="AP59" s="541">
        <f>'5.CO2-fuel'!AP11</f>
        <v>1200521.1451346583</v>
      </c>
      <c r="AQ59" s="541">
        <f>'5.CO2-fuel'!AQ11</f>
        <v>1178716.355597913</v>
      </c>
      <c r="AR59" s="541">
        <f>'5.CO2-fuel'!AR11</f>
        <v>1214489.3208380837</v>
      </c>
      <c r="AS59" s="541">
        <f>'5.CO2-fuel'!AS11</f>
        <v>1146922.1427505882</v>
      </c>
      <c r="AT59" s="541">
        <f>'5.CO2-fuel'!AT11</f>
        <v>1087131.5656690232</v>
      </c>
      <c r="AU59" s="541">
        <f>'5.CO2-fuel'!AU11</f>
        <v>1137029.6593733155</v>
      </c>
      <c r="AV59" s="541">
        <f>'5.CO2-fuel'!AV11</f>
        <v>1187985.0725292799</v>
      </c>
      <c r="AW59" s="541">
        <f>'5.CO2-fuel'!AW11</f>
        <v>1227315.4550555311</v>
      </c>
      <c r="AX59" s="541">
        <f>'5.CO2-fuel'!AX11</f>
        <v>1235393.6400559009</v>
      </c>
      <c r="AY59" s="541">
        <f>'5.CO2-fuel'!AY11</f>
        <v>1185623.0562799498</v>
      </c>
      <c r="AZ59" s="541">
        <f>'5.CO2-fuel'!AZ11</f>
        <v>1145912.6032718518</v>
      </c>
      <c r="BA59" s="541">
        <f>'5.CO2-fuel'!BA11</f>
        <v>1126473.4497142471</v>
      </c>
      <c r="BB59" s="541">
        <f>'5.CO2-fuel'!BB11</f>
        <v>1115200.4465560799</v>
      </c>
      <c r="BC59" s="541">
        <f>'5.CO2-fuel'!BC11</f>
        <v>1065143.8424160948</v>
      </c>
      <c r="BD59" s="541">
        <f>'5.CO2-fuel'!BD11</f>
        <v>1029304.3796565954</v>
      </c>
      <c r="BE59" s="541">
        <f>'5.CO2-fuel'!BE11</f>
        <v>968364.81785470643</v>
      </c>
      <c r="BF59" s="541">
        <f>'5.CO2-fuel'!BF11</f>
        <v>979720.19089582795</v>
      </c>
      <c r="BG59" s="216"/>
    </row>
    <row r="60" spans="1:62" s="440" customFormat="1">
      <c r="W60" s="497"/>
      <c r="X60" s="497"/>
      <c r="Y60" s="542" t="s">
        <v>246</v>
      </c>
      <c r="Z60" s="543"/>
      <c r="AA60" s="543">
        <f>'2.CO2-Sector'!AA5</f>
        <v>1067561.954437844</v>
      </c>
      <c r="AB60" s="543">
        <f>'2.CO2-Sector'!AB5</f>
        <v>1077811.3134951487</v>
      </c>
      <c r="AC60" s="543">
        <f>'2.CO2-Sector'!AC5</f>
        <v>1085822.1633882239</v>
      </c>
      <c r="AD60" s="543">
        <f>'2.CO2-Sector'!AD5</f>
        <v>1081001.6873980737</v>
      </c>
      <c r="AE60" s="543">
        <f>'2.CO2-Sector'!AE5</f>
        <v>1130903.9713782831</v>
      </c>
      <c r="AF60" s="543">
        <f>'2.CO2-Sector'!AF5</f>
        <v>1142141.2286336394</v>
      </c>
      <c r="AG60" s="543">
        <f>'2.CO2-Sector'!AG5</f>
        <v>1153549.6793706228</v>
      </c>
      <c r="AH60" s="543">
        <f>'2.CO2-Sector'!AH5</f>
        <v>1147096.7966268647</v>
      </c>
      <c r="AI60" s="543">
        <f>'2.CO2-Sector'!AI5</f>
        <v>1113157.8091833084</v>
      </c>
      <c r="AJ60" s="543">
        <f>'2.CO2-Sector'!AJ5</f>
        <v>1149478.7329300642</v>
      </c>
      <c r="AK60" s="543">
        <f>'2.CO2-Sector'!AK5</f>
        <v>1170300.2428345182</v>
      </c>
      <c r="AL60" s="543">
        <f>'2.CO2-Sector'!AL5</f>
        <v>1157360.182279736</v>
      </c>
      <c r="AM60" s="543">
        <f>'2.CO2-Sector'!AM5</f>
        <v>1188990.8394394012</v>
      </c>
      <c r="AN60" s="543">
        <f>'2.CO2-Sector'!AN5</f>
        <v>1197298.2498674169</v>
      </c>
      <c r="AO60" s="543">
        <f>'2.CO2-Sector'!AO5</f>
        <v>1193442.4477155812</v>
      </c>
      <c r="AP60" s="543">
        <f>'2.CO2-Sector'!AP5</f>
        <v>1200521.1451346583</v>
      </c>
      <c r="AQ60" s="543">
        <f>'2.CO2-Sector'!AQ5</f>
        <v>1178716.3555979128</v>
      </c>
      <c r="AR60" s="543">
        <f>'2.CO2-Sector'!AR5</f>
        <v>1214489.3208380837</v>
      </c>
      <c r="AS60" s="543">
        <f>'2.CO2-Sector'!AS5</f>
        <v>1146922.1427505885</v>
      </c>
      <c r="AT60" s="543">
        <f>'2.CO2-Sector'!AT5</f>
        <v>1087131.5656690232</v>
      </c>
      <c r="AU60" s="543">
        <f>'2.CO2-Sector'!AU5</f>
        <v>1137029.6593733155</v>
      </c>
      <c r="AV60" s="543">
        <f>'2.CO2-Sector'!AV5</f>
        <v>1187985.0725292801</v>
      </c>
      <c r="AW60" s="543">
        <f>'2.CO2-Sector'!AW5</f>
        <v>1227315.4550555309</v>
      </c>
      <c r="AX60" s="543">
        <f>'2.CO2-Sector'!AX5</f>
        <v>1235393.6400559009</v>
      </c>
      <c r="AY60" s="543">
        <f>'2.CO2-Sector'!AY5</f>
        <v>1185623.0562799496</v>
      </c>
      <c r="AZ60" s="543">
        <f>'2.CO2-Sector'!AZ5</f>
        <v>1145912.6032718522</v>
      </c>
      <c r="BA60" s="544">
        <f>'2.CO2-Sector'!BA5</f>
        <v>1126473.4497142474</v>
      </c>
      <c r="BB60" s="544">
        <f>'2.CO2-Sector'!BB5</f>
        <v>1115200.4465560797</v>
      </c>
      <c r="BC60" s="543">
        <f>'2.CO2-Sector'!BC5</f>
        <v>1065143.8424160948</v>
      </c>
      <c r="BD60" s="543">
        <f>'2.CO2-Sector'!BD5</f>
        <v>1029304.3796565954</v>
      </c>
      <c r="BE60" s="543">
        <f>'2.CO2-Sector'!BE5</f>
        <v>968364.81785470631</v>
      </c>
      <c r="BF60" s="543">
        <f>'2.CO2-Sector'!BF5</f>
        <v>979720.19089582819</v>
      </c>
      <c r="BG60" s="216"/>
    </row>
    <row r="61" spans="1:62" s="440" customFormat="1">
      <c r="W61" s="497"/>
      <c r="X61" s="492" t="s">
        <v>233</v>
      </c>
      <c r="Y61" s="500"/>
      <c r="Z61" s="500"/>
      <c r="AA61" s="514" t="b">
        <f>AA59=AA60</f>
        <v>1</v>
      </c>
      <c r="AB61" s="514" t="b">
        <f t="shared" ref="AB61:BE61" si="8">AB59=AB60</f>
        <v>1</v>
      </c>
      <c r="AC61" s="514" t="b">
        <f t="shared" si="8"/>
        <v>1</v>
      </c>
      <c r="AD61" s="514" t="b">
        <f t="shared" si="8"/>
        <v>1</v>
      </c>
      <c r="AE61" s="514" t="b">
        <f t="shared" si="8"/>
        <v>1</v>
      </c>
      <c r="AF61" s="514" t="b">
        <f t="shared" si="8"/>
        <v>1</v>
      </c>
      <c r="AG61" s="514" t="b">
        <f t="shared" si="8"/>
        <v>1</v>
      </c>
      <c r="AH61" s="514" t="b">
        <f t="shared" si="8"/>
        <v>1</v>
      </c>
      <c r="AI61" s="514" t="b">
        <f t="shared" si="8"/>
        <v>1</v>
      </c>
      <c r="AJ61" s="514" t="b">
        <f t="shared" si="8"/>
        <v>1</v>
      </c>
      <c r="AK61" s="514" t="b">
        <f t="shared" si="8"/>
        <v>1</v>
      </c>
      <c r="AL61" s="514" t="b">
        <f t="shared" si="8"/>
        <v>1</v>
      </c>
      <c r="AM61" s="514" t="b">
        <f t="shared" si="8"/>
        <v>1</v>
      </c>
      <c r="AN61" s="514" t="b">
        <f t="shared" si="8"/>
        <v>1</v>
      </c>
      <c r="AO61" s="514" t="b">
        <f t="shared" si="8"/>
        <v>1</v>
      </c>
      <c r="AP61" s="514" t="b">
        <f t="shared" si="8"/>
        <v>1</v>
      </c>
      <c r="AQ61" s="514" t="b">
        <f t="shared" si="8"/>
        <v>1</v>
      </c>
      <c r="AR61" s="514" t="b">
        <f t="shared" si="8"/>
        <v>1</v>
      </c>
      <c r="AS61" s="514" t="b">
        <f t="shared" si="8"/>
        <v>1</v>
      </c>
      <c r="AT61" s="514" t="b">
        <f t="shared" si="8"/>
        <v>1</v>
      </c>
      <c r="AU61" s="514" t="b">
        <f t="shared" si="8"/>
        <v>1</v>
      </c>
      <c r="AV61" s="514" t="b">
        <f t="shared" si="8"/>
        <v>1</v>
      </c>
      <c r="AW61" s="514" t="b">
        <f t="shared" si="8"/>
        <v>1</v>
      </c>
      <c r="AX61" s="514" t="b">
        <f t="shared" si="8"/>
        <v>1</v>
      </c>
      <c r="AY61" s="514" t="b">
        <f t="shared" si="8"/>
        <v>1</v>
      </c>
      <c r="AZ61" s="514" t="b">
        <f t="shared" si="8"/>
        <v>1</v>
      </c>
      <c r="BA61" s="514" t="b">
        <f t="shared" si="8"/>
        <v>1</v>
      </c>
      <c r="BB61" s="514" t="b">
        <f t="shared" si="8"/>
        <v>1</v>
      </c>
      <c r="BC61" s="514" t="b">
        <f t="shared" si="8"/>
        <v>1</v>
      </c>
      <c r="BD61" s="514" t="b">
        <f t="shared" si="8"/>
        <v>1</v>
      </c>
      <c r="BE61" s="514" t="b">
        <f t="shared" si="8"/>
        <v>1</v>
      </c>
      <c r="BF61" s="514" t="b">
        <f t="shared" ref="BF61" si="9">BF59=BF60</f>
        <v>1</v>
      </c>
      <c r="BG61" s="216"/>
    </row>
    <row r="62" spans="1:62" s="440" customFormat="1">
      <c r="W62" s="497"/>
      <c r="X62" s="492" t="s">
        <v>232</v>
      </c>
      <c r="Y62" s="500"/>
      <c r="Z62" s="500"/>
      <c r="AA62" s="516">
        <f>AA59-AA60</f>
        <v>0</v>
      </c>
      <c r="AB62" s="516">
        <f t="shared" ref="AB62:BE62" si="10">AB59-AB60</f>
        <v>0</v>
      </c>
      <c r="AC62" s="516">
        <f t="shared" si="10"/>
        <v>0</v>
      </c>
      <c r="AD62" s="516">
        <f t="shared" si="10"/>
        <v>0</v>
      </c>
      <c r="AE62" s="516">
        <f t="shared" si="10"/>
        <v>0</v>
      </c>
      <c r="AF62" s="516">
        <f t="shared" si="10"/>
        <v>0</v>
      </c>
      <c r="AG62" s="516">
        <f t="shared" si="10"/>
        <v>0</v>
      </c>
      <c r="AH62" s="516">
        <f t="shared" si="10"/>
        <v>0</v>
      </c>
      <c r="AI62" s="516">
        <f t="shared" si="10"/>
        <v>0</v>
      </c>
      <c r="AJ62" s="516">
        <f t="shared" si="10"/>
        <v>0</v>
      </c>
      <c r="AK62" s="516">
        <f t="shared" si="10"/>
        <v>0</v>
      </c>
      <c r="AL62" s="516">
        <f t="shared" si="10"/>
        <v>0</v>
      </c>
      <c r="AM62" s="516">
        <f t="shared" si="10"/>
        <v>0</v>
      </c>
      <c r="AN62" s="516">
        <f t="shared" si="10"/>
        <v>0</v>
      </c>
      <c r="AO62" s="516">
        <f t="shared" si="10"/>
        <v>0</v>
      </c>
      <c r="AP62" s="516">
        <f t="shared" si="10"/>
        <v>0</v>
      </c>
      <c r="AQ62" s="516">
        <f t="shared" si="10"/>
        <v>0</v>
      </c>
      <c r="AR62" s="516">
        <f t="shared" si="10"/>
        <v>0</v>
      </c>
      <c r="AS62" s="516">
        <f t="shared" si="10"/>
        <v>0</v>
      </c>
      <c r="AT62" s="516">
        <f t="shared" si="10"/>
        <v>0</v>
      </c>
      <c r="AU62" s="516">
        <f t="shared" si="10"/>
        <v>0</v>
      </c>
      <c r="AV62" s="516">
        <f t="shared" si="10"/>
        <v>0</v>
      </c>
      <c r="AW62" s="516">
        <f t="shared" si="10"/>
        <v>0</v>
      </c>
      <c r="AX62" s="516">
        <f t="shared" si="10"/>
        <v>0</v>
      </c>
      <c r="AY62" s="516">
        <f t="shared" si="10"/>
        <v>0</v>
      </c>
      <c r="AZ62" s="516">
        <f t="shared" si="10"/>
        <v>0</v>
      </c>
      <c r="BA62" s="516">
        <f t="shared" si="10"/>
        <v>0</v>
      </c>
      <c r="BB62" s="516">
        <f t="shared" si="10"/>
        <v>0</v>
      </c>
      <c r="BC62" s="516">
        <f t="shared" si="10"/>
        <v>0</v>
      </c>
      <c r="BD62" s="516">
        <f t="shared" si="10"/>
        <v>0</v>
      </c>
      <c r="BE62" s="516">
        <f t="shared" si="10"/>
        <v>0</v>
      </c>
      <c r="BF62" s="516">
        <f t="shared" ref="BF62" si="11">BF59-BF60</f>
        <v>0</v>
      </c>
      <c r="BG62" s="216"/>
    </row>
    <row r="63" spans="1:62" s="440" customFormat="1">
      <c r="W63" s="497"/>
      <c r="X63" s="497"/>
      <c r="Y63" s="497"/>
      <c r="Z63" s="498"/>
      <c r="AA63" s="494"/>
      <c r="AB63" s="494"/>
      <c r="AC63" s="494"/>
      <c r="AD63" s="494"/>
      <c r="AE63" s="494"/>
      <c r="AF63" s="494"/>
      <c r="AG63" s="494"/>
      <c r="AH63" s="494"/>
      <c r="AI63" s="494"/>
      <c r="AJ63" s="494"/>
      <c r="AK63" s="494"/>
      <c r="AL63" s="494"/>
      <c r="AM63" s="494"/>
      <c r="AN63" s="494"/>
      <c r="AO63" s="494"/>
      <c r="AP63" s="494"/>
      <c r="AQ63" s="495"/>
      <c r="AR63" s="495"/>
      <c r="AS63" s="494"/>
      <c r="AT63" s="494"/>
      <c r="AU63" s="494"/>
      <c r="AV63" s="494"/>
      <c r="AW63" s="494"/>
      <c r="AX63" s="494"/>
      <c r="AY63" s="494"/>
      <c r="AZ63" s="494"/>
      <c r="BA63" s="494"/>
      <c r="BB63" s="496"/>
      <c r="BC63" s="496"/>
      <c r="BD63" s="496"/>
      <c r="BE63" s="496"/>
      <c r="BF63" s="496"/>
      <c r="BG63" s="216"/>
      <c r="BH63" s="216"/>
      <c r="BI63" s="216"/>
      <c r="BJ63" s="216"/>
    </row>
    <row r="64" spans="1:62">
      <c r="A64" s="198" t="s">
        <v>464</v>
      </c>
      <c r="BG64" s="440"/>
      <c r="BH64" s="440"/>
      <c r="BI64" s="440"/>
      <c r="BJ64" s="440"/>
    </row>
    <row r="65" spans="1:58" ht="24.6" thickBot="1">
      <c r="A65" s="205" t="s">
        <v>297</v>
      </c>
    </row>
    <row r="66" spans="1:58" ht="14.4" thickTop="1">
      <c r="Y66" s="206" t="s">
        <v>29</v>
      </c>
      <c r="Z66" s="207"/>
      <c r="AA66" s="207">
        <f>'6.CH4'!AA$28</f>
        <v>44120.798562096905</v>
      </c>
      <c r="AB66" s="207">
        <f>'6.CH4'!AB$28</f>
        <v>43516.416869794113</v>
      </c>
      <c r="AC66" s="207">
        <f>'6.CH4'!AC$28</f>
        <v>43519.5684957958</v>
      </c>
      <c r="AD66" s="207">
        <f>'6.CH4'!AD$28</f>
        <v>42695.177340281676</v>
      </c>
      <c r="AE66" s="207">
        <f>'6.CH4'!AE$28</f>
        <v>42814.12811516106</v>
      </c>
      <c r="AF66" s="207">
        <f>'6.CH4'!AF$28</f>
        <v>41715.427573676949</v>
      </c>
      <c r="AG66" s="207">
        <f>'6.CH4'!AG$28</f>
        <v>40528.090363257281</v>
      </c>
      <c r="AH66" s="207">
        <f>'6.CH4'!AH$28</f>
        <v>40128.879630068353</v>
      </c>
      <c r="AI66" s="207">
        <f>'6.CH4'!AI$28</f>
        <v>38522.775693527314</v>
      </c>
      <c r="AJ66" s="207">
        <f>'6.CH4'!AJ$28</f>
        <v>38221.568608292393</v>
      </c>
      <c r="AK66" s="207">
        <f>'6.CH4'!AK$28</f>
        <v>37647.223137807123</v>
      </c>
      <c r="AL66" s="207">
        <f>'6.CH4'!AL$28</f>
        <v>36558.110825538242</v>
      </c>
      <c r="AM66" s="207">
        <f>'6.CH4'!AM$28</f>
        <v>35802.89668710863</v>
      </c>
      <c r="AN66" s="207">
        <f>'6.CH4'!AN$28</f>
        <v>34959.655242518136</v>
      </c>
      <c r="AO66" s="207">
        <f>'6.CH4'!AO$28</f>
        <v>34698.439100904543</v>
      </c>
      <c r="AP66" s="207">
        <f>'6.CH4'!AP$28</f>
        <v>34746.065086100018</v>
      </c>
      <c r="AQ66" s="207">
        <f>'6.CH4'!AQ$28</f>
        <v>34236.634913313428</v>
      </c>
      <c r="AR66" s="207">
        <f>'6.CH4'!AR$28</f>
        <v>33664.598997593283</v>
      </c>
      <c r="AS66" s="207">
        <f>'6.CH4'!AS$28</f>
        <v>32914.959265743084</v>
      </c>
      <c r="AT66" s="207">
        <f>'6.CH4'!AT$28</f>
        <v>32413.303916408575</v>
      </c>
      <c r="AU66" s="207">
        <f>'6.CH4'!AU$28</f>
        <v>31985.753377559962</v>
      </c>
      <c r="AV66" s="207">
        <f>'6.CH4'!AV$28</f>
        <v>30785.455375777994</v>
      </c>
      <c r="AW66" s="207">
        <f>'6.CH4'!AW$28</f>
        <v>30142.649712183538</v>
      </c>
      <c r="AX66" s="207">
        <f>'6.CH4'!AX$28</f>
        <v>30095.689896239706</v>
      </c>
      <c r="AY66" s="207">
        <f>'6.CH4'!AY$28</f>
        <v>29599.838462223579</v>
      </c>
      <c r="AZ66" s="207">
        <f>'6.CH4'!AZ$28</f>
        <v>29256.790562720355</v>
      </c>
      <c r="BA66" s="207">
        <f>'6.CH4'!BA$28</f>
        <v>29212.696752639687</v>
      </c>
      <c r="BB66" s="207">
        <f>'6.CH4'!BB$28</f>
        <v>29026.353916427379</v>
      </c>
      <c r="BC66" s="207">
        <f>'6.CH4'!BC$28</f>
        <v>28655.282839601874</v>
      </c>
      <c r="BD66" s="207">
        <f>'6.CH4'!BD$28</f>
        <v>28475.897584419337</v>
      </c>
      <c r="BE66" s="207">
        <f>'6.CH4'!BE$28</f>
        <v>28396.477801681467</v>
      </c>
      <c r="BF66" s="207">
        <f>'6.CH4'!BF$28</f>
        <v>28326.539500876253</v>
      </c>
    </row>
    <row r="67" spans="1:58" s="440" customFormat="1">
      <c r="Y67" s="572" t="s">
        <v>249</v>
      </c>
      <c r="Z67" s="503"/>
      <c r="AA67" s="504">
        <v>44120.798562096898</v>
      </c>
      <c r="AB67" s="504">
        <v>43516.416869794128</v>
      </c>
      <c r="AC67" s="504">
        <v>43519.5684957958</v>
      </c>
      <c r="AD67" s="504">
        <v>42695.177340281676</v>
      </c>
      <c r="AE67" s="504">
        <v>42814.128115161067</v>
      </c>
      <c r="AF67" s="504">
        <v>41715.427573676956</v>
      </c>
      <c r="AG67" s="504">
        <v>40528.090363257274</v>
      </c>
      <c r="AH67" s="504">
        <v>40128.879630068353</v>
      </c>
      <c r="AI67" s="504">
        <v>38522.775693527321</v>
      </c>
      <c r="AJ67" s="504">
        <v>38221.5686082924</v>
      </c>
      <c r="AK67" s="504">
        <v>37647.223137807123</v>
      </c>
      <c r="AL67" s="504">
        <v>36558.110825538242</v>
      </c>
      <c r="AM67" s="504">
        <v>35802.89668710863</v>
      </c>
      <c r="AN67" s="504">
        <v>34959.655242518136</v>
      </c>
      <c r="AO67" s="504">
        <v>34698.439100904536</v>
      </c>
      <c r="AP67" s="504">
        <v>34746.065086100025</v>
      </c>
      <c r="AQ67" s="504">
        <v>34236.634913313428</v>
      </c>
      <c r="AR67" s="504">
        <v>33664.598997593283</v>
      </c>
      <c r="AS67" s="504">
        <v>32914.959265743077</v>
      </c>
      <c r="AT67" s="504">
        <v>32413.303916408575</v>
      </c>
      <c r="AU67" s="504">
        <v>31985.753377559962</v>
      </c>
      <c r="AV67" s="504">
        <v>30785.455375777998</v>
      </c>
      <c r="AW67" s="504">
        <v>30142.649712183538</v>
      </c>
      <c r="AX67" s="504">
        <v>30095.689896239706</v>
      </c>
      <c r="AY67" s="504">
        <v>29599.838462223579</v>
      </c>
      <c r="AZ67" s="504">
        <v>29256.790562720358</v>
      </c>
      <c r="BA67" s="504">
        <v>29212.696752639687</v>
      </c>
      <c r="BB67" s="504">
        <v>29026.353916427375</v>
      </c>
      <c r="BC67" s="504">
        <v>28655.282839601874</v>
      </c>
      <c r="BD67" s="504">
        <v>28475.897584419341</v>
      </c>
      <c r="BE67" s="504">
        <v>28396.477801681471</v>
      </c>
      <c r="BF67" s="504">
        <v>28326.539500876253</v>
      </c>
    </row>
    <row r="68" spans="1:58" s="440" customFormat="1">
      <c r="X68" s="492" t="s">
        <v>233</v>
      </c>
      <c r="Y68" s="502"/>
      <c r="Z68" s="502"/>
      <c r="AA68" s="505" t="b">
        <f t="shared" ref="AA68:AY68" si="12">AA66=AA67</f>
        <v>1</v>
      </c>
      <c r="AB68" s="505" t="b">
        <f t="shared" si="12"/>
        <v>1</v>
      </c>
      <c r="AC68" s="505" t="b">
        <f>AC66=AC67</f>
        <v>1</v>
      </c>
      <c r="AD68" s="505" t="b">
        <f t="shared" si="12"/>
        <v>1</v>
      </c>
      <c r="AE68" s="505" t="b">
        <f t="shared" si="12"/>
        <v>1</v>
      </c>
      <c r="AF68" s="505" t="b">
        <f t="shared" si="12"/>
        <v>0</v>
      </c>
      <c r="AG68" s="505" t="b">
        <f t="shared" si="12"/>
        <v>1</v>
      </c>
      <c r="AH68" s="505" t="b">
        <f t="shared" si="12"/>
        <v>1</v>
      </c>
      <c r="AI68" s="505" t="b">
        <f>AI66=AI67</f>
        <v>1</v>
      </c>
      <c r="AJ68" s="505" t="b">
        <f t="shared" si="12"/>
        <v>1</v>
      </c>
      <c r="AK68" s="505" t="b">
        <f t="shared" si="12"/>
        <v>1</v>
      </c>
      <c r="AL68" s="505" t="b">
        <f t="shared" si="12"/>
        <v>1</v>
      </c>
      <c r="AM68" s="505" t="b">
        <f t="shared" si="12"/>
        <v>1</v>
      </c>
      <c r="AN68" s="505" t="b">
        <f t="shared" si="12"/>
        <v>1</v>
      </c>
      <c r="AO68" s="505" t="b">
        <f t="shared" si="12"/>
        <v>1</v>
      </c>
      <c r="AP68" s="505" t="b">
        <f t="shared" si="12"/>
        <v>1</v>
      </c>
      <c r="AQ68" s="505" t="b">
        <f t="shared" si="12"/>
        <v>1</v>
      </c>
      <c r="AR68" s="505" t="b">
        <f t="shared" si="12"/>
        <v>1</v>
      </c>
      <c r="AS68" s="505" t="b">
        <f t="shared" si="12"/>
        <v>1</v>
      </c>
      <c r="AT68" s="505" t="b">
        <f t="shared" si="12"/>
        <v>1</v>
      </c>
      <c r="AU68" s="505" t="b">
        <f t="shared" si="12"/>
        <v>1</v>
      </c>
      <c r="AV68" s="505" t="b">
        <f t="shared" si="12"/>
        <v>1</v>
      </c>
      <c r="AW68" s="505" t="b">
        <f t="shared" si="12"/>
        <v>1</v>
      </c>
      <c r="AX68" s="505" t="b">
        <f>AX66=AX67</f>
        <v>1</v>
      </c>
      <c r="AY68" s="505" t="b">
        <f t="shared" si="12"/>
        <v>1</v>
      </c>
      <c r="AZ68" s="505" t="b">
        <f t="shared" ref="AZ68:BE68" si="13">AZ66=AZ67</f>
        <v>1</v>
      </c>
      <c r="BA68" s="505" t="b">
        <f t="shared" si="13"/>
        <v>1</v>
      </c>
      <c r="BB68" s="505" t="b">
        <f t="shared" si="13"/>
        <v>1</v>
      </c>
      <c r="BC68" s="505" t="b">
        <f t="shared" si="13"/>
        <v>1</v>
      </c>
      <c r="BD68" s="505" t="b">
        <f t="shared" si="13"/>
        <v>1</v>
      </c>
      <c r="BE68" s="505" t="b">
        <f t="shared" si="13"/>
        <v>1</v>
      </c>
      <c r="BF68" s="505" t="b">
        <f t="shared" ref="BF68" si="14">BF66=BF67</f>
        <v>1</v>
      </c>
    </row>
    <row r="69" spans="1:58" s="440" customFormat="1">
      <c r="X69" s="492" t="s">
        <v>232</v>
      </c>
      <c r="Y69" s="502"/>
      <c r="Z69" s="502"/>
      <c r="AA69" s="506">
        <f>AA66-AA67</f>
        <v>0</v>
      </c>
      <c r="AB69" s="506">
        <f>AB66-AB67</f>
        <v>0</v>
      </c>
      <c r="AC69" s="506">
        <f>AC66-AC67</f>
        <v>0</v>
      </c>
      <c r="AD69" s="506">
        <f t="shared" ref="AD69:BE69" si="15">AD66-AD67</f>
        <v>0</v>
      </c>
      <c r="AE69" s="506">
        <f t="shared" si="15"/>
        <v>0</v>
      </c>
      <c r="AF69" s="506">
        <f t="shared" si="15"/>
        <v>0</v>
      </c>
      <c r="AG69" s="506">
        <f t="shared" si="15"/>
        <v>0</v>
      </c>
      <c r="AH69" s="506">
        <f t="shared" si="15"/>
        <v>0</v>
      </c>
      <c r="AI69" s="506">
        <f t="shared" si="15"/>
        <v>0</v>
      </c>
      <c r="AJ69" s="506">
        <f t="shared" si="15"/>
        <v>0</v>
      </c>
      <c r="AK69" s="506">
        <f t="shared" si="15"/>
        <v>0</v>
      </c>
      <c r="AL69" s="506">
        <f t="shared" si="15"/>
        <v>0</v>
      </c>
      <c r="AM69" s="506">
        <f t="shared" si="15"/>
        <v>0</v>
      </c>
      <c r="AN69" s="506">
        <f t="shared" si="15"/>
        <v>0</v>
      </c>
      <c r="AO69" s="506">
        <f t="shared" si="15"/>
        <v>0</v>
      </c>
      <c r="AP69" s="506">
        <f t="shared" si="15"/>
        <v>0</v>
      </c>
      <c r="AQ69" s="506">
        <f t="shared" si="15"/>
        <v>0</v>
      </c>
      <c r="AR69" s="506">
        <f t="shared" si="15"/>
        <v>0</v>
      </c>
      <c r="AS69" s="506">
        <f t="shared" si="15"/>
        <v>0</v>
      </c>
      <c r="AT69" s="506">
        <f>AT66-AT67</f>
        <v>0</v>
      </c>
      <c r="AU69" s="506">
        <f t="shared" si="15"/>
        <v>0</v>
      </c>
      <c r="AV69" s="506">
        <f t="shared" si="15"/>
        <v>0</v>
      </c>
      <c r="AW69" s="506">
        <f t="shared" si="15"/>
        <v>0</v>
      </c>
      <c r="AX69" s="506">
        <f t="shared" si="15"/>
        <v>0</v>
      </c>
      <c r="AY69" s="506">
        <f t="shared" si="15"/>
        <v>0</v>
      </c>
      <c r="AZ69" s="506">
        <f t="shared" si="15"/>
        <v>0</v>
      </c>
      <c r="BA69" s="506">
        <f t="shared" si="15"/>
        <v>0</v>
      </c>
      <c r="BB69" s="506">
        <f t="shared" si="15"/>
        <v>0</v>
      </c>
      <c r="BC69" s="506">
        <f t="shared" si="15"/>
        <v>0</v>
      </c>
      <c r="BD69" s="506">
        <f t="shared" si="15"/>
        <v>0</v>
      </c>
      <c r="BE69" s="506">
        <f t="shared" si="15"/>
        <v>0</v>
      </c>
      <c r="BF69" s="506">
        <f t="shared" ref="BF69" si="16">BF66-BF67</f>
        <v>0</v>
      </c>
    </row>
    <row r="70" spans="1:58" s="440" customFormat="1">
      <c r="Y70" s="502"/>
      <c r="Z70" s="502"/>
      <c r="AA70" s="506"/>
      <c r="AB70" s="506"/>
      <c r="AC70" s="506"/>
      <c r="AD70" s="506"/>
      <c r="AE70" s="506"/>
      <c r="AF70" s="506"/>
      <c r="AG70" s="506"/>
      <c r="AH70" s="506"/>
      <c r="AI70" s="506"/>
      <c r="AJ70" s="506"/>
      <c r="AK70" s="506"/>
      <c r="AL70" s="506"/>
      <c r="AM70" s="506"/>
      <c r="AN70" s="506"/>
      <c r="AO70" s="506"/>
      <c r="AP70" s="506"/>
      <c r="AQ70" s="506"/>
      <c r="AR70" s="506"/>
      <c r="AS70" s="506"/>
      <c r="AT70" s="506"/>
      <c r="AU70" s="506"/>
      <c r="AV70" s="506"/>
      <c r="AW70" s="506"/>
      <c r="AX70" s="506"/>
      <c r="AY70" s="506"/>
      <c r="AZ70" s="506"/>
      <c r="BA70" s="506"/>
      <c r="BB70" s="506"/>
      <c r="BC70" s="506"/>
      <c r="BD70" s="506"/>
      <c r="BE70" s="506"/>
      <c r="BF70" s="506"/>
    </row>
    <row r="71" spans="1:58" s="530" customFormat="1">
      <c r="A71" s="1087"/>
    </row>
    <row r="72" spans="1:58" s="530" customFormat="1" ht="20.399999999999999">
      <c r="A72" s="1091"/>
    </row>
    <row r="73" spans="1:58" s="530" customFormat="1">
      <c r="Y73" s="497"/>
      <c r="Z73" s="498"/>
      <c r="AA73" s="498"/>
      <c r="AB73" s="498"/>
      <c r="AC73" s="498"/>
      <c r="AD73" s="498"/>
      <c r="AE73" s="498"/>
      <c r="AF73" s="498"/>
      <c r="AG73" s="498"/>
      <c r="AH73" s="498"/>
      <c r="AI73" s="498"/>
      <c r="AJ73" s="498"/>
      <c r="AK73" s="498"/>
      <c r="AL73" s="498"/>
      <c r="AM73" s="498"/>
      <c r="AN73" s="498"/>
      <c r="AO73" s="498"/>
      <c r="AP73" s="498"/>
      <c r="AQ73" s="498"/>
      <c r="AR73" s="498"/>
      <c r="AS73" s="498"/>
      <c r="AT73" s="498"/>
      <c r="AU73" s="498"/>
      <c r="AV73" s="498"/>
      <c r="AW73" s="498"/>
      <c r="AX73" s="216"/>
      <c r="AY73" s="498"/>
      <c r="AZ73" s="498"/>
      <c r="BA73" s="498"/>
      <c r="BB73" s="498"/>
      <c r="BC73" s="498"/>
      <c r="BD73" s="498"/>
      <c r="BE73" s="498"/>
      <c r="BF73" s="498"/>
    </row>
    <row r="74" spans="1:58" s="530" customFormat="1">
      <c r="Y74" s="1092"/>
      <c r="Z74" s="1093"/>
      <c r="AA74" s="1094"/>
      <c r="AB74" s="1094"/>
      <c r="AC74" s="1094"/>
      <c r="AD74" s="1094"/>
      <c r="AE74" s="1094"/>
      <c r="AF74" s="1094"/>
      <c r="AG74" s="1094"/>
      <c r="AH74" s="1094"/>
      <c r="AI74" s="1094"/>
      <c r="AJ74" s="1094"/>
      <c r="AK74" s="1094"/>
      <c r="AL74" s="1094"/>
      <c r="AM74" s="1094"/>
      <c r="AN74" s="1094"/>
      <c r="AO74" s="1094"/>
      <c r="AP74" s="1094"/>
      <c r="AQ74" s="1094"/>
      <c r="AR74" s="1094"/>
      <c r="AS74" s="1094"/>
      <c r="AT74" s="1094"/>
      <c r="AU74" s="1094"/>
      <c r="AV74" s="1094"/>
      <c r="AW74" s="1094"/>
      <c r="AX74" s="1095"/>
      <c r="AY74" s="1094"/>
      <c r="AZ74" s="1094"/>
      <c r="BA74" s="1094"/>
      <c r="BB74" s="1094"/>
      <c r="BC74" s="1094"/>
      <c r="BD74" s="1094"/>
      <c r="BE74" s="1094"/>
      <c r="BF74" s="1094"/>
    </row>
    <row r="75" spans="1:58" s="530" customFormat="1">
      <c r="X75" s="492"/>
      <c r="Y75" s="1096"/>
      <c r="Z75" s="1096"/>
      <c r="AA75" s="524"/>
      <c r="AB75" s="524"/>
      <c r="AC75" s="524"/>
      <c r="AD75" s="524"/>
      <c r="AE75" s="524"/>
      <c r="AF75" s="524"/>
      <c r="AG75" s="524"/>
      <c r="AH75" s="524"/>
      <c r="AI75" s="524"/>
      <c r="AJ75" s="524"/>
      <c r="AK75" s="524"/>
      <c r="AL75" s="524"/>
      <c r="AM75" s="524"/>
      <c r="AN75" s="524"/>
      <c r="AO75" s="524"/>
      <c r="AP75" s="524"/>
      <c r="AQ75" s="524"/>
      <c r="AR75" s="524"/>
      <c r="AS75" s="524"/>
      <c r="AT75" s="524"/>
      <c r="AU75" s="524"/>
      <c r="AV75" s="524"/>
      <c r="AW75" s="524"/>
      <c r="AX75" s="524"/>
      <c r="AY75" s="524"/>
      <c r="AZ75" s="524"/>
      <c r="BA75" s="524"/>
      <c r="BB75" s="524"/>
      <c r="BC75" s="524"/>
      <c r="BD75" s="524"/>
      <c r="BE75" s="524"/>
      <c r="BF75" s="524"/>
    </row>
    <row r="76" spans="1:58" s="530" customFormat="1">
      <c r="X76" s="492"/>
      <c r="Y76" s="1096"/>
      <c r="Z76" s="1096"/>
      <c r="AA76" s="525"/>
      <c r="AB76" s="525"/>
      <c r="AC76" s="525"/>
      <c r="AD76" s="525"/>
      <c r="AE76" s="525"/>
      <c r="AF76" s="525"/>
      <c r="AG76" s="525"/>
      <c r="AH76" s="525"/>
      <c r="AI76" s="525"/>
      <c r="AJ76" s="525"/>
      <c r="AK76" s="525"/>
      <c r="AL76" s="525"/>
      <c r="AM76" s="525"/>
      <c r="AN76" s="525"/>
      <c r="AO76" s="525"/>
      <c r="AP76" s="525"/>
      <c r="AQ76" s="525"/>
      <c r="AR76" s="525"/>
      <c r="AS76" s="525"/>
      <c r="AT76" s="525"/>
      <c r="AU76" s="525"/>
      <c r="AV76" s="525"/>
      <c r="AW76" s="525"/>
      <c r="AX76" s="1097"/>
      <c r="AY76" s="525"/>
      <c r="AZ76" s="525"/>
      <c r="BA76" s="525"/>
      <c r="BB76" s="525"/>
      <c r="BC76" s="525"/>
      <c r="BD76" s="525"/>
      <c r="BE76" s="525"/>
      <c r="BF76" s="525"/>
    </row>
    <row r="77" spans="1:58" s="530" customFormat="1">
      <c r="Y77" s="1096"/>
      <c r="Z77" s="1096"/>
      <c r="AA77" s="525"/>
      <c r="AB77" s="525"/>
      <c r="AC77" s="525"/>
      <c r="AD77" s="525"/>
      <c r="AE77" s="525"/>
      <c r="AF77" s="525"/>
      <c r="AG77" s="525"/>
      <c r="AH77" s="525"/>
      <c r="AI77" s="525"/>
      <c r="AJ77" s="525"/>
      <c r="AK77" s="525"/>
      <c r="AL77" s="525"/>
      <c r="AM77" s="525"/>
      <c r="AN77" s="525"/>
      <c r="AO77" s="525"/>
      <c r="AP77" s="525"/>
      <c r="AQ77" s="525"/>
      <c r="AR77" s="525"/>
      <c r="AS77" s="525"/>
      <c r="AT77" s="525"/>
      <c r="AU77" s="525"/>
      <c r="AV77" s="525"/>
      <c r="AW77" s="525"/>
      <c r="AX77" s="525"/>
      <c r="AY77" s="525"/>
      <c r="AZ77" s="525"/>
      <c r="BA77" s="525"/>
      <c r="BB77" s="525"/>
      <c r="BC77" s="525"/>
      <c r="BD77" s="525"/>
      <c r="BE77" s="525"/>
      <c r="BF77" s="525"/>
    </row>
    <row r="78" spans="1:58" s="440" customFormat="1">
      <c r="A78" s="198" t="s">
        <v>465</v>
      </c>
      <c r="B78" s="507" t="s">
        <v>30</v>
      </c>
    </row>
    <row r="79" spans="1:58" ht="24.6" thickBot="1">
      <c r="A79" s="510" t="s">
        <v>298</v>
      </c>
      <c r="B79" s="205" t="s">
        <v>31</v>
      </c>
    </row>
    <row r="80" spans="1:58" ht="14.4" thickTop="1">
      <c r="Y80" s="206" t="s">
        <v>29</v>
      </c>
      <c r="Z80" s="207"/>
      <c r="AA80" s="207">
        <f>'7.N2O'!AA25</f>
        <v>32358.552210293252</v>
      </c>
      <c r="AB80" s="207">
        <f>'7.N2O'!AB25</f>
        <v>32033.400500673262</v>
      </c>
      <c r="AC80" s="207">
        <f>'7.N2O'!AC25</f>
        <v>32196.075909394804</v>
      </c>
      <c r="AD80" s="207">
        <f>'7.N2O'!AD25</f>
        <v>32077.990437859455</v>
      </c>
      <c r="AE80" s="207">
        <f>'7.N2O'!AE25</f>
        <v>33324.150566465316</v>
      </c>
      <c r="AF80" s="207">
        <f>'7.N2O'!AF25</f>
        <v>33598.216838564527</v>
      </c>
      <c r="AG80" s="207">
        <f>'7.N2O'!AG25</f>
        <v>34703.217788908602</v>
      </c>
      <c r="AH80" s="207">
        <f>'7.N2O'!AH25</f>
        <v>35504.342185486959</v>
      </c>
      <c r="AI80" s="207">
        <f>'7.N2O'!AI25</f>
        <v>33933.050997512881</v>
      </c>
      <c r="AJ80" s="207">
        <f>'7.N2O'!AJ25</f>
        <v>27809.603994301622</v>
      </c>
      <c r="AK80" s="207">
        <f>'7.N2O'!AK25</f>
        <v>30345.828511477303</v>
      </c>
      <c r="AL80" s="207">
        <f>'7.N2O'!AL25</f>
        <v>26714.571109621527</v>
      </c>
      <c r="AM80" s="207">
        <f>'7.N2O'!AM25</f>
        <v>26134.801543676298</v>
      </c>
      <c r="AN80" s="207">
        <f>'7.N2O'!AN25</f>
        <v>25996.26045245639</v>
      </c>
      <c r="AO80" s="207">
        <f>'7.N2O'!AO25</f>
        <v>25828.50651034683</v>
      </c>
      <c r="AP80" s="207">
        <f>'7.N2O'!AP25</f>
        <v>25488.601394460435</v>
      </c>
      <c r="AQ80" s="207">
        <f>'7.N2O'!AQ25</f>
        <v>25361.323867326169</v>
      </c>
      <c r="AR80" s="207">
        <f>'7.N2O'!AR25</f>
        <v>24800.380264166059</v>
      </c>
      <c r="AS80" s="207">
        <f>'7.N2O'!AS25</f>
        <v>23907.896817539702</v>
      </c>
      <c r="AT80" s="207">
        <f>'7.N2O'!AT25</f>
        <v>23327.145664024145</v>
      </c>
      <c r="AU80" s="207">
        <f>'7.N2O'!AU25</f>
        <v>22841.245973659643</v>
      </c>
      <c r="AV80" s="207">
        <f>'7.N2O'!AV25</f>
        <v>22450.679548240765</v>
      </c>
      <c r="AW80" s="207">
        <f>'7.N2O'!AW25</f>
        <v>22088.700799805159</v>
      </c>
      <c r="AX80" s="207">
        <f>'7.N2O'!AX25</f>
        <v>22049.046144918564</v>
      </c>
      <c r="AY80" s="207">
        <f>'7.N2O'!AY25</f>
        <v>21612.584045347248</v>
      </c>
      <c r="AZ80" s="207">
        <f>'7.N2O'!AZ25</f>
        <v>21315.094836725697</v>
      </c>
      <c r="BA80" s="207">
        <f>'7.N2O'!BA25</f>
        <v>20803.933314008675</v>
      </c>
      <c r="BB80" s="207">
        <f>'7.N2O'!BB25</f>
        <v>21074.706428633024</v>
      </c>
      <c r="BC80" s="207">
        <f>'7.N2O'!BC25</f>
        <v>20607.109150271706</v>
      </c>
      <c r="BD80" s="207">
        <f>'7.N2O'!BD25</f>
        <v>20253.997944150753</v>
      </c>
      <c r="BE80" s="207">
        <f>'7.N2O'!BE25</f>
        <v>20001.935202121291</v>
      </c>
      <c r="BF80" s="207">
        <f>'7.N2O'!BF25</f>
        <v>19956.394756647969</v>
      </c>
    </row>
    <row r="81" spans="1:58">
      <c r="Y81" s="572" t="s">
        <v>249</v>
      </c>
      <c r="Z81" s="31"/>
      <c r="AA81" s="208">
        <v>32358.552210293252</v>
      </c>
      <c r="AB81" s="208">
        <v>32033.400500673266</v>
      </c>
      <c r="AC81" s="208">
        <v>32196.075909394804</v>
      </c>
      <c r="AD81" s="208">
        <v>32077.990437859451</v>
      </c>
      <c r="AE81" s="208">
        <v>33324.150566465309</v>
      </c>
      <c r="AF81" s="208">
        <v>33598.216838564527</v>
      </c>
      <c r="AG81" s="208">
        <v>34703.217788908602</v>
      </c>
      <c r="AH81" s="208">
        <v>35504.342185486967</v>
      </c>
      <c r="AI81" s="208">
        <v>33933.050997512873</v>
      </c>
      <c r="AJ81" s="208">
        <v>27809.603994301619</v>
      </c>
      <c r="AK81" s="208">
        <v>30345.828511477306</v>
      </c>
      <c r="AL81" s="208">
        <v>26714.571109621527</v>
      </c>
      <c r="AM81" s="208">
        <v>26134.801543676298</v>
      </c>
      <c r="AN81" s="208">
        <v>25996.26045245639</v>
      </c>
      <c r="AO81" s="208">
        <v>25828.506510346826</v>
      </c>
      <c r="AP81" s="208">
        <v>25488.601394460438</v>
      </c>
      <c r="AQ81" s="208">
        <v>25361.323867326162</v>
      </c>
      <c r="AR81" s="208">
        <v>24800.380264166059</v>
      </c>
      <c r="AS81" s="208">
        <v>23907.896817539706</v>
      </c>
      <c r="AT81" s="208">
        <v>23327.145664024141</v>
      </c>
      <c r="AU81" s="208">
        <v>22841.245973659639</v>
      </c>
      <c r="AV81" s="208">
        <v>22450.679548240765</v>
      </c>
      <c r="AW81" s="208">
        <v>22088.700799805156</v>
      </c>
      <c r="AX81" s="208">
        <v>22049.046144918564</v>
      </c>
      <c r="AY81" s="208">
        <v>21612.584045347248</v>
      </c>
      <c r="AZ81" s="208">
        <v>21315.094836725697</v>
      </c>
      <c r="BA81" s="208">
        <v>20803.933314008675</v>
      </c>
      <c r="BB81" s="208">
        <v>21074.706428633024</v>
      </c>
      <c r="BC81" s="208">
        <v>20607.10915027171</v>
      </c>
      <c r="BD81" s="208">
        <v>20253.997944150753</v>
      </c>
      <c r="BE81" s="208">
        <v>20001.935202121291</v>
      </c>
      <c r="BF81" s="208">
        <v>19956.394756647966</v>
      </c>
    </row>
    <row r="82" spans="1:58">
      <c r="X82" s="492" t="s">
        <v>233</v>
      </c>
      <c r="Y82" s="5"/>
      <c r="Z82" s="30"/>
      <c r="AA82" s="209" t="b">
        <f t="shared" ref="AA82:AW82" si="17">AA80=AA81</f>
        <v>1</v>
      </c>
      <c r="AB82" s="209" t="b">
        <f t="shared" si="17"/>
        <v>1</v>
      </c>
      <c r="AC82" s="209" t="b">
        <f t="shared" si="17"/>
        <v>1</v>
      </c>
      <c r="AD82" s="209" t="b">
        <f t="shared" si="17"/>
        <v>1</v>
      </c>
      <c r="AE82" s="209" t="b">
        <f t="shared" si="17"/>
        <v>1</v>
      </c>
      <c r="AF82" s="209" t="b">
        <f t="shared" si="17"/>
        <v>1</v>
      </c>
      <c r="AG82" s="209" t="b">
        <f t="shared" si="17"/>
        <v>1</v>
      </c>
      <c r="AH82" s="209" t="b">
        <f t="shared" si="17"/>
        <v>1</v>
      </c>
      <c r="AI82" s="209" t="b">
        <f t="shared" si="17"/>
        <v>1</v>
      </c>
      <c r="AJ82" s="209" t="b">
        <f t="shared" si="17"/>
        <v>1</v>
      </c>
      <c r="AK82" s="209" t="b">
        <f t="shared" si="17"/>
        <v>1</v>
      </c>
      <c r="AL82" s="209" t="b">
        <f t="shared" si="17"/>
        <v>1</v>
      </c>
      <c r="AM82" s="209" t="b">
        <f t="shared" si="17"/>
        <v>1</v>
      </c>
      <c r="AN82" s="209" t="b">
        <f t="shared" si="17"/>
        <v>1</v>
      </c>
      <c r="AO82" s="209" t="b">
        <f t="shared" si="17"/>
        <v>1</v>
      </c>
      <c r="AP82" s="209" t="b">
        <f t="shared" si="17"/>
        <v>1</v>
      </c>
      <c r="AQ82" s="209" t="b">
        <f t="shared" si="17"/>
        <v>1</v>
      </c>
      <c r="AR82" s="209" t="b">
        <f t="shared" si="17"/>
        <v>1</v>
      </c>
      <c r="AS82" s="209" t="b">
        <f t="shared" si="17"/>
        <v>1</v>
      </c>
      <c r="AT82" s="209" t="b">
        <f t="shared" si="17"/>
        <v>1</v>
      </c>
      <c r="AU82" s="209" t="b">
        <f t="shared" si="17"/>
        <v>1</v>
      </c>
      <c r="AV82" s="209" t="b">
        <f t="shared" si="17"/>
        <v>1</v>
      </c>
      <c r="AW82" s="209" t="b">
        <f t="shared" si="17"/>
        <v>1</v>
      </c>
      <c r="AX82" s="209" t="b">
        <f t="shared" ref="AX82:BE82" si="18">AX80=AX81</f>
        <v>1</v>
      </c>
      <c r="AY82" s="209" t="b">
        <f t="shared" si="18"/>
        <v>1</v>
      </c>
      <c r="AZ82" s="209" t="b">
        <f t="shared" si="18"/>
        <v>1</v>
      </c>
      <c r="BA82" s="209" t="b">
        <f t="shared" si="18"/>
        <v>1</v>
      </c>
      <c r="BB82" s="209" t="b">
        <f t="shared" si="18"/>
        <v>1</v>
      </c>
      <c r="BC82" s="209" t="b">
        <f t="shared" si="18"/>
        <v>1</v>
      </c>
      <c r="BD82" s="209" t="b">
        <f t="shared" si="18"/>
        <v>1</v>
      </c>
      <c r="BE82" s="209" t="b">
        <f t="shared" si="18"/>
        <v>1</v>
      </c>
      <c r="BF82" s="209" t="b">
        <f t="shared" ref="BF82" si="19">BF80=BF81</f>
        <v>1</v>
      </c>
    </row>
    <row r="83" spans="1:58" s="440" customFormat="1">
      <c r="X83" s="492" t="s">
        <v>232</v>
      </c>
      <c r="Y83" s="502"/>
      <c r="Z83" s="508"/>
      <c r="AA83" s="506">
        <f t="shared" ref="AA83:BE83" si="20">AA80-AA81</f>
        <v>0</v>
      </c>
      <c r="AB83" s="506">
        <f t="shared" si="20"/>
        <v>0</v>
      </c>
      <c r="AC83" s="506">
        <f t="shared" si="20"/>
        <v>0</v>
      </c>
      <c r="AD83" s="506">
        <f t="shared" si="20"/>
        <v>0</v>
      </c>
      <c r="AE83" s="506">
        <f t="shared" si="20"/>
        <v>0</v>
      </c>
      <c r="AF83" s="506">
        <f t="shared" si="20"/>
        <v>0</v>
      </c>
      <c r="AG83" s="506">
        <f t="shared" si="20"/>
        <v>0</v>
      </c>
      <c r="AH83" s="506">
        <f t="shared" si="20"/>
        <v>0</v>
      </c>
      <c r="AI83" s="506">
        <f t="shared" si="20"/>
        <v>0</v>
      </c>
      <c r="AJ83" s="506">
        <f t="shared" si="20"/>
        <v>0</v>
      </c>
      <c r="AK83" s="506">
        <f t="shared" si="20"/>
        <v>0</v>
      </c>
      <c r="AL83" s="506">
        <f t="shared" si="20"/>
        <v>0</v>
      </c>
      <c r="AM83" s="506">
        <f t="shared" si="20"/>
        <v>0</v>
      </c>
      <c r="AN83" s="506">
        <f t="shared" si="20"/>
        <v>0</v>
      </c>
      <c r="AO83" s="506">
        <f t="shared" si="20"/>
        <v>0</v>
      </c>
      <c r="AP83" s="506">
        <f t="shared" si="20"/>
        <v>0</v>
      </c>
      <c r="AQ83" s="506">
        <f t="shared" si="20"/>
        <v>0</v>
      </c>
      <c r="AR83" s="506">
        <f t="shared" si="20"/>
        <v>0</v>
      </c>
      <c r="AS83" s="506">
        <f t="shared" si="20"/>
        <v>0</v>
      </c>
      <c r="AT83" s="506">
        <f t="shared" si="20"/>
        <v>0</v>
      </c>
      <c r="AU83" s="506">
        <f t="shared" si="20"/>
        <v>0</v>
      </c>
      <c r="AV83" s="506">
        <f t="shared" si="20"/>
        <v>0</v>
      </c>
      <c r="AW83" s="506">
        <f t="shared" si="20"/>
        <v>0</v>
      </c>
      <c r="AX83" s="506">
        <f t="shared" si="20"/>
        <v>0</v>
      </c>
      <c r="AY83" s="506">
        <f t="shared" si="20"/>
        <v>0</v>
      </c>
      <c r="AZ83" s="506">
        <f t="shared" si="20"/>
        <v>0</v>
      </c>
      <c r="BA83" s="506">
        <f t="shared" si="20"/>
        <v>0</v>
      </c>
      <c r="BB83" s="506">
        <f t="shared" si="20"/>
        <v>0</v>
      </c>
      <c r="BC83" s="506">
        <f t="shared" si="20"/>
        <v>0</v>
      </c>
      <c r="BD83" s="506">
        <f t="shared" si="20"/>
        <v>0</v>
      </c>
      <c r="BE83" s="506">
        <f t="shared" si="20"/>
        <v>0</v>
      </c>
      <c r="BF83" s="506">
        <f t="shared" ref="BF83" si="21">BF80-BF81</f>
        <v>0</v>
      </c>
    </row>
    <row r="84" spans="1:58" s="440" customFormat="1">
      <c r="Y84" s="502"/>
      <c r="Z84" s="508"/>
      <c r="AA84" s="509"/>
      <c r="AB84" s="509"/>
      <c r="AC84" s="509"/>
      <c r="AD84" s="509"/>
      <c r="AE84" s="509"/>
      <c r="AF84" s="509"/>
      <c r="AG84" s="509"/>
      <c r="AH84" s="509"/>
      <c r="AI84" s="509"/>
      <c r="AJ84" s="509"/>
      <c r="AK84" s="509"/>
      <c r="AL84" s="509"/>
      <c r="AM84" s="509"/>
      <c r="AN84" s="509"/>
      <c r="AO84" s="509"/>
      <c r="AP84" s="509"/>
      <c r="AQ84" s="509"/>
      <c r="AR84" s="509"/>
      <c r="AS84" s="509"/>
      <c r="AT84" s="509"/>
      <c r="AU84" s="509"/>
      <c r="AV84" s="509"/>
      <c r="AW84" s="509"/>
      <c r="AX84" s="509"/>
      <c r="AY84" s="509"/>
      <c r="AZ84" s="509"/>
      <c r="BA84" s="509"/>
      <c r="BB84" s="509"/>
      <c r="BC84" s="509"/>
      <c r="BD84" s="509"/>
      <c r="BE84" s="509"/>
      <c r="BF84" s="509"/>
    </row>
    <row r="85" spans="1:58" s="530" customFormat="1">
      <c r="A85" s="1087"/>
      <c r="B85" s="1098"/>
    </row>
    <row r="86" spans="1:58" s="530" customFormat="1" ht="20.399999999999999">
      <c r="A86" s="1099"/>
      <c r="B86" s="1091"/>
    </row>
    <row r="87" spans="1:58" s="530" customFormat="1">
      <c r="Y87" s="497"/>
      <c r="Z87" s="498"/>
      <c r="AA87" s="498"/>
      <c r="AB87" s="498"/>
      <c r="AC87" s="498"/>
      <c r="AD87" s="498"/>
      <c r="AE87" s="498"/>
      <c r="AF87" s="498"/>
      <c r="AG87" s="498"/>
      <c r="AH87" s="498"/>
      <c r="AI87" s="498"/>
      <c r="AJ87" s="498"/>
      <c r="AK87" s="498"/>
      <c r="AL87" s="498"/>
      <c r="AM87" s="498"/>
      <c r="AN87" s="498"/>
      <c r="AO87" s="498"/>
      <c r="AP87" s="498"/>
      <c r="AQ87" s="498"/>
      <c r="AR87" s="498"/>
      <c r="AS87" s="498"/>
      <c r="AT87" s="498"/>
      <c r="AU87" s="498"/>
      <c r="AV87" s="498"/>
      <c r="AW87" s="498"/>
      <c r="AX87" s="498"/>
      <c r="AY87" s="498"/>
      <c r="AZ87" s="498"/>
      <c r="BA87" s="498"/>
      <c r="BB87" s="498"/>
      <c r="BC87" s="498"/>
      <c r="BD87" s="498"/>
      <c r="BE87" s="498"/>
      <c r="BF87" s="498"/>
    </row>
    <row r="88" spans="1:58" s="530" customFormat="1">
      <c r="Y88" s="1092"/>
      <c r="Z88" s="1100"/>
      <c r="AA88" s="1101"/>
      <c r="AB88" s="1101"/>
      <c r="AC88" s="1101"/>
      <c r="AD88" s="1101"/>
      <c r="AE88" s="1101"/>
      <c r="AF88" s="1101"/>
      <c r="AG88" s="1101"/>
      <c r="AH88" s="1101"/>
      <c r="AI88" s="1101"/>
      <c r="AJ88" s="1101"/>
      <c r="AK88" s="1101"/>
      <c r="AL88" s="1101"/>
      <c r="AM88" s="1101"/>
      <c r="AN88" s="1101"/>
      <c r="AO88" s="1101"/>
      <c r="AP88" s="1101"/>
      <c r="AQ88" s="1101"/>
      <c r="AR88" s="1101"/>
      <c r="AS88" s="1101"/>
      <c r="AT88" s="1101"/>
      <c r="AU88" s="1101"/>
      <c r="AV88" s="1101"/>
      <c r="AW88" s="1101"/>
      <c r="AX88" s="1101"/>
      <c r="AY88" s="1101"/>
      <c r="AZ88" s="1101"/>
      <c r="BA88" s="1101"/>
      <c r="BB88" s="1101"/>
      <c r="BC88" s="1101"/>
      <c r="BD88" s="1101"/>
      <c r="BE88" s="1101"/>
      <c r="BF88" s="1101"/>
    </row>
    <row r="89" spans="1:58" s="530" customFormat="1">
      <c r="X89" s="492"/>
      <c r="Y89" s="1096"/>
      <c r="Z89" s="1102"/>
      <c r="AA89" s="1103"/>
      <c r="AB89" s="1103"/>
      <c r="AC89" s="1103"/>
      <c r="AD89" s="1103"/>
      <c r="AE89" s="1103"/>
      <c r="AF89" s="1103"/>
      <c r="AG89" s="1103"/>
      <c r="AH89" s="1103"/>
      <c r="AI89" s="1103"/>
      <c r="AJ89" s="1103"/>
      <c r="AK89" s="1103"/>
      <c r="AL89" s="1103"/>
      <c r="AM89" s="1103"/>
      <c r="AN89" s="1103"/>
      <c r="AO89" s="1103"/>
      <c r="AP89" s="1103"/>
      <c r="AQ89" s="1103"/>
      <c r="AR89" s="1103"/>
      <c r="AS89" s="1103"/>
      <c r="AT89" s="1103"/>
      <c r="AU89" s="1103"/>
      <c r="AV89" s="1103"/>
      <c r="AW89" s="1103"/>
      <c r="AX89" s="1103"/>
      <c r="AY89" s="1103"/>
      <c r="AZ89" s="1103"/>
      <c r="BA89" s="1103"/>
      <c r="BB89" s="1103"/>
      <c r="BC89" s="1103"/>
      <c r="BD89" s="1103"/>
      <c r="BE89" s="1103"/>
      <c r="BF89" s="1103"/>
    </row>
    <row r="90" spans="1:58" s="530" customFormat="1">
      <c r="X90" s="492"/>
      <c r="Y90" s="1096"/>
      <c r="Z90" s="1102"/>
      <c r="AA90" s="525"/>
      <c r="AB90" s="525"/>
      <c r="AC90" s="525"/>
      <c r="AD90" s="525"/>
      <c r="AE90" s="525"/>
      <c r="AF90" s="525"/>
      <c r="AG90" s="525"/>
      <c r="AH90" s="525"/>
      <c r="AI90" s="525"/>
      <c r="AJ90" s="525"/>
      <c r="AK90" s="525"/>
      <c r="AL90" s="525"/>
      <c r="AM90" s="525"/>
      <c r="AN90" s="525"/>
      <c r="AO90" s="525"/>
      <c r="AP90" s="525"/>
      <c r="AQ90" s="525"/>
      <c r="AR90" s="525"/>
      <c r="AS90" s="525"/>
      <c r="AT90" s="525"/>
      <c r="AU90" s="525"/>
      <c r="AV90" s="525"/>
      <c r="AW90" s="525"/>
      <c r="AX90" s="525"/>
      <c r="AY90" s="525"/>
      <c r="AZ90" s="525"/>
      <c r="BA90" s="525"/>
      <c r="BB90" s="525"/>
      <c r="BC90" s="525"/>
      <c r="BD90" s="525"/>
      <c r="BE90" s="525"/>
      <c r="BF90" s="525"/>
    </row>
    <row r="91" spans="1:58" s="440" customFormat="1">
      <c r="Y91" s="502"/>
      <c r="Z91" s="508"/>
      <c r="AA91" s="509"/>
      <c r="AB91" s="509"/>
      <c r="AC91" s="509"/>
      <c r="AD91" s="509"/>
      <c r="AE91" s="509"/>
      <c r="AF91" s="509"/>
      <c r="AG91" s="509"/>
      <c r="AH91" s="509"/>
      <c r="AI91" s="509"/>
      <c r="AJ91" s="509"/>
      <c r="AK91" s="509"/>
      <c r="AL91" s="509"/>
      <c r="AM91" s="509"/>
      <c r="AN91" s="509"/>
      <c r="AO91" s="509"/>
      <c r="AP91" s="509"/>
      <c r="AQ91" s="509"/>
      <c r="AR91" s="509"/>
      <c r="AS91" s="509"/>
      <c r="AT91" s="509"/>
      <c r="AU91" s="509"/>
      <c r="AV91" s="509"/>
      <c r="AW91" s="509"/>
      <c r="AX91" s="509"/>
      <c r="AY91" s="509"/>
      <c r="AZ91" s="509"/>
      <c r="BA91" s="509"/>
      <c r="BB91" s="509"/>
      <c r="BC91" s="509"/>
      <c r="BD91" s="509"/>
      <c r="BE91" s="509"/>
      <c r="BF91" s="509"/>
    </row>
    <row r="92" spans="1:58" s="440" customFormat="1">
      <c r="A92" s="499" t="s">
        <v>466</v>
      </c>
    </row>
    <row r="93" spans="1:58" ht="24.6" thickBot="1">
      <c r="A93" s="205" t="s">
        <v>32</v>
      </c>
    </row>
    <row r="94" spans="1:58" ht="14.4" thickTop="1">
      <c r="Y94" s="210" t="s">
        <v>223</v>
      </c>
      <c r="Z94" s="211"/>
      <c r="AA94" s="211">
        <f>'8.F-gas'!AA$34</f>
        <v>35354.28892405767</v>
      </c>
      <c r="AB94" s="211">
        <f>'8.F-gas'!AB$34</f>
        <v>39095.187235867998</v>
      </c>
      <c r="AC94" s="211">
        <f>'8.F-gas'!AC$34</f>
        <v>41052.951673445416</v>
      </c>
      <c r="AD94" s="211">
        <f>'8.F-gas'!AD$34</f>
        <v>44817.268280272008</v>
      </c>
      <c r="AE94" s="211">
        <f>'8.F-gas'!AE$34</f>
        <v>49591.149707530574</v>
      </c>
      <c r="AF94" s="211">
        <f>'8.F-gas'!AF$34</f>
        <v>59538.434128393819</v>
      </c>
      <c r="AG94" s="211">
        <f>'8.F-gas'!AG$34</f>
        <v>60134.012559752118</v>
      </c>
      <c r="AH94" s="211">
        <f>'8.F-gas'!AH$34</f>
        <v>59159.441855232057</v>
      </c>
      <c r="AI94" s="211">
        <f>'8.F-gas'!AI$34</f>
        <v>53769.890420675758</v>
      </c>
      <c r="AJ94" s="211">
        <f>'8.F-gas'!AJ$34</f>
        <v>47005.324664906162</v>
      </c>
      <c r="AK94" s="211">
        <f>'8.F-gas'!AK$34</f>
        <v>42057.970264892559</v>
      </c>
      <c r="AL94" s="211">
        <f>'8.F-gas'!AL$34</f>
        <v>35714.991008672783</v>
      </c>
      <c r="AM94" s="211">
        <f>'8.F-gas'!AM$34</f>
        <v>31554.712190114769</v>
      </c>
      <c r="AN94" s="211">
        <f>'8.F-gas'!AN$34</f>
        <v>30918.302532558228</v>
      </c>
      <c r="AO94" s="211">
        <f>'8.F-gas'!AO$34</f>
        <v>27396.521368548609</v>
      </c>
      <c r="AP94" s="211">
        <f>'8.F-gas'!AP$34</f>
        <v>27920.157290433639</v>
      </c>
      <c r="AQ94" s="211">
        <f>'8.F-gas'!AQ$34</f>
        <v>30247.895014487145</v>
      </c>
      <c r="AR94" s="211">
        <f>'8.F-gas'!AR$34</f>
        <v>30941.263097629548</v>
      </c>
      <c r="AS94" s="211">
        <f>'8.F-gas'!AS$34</f>
        <v>30688.671870934013</v>
      </c>
      <c r="AT94" s="211">
        <f>'8.F-gas'!AT$34</f>
        <v>28773.854599835468</v>
      </c>
      <c r="AU94" s="211">
        <f>'8.F-gas'!AU$34</f>
        <v>31523.663525482007</v>
      </c>
      <c r="AV94" s="211">
        <f>'8.F-gas'!AV$34</f>
        <v>33906.287397510561</v>
      </c>
      <c r="AW94" s="211">
        <f>'8.F-gas'!AW$34</f>
        <v>36540.345981288658</v>
      </c>
      <c r="AX94" s="211">
        <f>'8.F-gas'!AX$34</f>
        <v>39098.943199390051</v>
      </c>
      <c r="AY94" s="211">
        <f>'8.F-gas'!AY$34</f>
        <v>42324.919939027226</v>
      </c>
      <c r="AZ94" s="211">
        <f>'8.F-gas'!AZ$34</f>
        <v>45234.10627995793</v>
      </c>
      <c r="BA94" s="211">
        <f>'8.F-gas'!BA$34</f>
        <v>48809.211151514428</v>
      </c>
      <c r="BB94" s="211">
        <f>'8.F-gas'!BB$34</f>
        <v>50989.448452798773</v>
      </c>
      <c r="BC94" s="211">
        <f>'8.F-gas'!BC$34</f>
        <v>52867.339657747216</v>
      </c>
      <c r="BD94" s="211">
        <f>'8.F-gas'!BD$34</f>
        <v>55416.565894474865</v>
      </c>
      <c r="BE94" s="211">
        <f>'8.F-gas'!BE$34</f>
        <v>57515.77719129443</v>
      </c>
      <c r="BF94" s="211">
        <f>'8.F-gas'!BF$34</f>
        <v>59370.93907082369</v>
      </c>
    </row>
    <row r="95" spans="1:58">
      <c r="X95" s="1"/>
      <c r="Y95" s="572" t="s">
        <v>249</v>
      </c>
      <c r="Z95" s="1"/>
      <c r="AA95" s="212">
        <v>35354.28892405767</v>
      </c>
      <c r="AB95" s="212">
        <v>39095.187235868005</v>
      </c>
      <c r="AC95" s="212">
        <v>41052.951673445416</v>
      </c>
      <c r="AD95" s="212">
        <v>44817.268280272001</v>
      </c>
      <c r="AE95" s="212">
        <v>49591.149707530574</v>
      </c>
      <c r="AF95" s="212">
        <v>59538.434128393819</v>
      </c>
      <c r="AG95" s="212">
        <v>60134.012559752126</v>
      </c>
      <c r="AH95" s="212">
        <v>59159.441855232057</v>
      </c>
      <c r="AI95" s="212">
        <v>53769.890420675758</v>
      </c>
      <c r="AJ95" s="212">
        <v>47005.324664906162</v>
      </c>
      <c r="AK95" s="212">
        <v>42057.970264892559</v>
      </c>
      <c r="AL95" s="212">
        <v>35714.991008672783</v>
      </c>
      <c r="AM95" s="212">
        <v>31554.712190114769</v>
      </c>
      <c r="AN95" s="212">
        <v>30918.302532558235</v>
      </c>
      <c r="AO95" s="212">
        <v>27396.521368548609</v>
      </c>
      <c r="AP95" s="212">
        <v>27920.157290433639</v>
      </c>
      <c r="AQ95" s="212">
        <v>30247.895014487138</v>
      </c>
      <c r="AR95" s="212">
        <v>30941.263097629548</v>
      </c>
      <c r="AS95" s="212">
        <v>30688.67187093402</v>
      </c>
      <c r="AT95" s="212">
        <v>28773.854599835464</v>
      </c>
      <c r="AU95" s="212">
        <v>31523.66352548201</v>
      </c>
      <c r="AV95" s="212">
        <v>33906.287397510561</v>
      </c>
      <c r="AW95" s="212">
        <v>36540.345981288658</v>
      </c>
      <c r="AX95" s="212">
        <v>39098.943199390051</v>
      </c>
      <c r="AY95" s="212">
        <v>42324.919939027226</v>
      </c>
      <c r="AZ95" s="212">
        <v>45234.106279957923</v>
      </c>
      <c r="BA95" s="212">
        <v>48809.211151514428</v>
      </c>
      <c r="BB95" s="212">
        <v>50989.448452798766</v>
      </c>
      <c r="BC95" s="212">
        <v>52867.339657747223</v>
      </c>
      <c r="BD95" s="212">
        <v>55416.565894474865</v>
      </c>
      <c r="BE95" s="212">
        <v>57515.77719129443</v>
      </c>
      <c r="BF95" s="212">
        <v>59370.939070823697</v>
      </c>
    </row>
    <row r="96" spans="1:58">
      <c r="X96" s="492" t="s">
        <v>233</v>
      </c>
      <c r="Y96" s="1"/>
      <c r="Z96" s="1"/>
      <c r="AA96" s="213" t="b">
        <f t="shared" ref="AA96:BE96" si="22">AA95=AA94</f>
        <v>1</v>
      </c>
      <c r="AB96" s="213" t="b">
        <f t="shared" si="22"/>
        <v>1</v>
      </c>
      <c r="AC96" s="213" t="b">
        <f t="shared" si="22"/>
        <v>1</v>
      </c>
      <c r="AD96" s="213" t="b">
        <f t="shared" si="22"/>
        <v>1</v>
      </c>
      <c r="AE96" s="213" t="b">
        <f t="shared" si="22"/>
        <v>1</v>
      </c>
      <c r="AF96" s="213" t="b">
        <f t="shared" si="22"/>
        <v>1</v>
      </c>
      <c r="AG96" s="213" t="b">
        <f t="shared" si="22"/>
        <v>1</v>
      </c>
      <c r="AH96" s="213" t="b">
        <f t="shared" si="22"/>
        <v>1</v>
      </c>
      <c r="AI96" s="213" t="b">
        <f t="shared" si="22"/>
        <v>1</v>
      </c>
      <c r="AJ96" s="213" t="b">
        <f t="shared" si="22"/>
        <v>1</v>
      </c>
      <c r="AK96" s="213" t="b">
        <f t="shared" si="22"/>
        <v>1</v>
      </c>
      <c r="AL96" s="213" t="b">
        <f t="shared" si="22"/>
        <v>1</v>
      </c>
      <c r="AM96" s="213" t="b">
        <f t="shared" si="22"/>
        <v>1</v>
      </c>
      <c r="AN96" s="213" t="b">
        <f t="shared" si="22"/>
        <v>1</v>
      </c>
      <c r="AO96" s="213" t="b">
        <f t="shared" si="22"/>
        <v>1</v>
      </c>
      <c r="AP96" s="213" t="b">
        <f t="shared" si="22"/>
        <v>1</v>
      </c>
      <c r="AQ96" s="213" t="b">
        <f t="shared" si="22"/>
        <v>1</v>
      </c>
      <c r="AR96" s="213" t="b">
        <f t="shared" si="22"/>
        <v>1</v>
      </c>
      <c r="AS96" s="213" t="b">
        <f t="shared" si="22"/>
        <v>1</v>
      </c>
      <c r="AT96" s="213" t="b">
        <f t="shared" si="22"/>
        <v>1</v>
      </c>
      <c r="AU96" s="213" t="b">
        <f t="shared" si="22"/>
        <v>1</v>
      </c>
      <c r="AV96" s="213" t="b">
        <f t="shared" si="22"/>
        <v>1</v>
      </c>
      <c r="AW96" s="213" t="b">
        <f t="shared" si="22"/>
        <v>1</v>
      </c>
      <c r="AX96" s="214" t="b">
        <f t="shared" si="22"/>
        <v>1</v>
      </c>
      <c r="AY96" s="214" t="b">
        <f t="shared" si="22"/>
        <v>1</v>
      </c>
      <c r="AZ96" s="214" t="b">
        <f t="shared" si="22"/>
        <v>1</v>
      </c>
      <c r="BA96" s="214" t="b">
        <f t="shared" si="22"/>
        <v>1</v>
      </c>
      <c r="BB96" s="214" t="b">
        <f t="shared" si="22"/>
        <v>1</v>
      </c>
      <c r="BC96" s="214" t="b">
        <f t="shared" si="22"/>
        <v>1</v>
      </c>
      <c r="BD96" s="214" t="b">
        <f t="shared" si="22"/>
        <v>1</v>
      </c>
      <c r="BE96" s="214" t="b">
        <f t="shared" si="22"/>
        <v>1</v>
      </c>
      <c r="BF96" s="214" t="b">
        <f t="shared" ref="BF96" si="23">BF95=BF94</f>
        <v>1</v>
      </c>
    </row>
    <row r="97" spans="1:58">
      <c r="X97" s="492" t="s">
        <v>232</v>
      </c>
      <c r="AA97" s="506">
        <f>AA94-AA95</f>
        <v>0</v>
      </c>
      <c r="AB97" s="506">
        <f>AB94-AB95</f>
        <v>0</v>
      </c>
      <c r="AC97" s="506">
        <f>AC94-AC95</f>
        <v>0</v>
      </c>
      <c r="AD97" s="506">
        <f t="shared" ref="AD97:BE97" si="24">AD94-AD95</f>
        <v>0</v>
      </c>
      <c r="AE97" s="506">
        <f t="shared" si="24"/>
        <v>0</v>
      </c>
      <c r="AF97" s="506">
        <f t="shared" si="24"/>
        <v>0</v>
      </c>
      <c r="AG97" s="506">
        <f t="shared" si="24"/>
        <v>0</v>
      </c>
      <c r="AH97" s="506">
        <f t="shared" si="24"/>
        <v>0</v>
      </c>
      <c r="AI97" s="506">
        <f t="shared" si="24"/>
        <v>0</v>
      </c>
      <c r="AJ97" s="506">
        <f t="shared" si="24"/>
        <v>0</v>
      </c>
      <c r="AK97" s="506">
        <f t="shared" si="24"/>
        <v>0</v>
      </c>
      <c r="AL97" s="506">
        <f t="shared" si="24"/>
        <v>0</v>
      </c>
      <c r="AM97" s="506">
        <f t="shared" si="24"/>
        <v>0</v>
      </c>
      <c r="AN97" s="506">
        <f t="shared" si="24"/>
        <v>0</v>
      </c>
      <c r="AO97" s="506">
        <f t="shared" si="24"/>
        <v>0</v>
      </c>
      <c r="AP97" s="506">
        <f t="shared" si="24"/>
        <v>0</v>
      </c>
      <c r="AQ97" s="506">
        <f t="shared" si="24"/>
        <v>0</v>
      </c>
      <c r="AR97" s="506">
        <f t="shared" si="24"/>
        <v>0</v>
      </c>
      <c r="AS97" s="506">
        <f t="shared" si="24"/>
        <v>0</v>
      </c>
      <c r="AT97" s="506">
        <f t="shared" si="24"/>
        <v>0</v>
      </c>
      <c r="AU97" s="506">
        <f t="shared" si="24"/>
        <v>0</v>
      </c>
      <c r="AV97" s="506">
        <f t="shared" si="24"/>
        <v>0</v>
      </c>
      <c r="AW97" s="506">
        <f t="shared" si="24"/>
        <v>0</v>
      </c>
      <c r="AX97" s="506">
        <f t="shared" si="24"/>
        <v>0</v>
      </c>
      <c r="AY97" s="506">
        <f t="shared" si="24"/>
        <v>0</v>
      </c>
      <c r="AZ97" s="506">
        <f t="shared" si="24"/>
        <v>0</v>
      </c>
      <c r="BA97" s="506">
        <f t="shared" si="24"/>
        <v>0</v>
      </c>
      <c r="BB97" s="506">
        <f t="shared" si="24"/>
        <v>0</v>
      </c>
      <c r="BC97" s="506">
        <f t="shared" si="24"/>
        <v>0</v>
      </c>
      <c r="BD97" s="506">
        <f t="shared" si="24"/>
        <v>0</v>
      </c>
      <c r="BE97" s="506">
        <f t="shared" si="24"/>
        <v>0</v>
      </c>
      <c r="BF97" s="506">
        <f t="shared" ref="BF97" si="25">BF94-BF95</f>
        <v>0</v>
      </c>
    </row>
    <row r="99" spans="1:58">
      <c r="A99" s="198" t="s">
        <v>481</v>
      </c>
    </row>
    <row r="100" spans="1:58" ht="24.6" thickBot="1">
      <c r="A100" s="916" t="s">
        <v>250</v>
      </c>
    </row>
    <row r="101" spans="1:58" ht="14.4" thickTop="1">
      <c r="Y101" s="575" t="s">
        <v>252</v>
      </c>
      <c r="AA101" s="1471"/>
      <c r="AB101" s="1472"/>
      <c r="AC101" s="1472"/>
      <c r="AD101" s="1472"/>
      <c r="AE101" s="1472"/>
      <c r="AF101" s="1472"/>
      <c r="AG101" s="1472"/>
      <c r="AH101" s="1472"/>
      <c r="AI101" s="1472"/>
      <c r="AJ101" s="1472"/>
      <c r="AK101" s="1472"/>
      <c r="AL101" s="1472"/>
      <c r="AM101" s="1472"/>
      <c r="AN101" s="1472"/>
      <c r="AO101" s="1472"/>
      <c r="AP101" s="1472"/>
      <c r="AQ101" s="1472"/>
      <c r="AR101" s="1472"/>
      <c r="AS101" s="1472"/>
      <c r="AT101" s="1472"/>
      <c r="AU101" s="1472"/>
      <c r="AV101" s="1472"/>
      <c r="AW101" s="1472"/>
      <c r="AX101" s="1472"/>
      <c r="AY101" s="1472"/>
      <c r="AZ101" s="1472"/>
      <c r="BA101" s="1472"/>
      <c r="BB101" s="1472"/>
      <c r="BC101" s="1472"/>
      <c r="BD101" s="1472"/>
      <c r="BE101" s="1472"/>
      <c r="BF101" s="1472"/>
    </row>
    <row r="102" spans="1:58">
      <c r="Y102" s="572" t="s">
        <v>482</v>
      </c>
      <c r="AA102" s="574">
        <f>'3.Allocated_CO2-Sector'!AA$101*1000</f>
        <v>128734034.67905562</v>
      </c>
      <c r="AB102" s="574">
        <f>'3.Allocated_CO2-Sector'!AB101*1000</f>
        <v>132089292.15583345</v>
      </c>
      <c r="AC102" s="574">
        <f>'3.Allocated_CO2-Sector'!AC101*1000</f>
        <v>138195505.89450011</v>
      </c>
      <c r="AD102" s="574">
        <f>'3.Allocated_CO2-Sector'!AD101*1000</f>
        <v>138765987.48624909</v>
      </c>
      <c r="AE102" s="574">
        <f>'3.Allocated_CO2-Sector'!AE101*1000</f>
        <v>148492771.77324578</v>
      </c>
      <c r="AF102" s="574">
        <f>'3.Allocated_CO2-Sector'!AF101*1000</f>
        <v>150334546.13282537</v>
      </c>
      <c r="AG102" s="574">
        <f>'3.Allocated_CO2-Sector'!AG101*1000</f>
        <v>151237595.0732705</v>
      </c>
      <c r="AH102" s="574">
        <f>'3.Allocated_CO2-Sector'!AH101*1000</f>
        <v>145468005.45694885</v>
      </c>
      <c r="AI102" s="574">
        <f>'3.Allocated_CO2-Sector'!AI101*1000</f>
        <v>144296480.61828667</v>
      </c>
      <c r="AJ102" s="574">
        <f>'3.Allocated_CO2-Sector'!AJ101*1000</f>
        <v>152302324.00683647</v>
      </c>
      <c r="AK102" s="574">
        <f>'3.Allocated_CO2-Sector'!AK101*1000</f>
        <v>155800968.06250077</v>
      </c>
      <c r="AL102" s="574">
        <f>'3.Allocated_CO2-Sector'!AL101*1000</f>
        <v>152498372.14285234</v>
      </c>
      <c r="AM102" s="574">
        <f>'3.Allocated_CO2-Sector'!AM101*1000</f>
        <v>163395517.10069692</v>
      </c>
      <c r="AN102" s="574">
        <f>'3.Allocated_CO2-Sector'!AN101*1000</f>
        <v>165863580.76403826</v>
      </c>
      <c r="AO102" s="574">
        <f>'3.Allocated_CO2-Sector'!AO101*1000</f>
        <v>164178278.91844133</v>
      </c>
      <c r="AP102" s="574">
        <f>'3.Allocated_CO2-Sector'!AP101*1000</f>
        <v>170529149.5337868</v>
      </c>
      <c r="AQ102" s="574">
        <f>'3.Allocated_CO2-Sector'!AQ101*1000</f>
        <v>161945341.06755561</v>
      </c>
      <c r="AR102" s="574">
        <f>'3.Allocated_CO2-Sector'!AR101*1000</f>
        <v>172696892.53435239</v>
      </c>
      <c r="AS102" s="574">
        <f>'3.Allocated_CO2-Sector'!AS101*1000</f>
        <v>167823287.05190307</v>
      </c>
      <c r="AT102" s="574">
        <f>'3.Allocated_CO2-Sector'!AT101*1000</f>
        <v>161597400.52531567</v>
      </c>
      <c r="AU102" s="574">
        <f>'3.Allocated_CO2-Sector'!AU101*1000</f>
        <v>178418248.69778264</v>
      </c>
      <c r="AV102" s="574">
        <f>'3.Allocated_CO2-Sector'!AV101*1000</f>
        <v>193324680.06047171</v>
      </c>
      <c r="AW102" s="574">
        <f>'3.Allocated_CO2-Sector'!AW101*1000</f>
        <v>211465190.42925125</v>
      </c>
      <c r="AX102" s="574">
        <f>'3.Allocated_CO2-Sector'!AX101*1000</f>
        <v>207591544.28279114</v>
      </c>
      <c r="AY102" s="574">
        <f>'3.Allocated_CO2-Sector'!AY101*1000</f>
        <v>193462254.37192222</v>
      </c>
      <c r="AZ102" s="574">
        <f>'3.Allocated_CO2-Sector'!AZ101*1000</f>
        <v>186720289.2148847</v>
      </c>
      <c r="BA102" s="574">
        <f>'3.Allocated_CO2-Sector'!BA101*1000</f>
        <v>184772315.58241513</v>
      </c>
      <c r="BB102" s="574">
        <f>'3.Allocated_CO2-Sector'!BB101*1000</f>
        <v>186580935.42395034</v>
      </c>
      <c r="BC102" s="574">
        <f>'3.Allocated_CO2-Sector'!BC101*1000</f>
        <v>165783808.93225774</v>
      </c>
      <c r="BD102" s="574">
        <f>'3.Allocated_CO2-Sector'!BD101*1000</f>
        <v>159236659.72533712</v>
      </c>
      <c r="BE102" s="574">
        <f>'3.Allocated_CO2-Sector'!BE101*1000</f>
        <v>166501547.96098047</v>
      </c>
      <c r="BF102" s="574">
        <f>'3.Allocated_CO2-Sector'!BF101*1000</f>
        <v>152628865.57351512</v>
      </c>
    </row>
    <row r="103" spans="1:58">
      <c r="X103" s="492" t="s">
        <v>233</v>
      </c>
      <c r="Y103" s="1"/>
      <c r="Z103" s="1"/>
      <c r="AA103" s="1468"/>
      <c r="AB103" s="1468"/>
      <c r="AC103" s="1468"/>
      <c r="AD103" s="1468"/>
      <c r="AE103" s="1468"/>
      <c r="AF103" s="1468"/>
      <c r="AG103" s="1468"/>
      <c r="AH103" s="1468"/>
      <c r="AI103" s="1468"/>
      <c r="AJ103" s="1468"/>
      <c r="AK103" s="1468"/>
      <c r="AL103" s="1468"/>
      <c r="AM103" s="1468"/>
      <c r="AN103" s="1468"/>
      <c r="AO103" s="1468"/>
      <c r="AP103" s="1468"/>
      <c r="AQ103" s="1468"/>
      <c r="AR103" s="1468"/>
      <c r="AS103" s="1468"/>
      <c r="AT103" s="1468"/>
      <c r="AU103" s="1468"/>
      <c r="AV103" s="1468"/>
      <c r="AW103" s="1468"/>
      <c r="AX103" s="1469"/>
      <c r="AY103" s="1469"/>
      <c r="AZ103" s="1469"/>
      <c r="BA103" s="1469"/>
      <c r="BB103" s="1469"/>
      <c r="BC103" s="1469"/>
      <c r="BD103" s="1469"/>
      <c r="BE103" s="1469"/>
      <c r="BF103" s="1469"/>
    </row>
    <row r="104" spans="1:58">
      <c r="X104" s="492" t="s">
        <v>232</v>
      </c>
      <c r="AA104" s="1470"/>
      <c r="AB104" s="1470"/>
      <c r="AC104" s="1470"/>
      <c r="AD104" s="1470"/>
      <c r="AE104" s="1470"/>
      <c r="AF104" s="1470"/>
      <c r="AG104" s="1470"/>
      <c r="AH104" s="1470"/>
      <c r="AI104" s="1470"/>
      <c r="AJ104" s="1470"/>
      <c r="AK104" s="1470"/>
      <c r="AL104" s="1470"/>
      <c r="AM104" s="1470"/>
      <c r="AN104" s="1470"/>
      <c r="AO104" s="1470"/>
      <c r="AP104" s="1470"/>
      <c r="AQ104" s="1470"/>
      <c r="AR104" s="1470"/>
      <c r="AS104" s="1470"/>
      <c r="AT104" s="1470"/>
      <c r="AU104" s="1470"/>
      <c r="AV104" s="1470"/>
      <c r="AW104" s="1470"/>
      <c r="AX104" s="1470"/>
      <c r="AY104" s="1470"/>
      <c r="AZ104" s="1470"/>
      <c r="BA104" s="1470"/>
      <c r="BB104" s="1470"/>
      <c r="BC104" s="1470"/>
      <c r="BD104" s="1470"/>
      <c r="BE104" s="1470"/>
      <c r="BF104" s="1470"/>
    </row>
    <row r="106" spans="1:58">
      <c r="A106" s="198" t="s">
        <v>483</v>
      </c>
    </row>
    <row r="107" spans="1:58" ht="24.6" thickBot="1">
      <c r="A107" s="917" t="s">
        <v>201</v>
      </c>
    </row>
    <row r="108" spans="1:58" ht="14.4" thickTop="1">
      <c r="Y108" s="575" t="s">
        <v>253</v>
      </c>
      <c r="AA108" s="1472"/>
      <c r="AB108" s="1472"/>
      <c r="AC108" s="1472"/>
      <c r="AD108" s="1472"/>
      <c r="AE108" s="1472"/>
      <c r="AF108" s="1472"/>
      <c r="AG108" s="1472"/>
      <c r="AH108" s="1472"/>
      <c r="AI108" s="1472"/>
      <c r="AJ108" s="1472"/>
      <c r="AK108" s="1472"/>
      <c r="AL108" s="1472"/>
      <c r="AM108" s="1472"/>
      <c r="AN108" s="1472"/>
      <c r="AO108" s="1472"/>
      <c r="AP108" s="1472"/>
      <c r="AQ108" s="1472"/>
      <c r="AR108" s="1472"/>
      <c r="AS108" s="1472"/>
      <c r="AT108" s="1472"/>
      <c r="AU108" s="1472"/>
      <c r="AV108" s="1472"/>
      <c r="AW108" s="1472"/>
      <c r="AX108" s="1472"/>
      <c r="AY108" s="1472"/>
      <c r="AZ108" s="1472"/>
      <c r="BA108" s="1472"/>
      <c r="BB108" s="1472"/>
      <c r="BC108" s="1472"/>
      <c r="BD108" s="1472"/>
      <c r="BE108" s="1472"/>
      <c r="BF108" s="1472"/>
    </row>
    <row r="109" spans="1:58">
      <c r="Y109" s="572" t="s">
        <v>482</v>
      </c>
      <c r="AA109" s="574">
        <f>'3.Allocated_CO2-Sector'!AA$101*1000</f>
        <v>128734034.67905562</v>
      </c>
      <c r="AB109" s="574">
        <f>'3.Allocated_CO2-Sector'!AB$101*1000</f>
        <v>132089292.15583345</v>
      </c>
      <c r="AC109" s="574">
        <f>'3.Allocated_CO2-Sector'!AC$101*1000</f>
        <v>138195505.89450011</v>
      </c>
      <c r="AD109" s="574">
        <f>'3.Allocated_CO2-Sector'!AD$101*1000</f>
        <v>138765987.48624909</v>
      </c>
      <c r="AE109" s="574">
        <f>'3.Allocated_CO2-Sector'!AE$101*1000</f>
        <v>148492771.77324578</v>
      </c>
      <c r="AF109" s="574">
        <f>'3.Allocated_CO2-Sector'!AF$101*1000</f>
        <v>150334546.13282537</v>
      </c>
      <c r="AG109" s="574">
        <f>'3.Allocated_CO2-Sector'!AG$101*1000</f>
        <v>151237595.0732705</v>
      </c>
      <c r="AH109" s="574">
        <f>'3.Allocated_CO2-Sector'!AH$101*1000</f>
        <v>145468005.45694885</v>
      </c>
      <c r="AI109" s="574">
        <f>'3.Allocated_CO2-Sector'!AI$101*1000</f>
        <v>144296480.61828667</v>
      </c>
      <c r="AJ109" s="574">
        <f>'3.Allocated_CO2-Sector'!AJ$101*1000</f>
        <v>152302324.00683647</v>
      </c>
      <c r="AK109" s="574">
        <f>'3.Allocated_CO2-Sector'!AK$101*1000</f>
        <v>155800968.06250077</v>
      </c>
      <c r="AL109" s="574">
        <f>'3.Allocated_CO2-Sector'!AL$101*1000</f>
        <v>152498372.14285234</v>
      </c>
      <c r="AM109" s="574">
        <f>'3.Allocated_CO2-Sector'!AM$101*1000</f>
        <v>163395517.10069692</v>
      </c>
      <c r="AN109" s="574">
        <f>'3.Allocated_CO2-Sector'!AN$101*1000</f>
        <v>165863580.76403826</v>
      </c>
      <c r="AO109" s="574">
        <f>'3.Allocated_CO2-Sector'!AO$101*1000</f>
        <v>164178278.91844133</v>
      </c>
      <c r="AP109" s="574">
        <f>'3.Allocated_CO2-Sector'!AP$101*1000</f>
        <v>170529149.5337868</v>
      </c>
      <c r="AQ109" s="574">
        <f>'3.Allocated_CO2-Sector'!AQ$101*1000</f>
        <v>161945341.06755561</v>
      </c>
      <c r="AR109" s="574">
        <f>'3.Allocated_CO2-Sector'!AR$101*1000</f>
        <v>172696892.53435239</v>
      </c>
      <c r="AS109" s="574">
        <f>'3.Allocated_CO2-Sector'!AS$101*1000</f>
        <v>167823287.05190307</v>
      </c>
      <c r="AT109" s="574">
        <f>'3.Allocated_CO2-Sector'!AT$101*1000</f>
        <v>161597400.52531567</v>
      </c>
      <c r="AU109" s="574">
        <f>'3.Allocated_CO2-Sector'!AU$101*1000</f>
        <v>178418248.69778264</v>
      </c>
      <c r="AV109" s="574">
        <f>'3.Allocated_CO2-Sector'!AV$101*1000</f>
        <v>193324680.06047171</v>
      </c>
      <c r="AW109" s="574">
        <f>'3.Allocated_CO2-Sector'!AW$101*1000</f>
        <v>211465190.42925125</v>
      </c>
      <c r="AX109" s="574">
        <f>'3.Allocated_CO2-Sector'!AX$101*1000</f>
        <v>207591544.28279114</v>
      </c>
      <c r="AY109" s="574">
        <f>'3.Allocated_CO2-Sector'!AY$101*1000</f>
        <v>193462254.37192222</v>
      </c>
      <c r="AZ109" s="574">
        <f>'3.Allocated_CO2-Sector'!AZ$101*1000</f>
        <v>186720289.2148847</v>
      </c>
      <c r="BA109" s="574">
        <f>'3.Allocated_CO2-Sector'!BA$101*1000</f>
        <v>184772315.58241513</v>
      </c>
      <c r="BB109" s="574">
        <f>'3.Allocated_CO2-Sector'!BB$101*1000</f>
        <v>186580935.42395034</v>
      </c>
      <c r="BC109" s="574">
        <f>'3.Allocated_CO2-Sector'!BC$101*1000</f>
        <v>165783808.93225774</v>
      </c>
      <c r="BD109" s="574">
        <f>'3.Allocated_CO2-Sector'!BD$101*1000</f>
        <v>159236659.72533712</v>
      </c>
      <c r="BE109" s="574">
        <f>'3.Allocated_CO2-Sector'!BE$101*1000</f>
        <v>166501547.96098047</v>
      </c>
      <c r="BF109" s="574">
        <f>'3.Allocated_CO2-Sector'!BF$101*1000</f>
        <v>152628865.57351512</v>
      </c>
    </row>
    <row r="110" spans="1:58">
      <c r="X110" s="492" t="s">
        <v>233</v>
      </c>
      <c r="Y110" s="1"/>
      <c r="Z110" s="1"/>
      <c r="AA110" s="1468"/>
      <c r="AB110" s="1468"/>
      <c r="AC110" s="1468"/>
      <c r="AD110" s="1468"/>
      <c r="AE110" s="1468"/>
      <c r="AF110" s="1468"/>
      <c r="AG110" s="1468"/>
      <c r="AH110" s="1468"/>
      <c r="AI110" s="1468"/>
      <c r="AJ110" s="1468"/>
      <c r="AK110" s="1468"/>
      <c r="AL110" s="1468"/>
      <c r="AM110" s="1468"/>
      <c r="AN110" s="1468"/>
      <c r="AO110" s="1468"/>
      <c r="AP110" s="1468"/>
      <c r="AQ110" s="1468"/>
      <c r="AR110" s="1468"/>
      <c r="AS110" s="1468"/>
      <c r="AT110" s="1468"/>
      <c r="AU110" s="1468"/>
      <c r="AV110" s="1468"/>
      <c r="AW110" s="1468"/>
      <c r="AX110" s="1469"/>
      <c r="AY110" s="1469"/>
      <c r="AZ110" s="1469"/>
      <c r="BA110" s="1469"/>
      <c r="BB110" s="1469"/>
      <c r="BC110" s="1469"/>
      <c r="BD110" s="1469"/>
      <c r="BE110" s="1469"/>
      <c r="BF110" s="1469"/>
    </row>
    <row r="111" spans="1:58">
      <c r="X111" s="492" t="s">
        <v>232</v>
      </c>
      <c r="AA111" s="1470"/>
      <c r="AB111" s="1470"/>
      <c r="AC111" s="1470"/>
      <c r="AD111" s="1470"/>
      <c r="AE111" s="1470"/>
      <c r="AF111" s="1470"/>
      <c r="AG111" s="1470"/>
      <c r="AH111" s="1470"/>
      <c r="AI111" s="1470"/>
      <c r="AJ111" s="1470"/>
      <c r="AK111" s="1470"/>
      <c r="AL111" s="1470"/>
      <c r="AM111" s="1470"/>
      <c r="AN111" s="1470"/>
      <c r="AO111" s="1470"/>
      <c r="AP111" s="1470"/>
      <c r="AQ111" s="1470"/>
      <c r="AR111" s="1470"/>
      <c r="AS111" s="1470"/>
      <c r="AT111" s="1470"/>
      <c r="AU111" s="1470"/>
      <c r="AV111" s="1470"/>
      <c r="AW111" s="1470"/>
      <c r="AX111" s="1470"/>
      <c r="AY111" s="1470"/>
      <c r="AZ111" s="1470"/>
      <c r="BA111" s="1470"/>
      <c r="BB111" s="1470"/>
      <c r="BC111" s="1470"/>
      <c r="BD111" s="1470"/>
      <c r="BE111" s="1470"/>
      <c r="BF111" s="1470"/>
    </row>
    <row r="114" spans="1:60">
      <c r="A114" s="198" t="s">
        <v>486</v>
      </c>
    </row>
    <row r="115" spans="1:60" ht="24">
      <c r="A115" s="918" t="s">
        <v>207</v>
      </c>
      <c r="B115" s="891"/>
      <c r="C115" s="891"/>
    </row>
    <row r="116" spans="1:60" s="215" customFormat="1" ht="15" customHeight="1">
      <c r="T116" s="894" t="s">
        <v>341</v>
      </c>
      <c r="U116" s="892"/>
      <c r="V116" s="893"/>
      <c r="X116" s="1473" t="s">
        <v>342</v>
      </c>
      <c r="Y116" s="1474"/>
      <c r="Z116" s="1475"/>
      <c r="AA116" s="1476"/>
      <c r="AB116" s="1476"/>
      <c r="AC116" s="1476"/>
      <c r="AD116" s="1476"/>
      <c r="AE116" s="1476"/>
      <c r="AF116" s="1476"/>
      <c r="AG116" s="1476"/>
      <c r="AH116" s="1476"/>
      <c r="AI116" s="1476"/>
      <c r="AJ116" s="1476"/>
      <c r="AK116" s="1476"/>
      <c r="AL116" s="1476"/>
      <c r="AM116" s="1476"/>
      <c r="AN116" s="1476"/>
      <c r="AO116" s="1476"/>
      <c r="AP116" s="1476"/>
      <c r="AQ116" s="1476"/>
      <c r="AR116" s="1476"/>
      <c r="AS116" s="1476"/>
      <c r="AT116" s="1476"/>
      <c r="AU116" s="1476"/>
      <c r="AV116" s="1476"/>
      <c r="AW116" s="1476"/>
      <c r="AX116" s="1476"/>
      <c r="AY116" s="1476"/>
      <c r="AZ116" s="1476"/>
      <c r="BA116" s="1476"/>
      <c r="BB116" s="1476"/>
      <c r="BC116" s="1476"/>
      <c r="BD116" s="1476"/>
      <c r="BE116" s="1476"/>
      <c r="BF116" s="1476"/>
      <c r="BG116" s="1477"/>
      <c r="BH116" s="1478"/>
    </row>
    <row r="117" spans="1:60">
      <c r="X117" s="1479" t="s">
        <v>343</v>
      </c>
      <c r="Y117" s="1479"/>
      <c r="Z117" s="1479"/>
      <c r="AA117" s="1479"/>
      <c r="AB117" s="1479"/>
      <c r="AC117" s="1479"/>
      <c r="AD117" s="1479"/>
      <c r="AE117" s="1479"/>
      <c r="AF117" s="1479"/>
      <c r="AG117" s="1479"/>
      <c r="AH117" s="1479"/>
      <c r="AI117" s="1479"/>
      <c r="AJ117" s="1479"/>
      <c r="AK117" s="1479"/>
      <c r="AL117" s="1479"/>
      <c r="AM117" s="1479"/>
      <c r="AN117" s="1479"/>
      <c r="AO117" s="1479"/>
      <c r="AP117" s="1479"/>
      <c r="AQ117" s="1479"/>
      <c r="AR117" s="1479"/>
      <c r="AS117" s="1479"/>
      <c r="AT117" s="1479"/>
      <c r="AU117" s="1479"/>
      <c r="AV117" s="1479"/>
      <c r="AW117" s="1479"/>
      <c r="AX117" s="1479"/>
      <c r="AY117" s="1479"/>
      <c r="AZ117" s="1479"/>
      <c r="BA117" s="1479"/>
      <c r="BB117" s="1479"/>
      <c r="BC117" s="1479"/>
      <c r="BD117" s="1479"/>
      <c r="BE117" s="1479"/>
      <c r="BF117" s="1479"/>
      <c r="BG117" s="1479"/>
      <c r="BH117" s="1479"/>
    </row>
    <row r="118" spans="1:60">
      <c r="X118" s="1460" t="s">
        <v>233</v>
      </c>
      <c r="Y118" s="1479"/>
      <c r="Z118" s="1479"/>
      <c r="AA118" s="1468"/>
      <c r="AB118" s="1468"/>
      <c r="AC118" s="1468"/>
      <c r="AD118" s="1468"/>
      <c r="AE118" s="1468"/>
      <c r="AF118" s="1468"/>
      <c r="AG118" s="1468"/>
      <c r="AH118" s="1468"/>
      <c r="AI118" s="1468"/>
      <c r="AJ118" s="1468"/>
      <c r="AK118" s="1468"/>
      <c r="AL118" s="1468"/>
      <c r="AM118" s="1468"/>
      <c r="AN118" s="1468"/>
      <c r="AO118" s="1468"/>
      <c r="AP118" s="1468"/>
      <c r="AQ118" s="1468"/>
      <c r="AR118" s="1468"/>
      <c r="AS118" s="1468"/>
      <c r="AT118" s="1468"/>
      <c r="AU118" s="1468"/>
      <c r="AV118" s="1468"/>
      <c r="AW118" s="1468"/>
      <c r="AX118" s="1468"/>
      <c r="AY118" s="1468"/>
      <c r="AZ118" s="1468"/>
      <c r="BA118" s="1468"/>
      <c r="BB118" s="1468"/>
      <c r="BC118" s="1468"/>
      <c r="BD118" s="1468"/>
      <c r="BE118" s="1468"/>
      <c r="BF118" s="1468"/>
      <c r="BG118" s="1479"/>
      <c r="BH118" s="1479"/>
    </row>
    <row r="119" spans="1:60">
      <c r="X119" s="1460" t="s">
        <v>232</v>
      </c>
      <c r="Y119" s="1479"/>
      <c r="Z119" s="1479"/>
      <c r="AA119" s="1470"/>
      <c r="AB119" s="1470"/>
      <c r="AC119" s="1470"/>
      <c r="AD119" s="1470"/>
      <c r="AE119" s="1470"/>
      <c r="AF119" s="1470"/>
      <c r="AG119" s="1470"/>
      <c r="AH119" s="1470"/>
      <c r="AI119" s="1470"/>
      <c r="AJ119" s="1470"/>
      <c r="AK119" s="1470"/>
      <c r="AL119" s="1470"/>
      <c r="AM119" s="1470"/>
      <c r="AN119" s="1470"/>
      <c r="AO119" s="1470"/>
      <c r="AP119" s="1470"/>
      <c r="AQ119" s="1470"/>
      <c r="AR119" s="1470"/>
      <c r="AS119" s="1470"/>
      <c r="AT119" s="1470"/>
      <c r="AU119" s="1470"/>
      <c r="AV119" s="1470"/>
      <c r="AW119" s="1470"/>
      <c r="AX119" s="1470"/>
      <c r="AY119" s="1470"/>
      <c r="AZ119" s="1470"/>
      <c r="BA119" s="1470"/>
      <c r="BB119" s="1470"/>
      <c r="BC119" s="1470"/>
      <c r="BD119" s="1470"/>
      <c r="BE119" s="1470"/>
      <c r="BF119" s="1470"/>
      <c r="BG119" s="1479"/>
      <c r="BH119" s="1479"/>
    </row>
  </sheetData>
  <mergeCells count="5">
    <mergeCell ref="AR51:AR54"/>
    <mergeCell ref="AZ51:AZ54"/>
    <mergeCell ref="X11:Y11"/>
    <mergeCell ref="X20:Y20"/>
    <mergeCell ref="X29:Y29"/>
  </mergeCells>
  <phoneticPr fontId="10"/>
  <conditionalFormatting sqref="AA7:BE7 AA15:BE15 AA24:BE24 AA33:BE33 AA62:BE62 AA69:BE69 AA76:BE76 AA83:BE83 AA90:BE90 AA97:BE97 AA104:BE104 AA111:BE111 AA119:BE119 BG119:BH119 BG111:BH111 BG104:BH104 BG97:BH97 BG90:BH90 BG83:BH83 BG76:BH76 BG69:BH69 BG62:BH62 BG33:BH33 BG24:BH24 BG15:BH15 BG7:BH7">
    <cfRule type="cellIs" dxfId="1" priority="2" operator="notEqual">
      <formula>0</formula>
    </cfRule>
  </conditionalFormatting>
  <conditionalFormatting sqref="BF7 BF15 BF24 BF33 BF62 BF69 BF76 BF83 BF90 BF97 BF104 BF111 BF119">
    <cfRule type="cellIs" dxfId="0" priority="1" operator="notEqual">
      <formula>0</formula>
    </cfRule>
  </conditionalFormatting>
  <hyperlinks>
    <hyperlink ref="A9" location="'2.CO2-Sector'!A1" display="2.CO2-Sector" xr:uid="{00000000-0004-0000-1500-000000000000}"/>
    <hyperlink ref="A18" location="'3.Allocated_CO2-Sector'!A1" display="3.Allocated_CO2-Sector" xr:uid="{00000000-0004-0000-1500-000001000000}"/>
    <hyperlink ref="A64" location="'6.CH4'!A1" display="5.CH4" xr:uid="{00000000-0004-0000-1500-000002000000}"/>
    <hyperlink ref="A92" location="'8.F-gas'!A1" display="8.F-gas" xr:uid="{00000000-0004-0000-1500-000003000000}"/>
    <hyperlink ref="A78" location="'7.N2O'!A1" display="7.N2O" xr:uid="{00000000-0004-0000-1500-000005000000}"/>
    <hyperlink ref="A2" location="'1.Total'!A1" display="1.Total" xr:uid="{00000000-0004-0000-1500-000007000000}"/>
    <hyperlink ref="A36" location="'4.CO2-Share'!A1" display="4.CO2-Share" xr:uid="{00000000-0004-0000-1500-000008000000}"/>
    <hyperlink ref="A57" location="'5.CO2-fuel'!A1" display="8.CO2-fuel" xr:uid="{00000000-0004-0000-1500-000009000000}"/>
    <hyperlink ref="A99" location="'11.Household (per household)'!A1" display="14.家庭におけるCO2排出量（世帯あたり）" xr:uid="{00000000-0004-0000-1500-00000A000000}"/>
    <hyperlink ref="A106" location="'12.Household (per capita)'!A1" display="12.家庭におけるCO2排出量（一人あたり）" xr:uid="{00000000-0004-0000-1500-00000B000000}"/>
    <hyperlink ref="A114" location="'15.【Annex】CRF-CO2'!A1" display="15.【Annex】CRF-CO2" xr:uid="{89A0AD19-8D62-4F41-903A-E97526EF609E}"/>
  </hyperlinks>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83"/>
  <sheetViews>
    <sheetView zoomScaleNormal="100" workbookViewId="0">
      <selection activeCell="I66" sqref="I66"/>
    </sheetView>
  </sheetViews>
  <sheetFormatPr defaultColWidth="9" defaultRowHeight="13.8"/>
  <cols>
    <col min="1" max="1" width="2.77734375" style="445" customWidth="1"/>
    <col min="2" max="2" width="2.6640625" style="483" customWidth="1"/>
    <col min="3" max="3" width="8.109375" style="445" customWidth="1"/>
    <col min="4" max="4" width="21.6640625" style="445" customWidth="1"/>
    <col min="5" max="7" width="10.21875" style="445" customWidth="1"/>
    <col min="8" max="8" width="9" style="445" customWidth="1"/>
    <col min="9" max="16384" width="9" style="445"/>
  </cols>
  <sheetData>
    <row r="1" spans="2:3" s="642" customFormat="1" ht="9" customHeight="1">
      <c r="B1" s="644"/>
    </row>
    <row r="2" spans="2:3" s="642" customFormat="1" ht="6" customHeight="1">
      <c r="B2" s="644"/>
    </row>
    <row r="3" spans="2:3" s="642" customFormat="1" ht="16.5" customHeight="1">
      <c r="B3" s="921" t="s">
        <v>354</v>
      </c>
    </row>
    <row r="4" spans="2:3" s="642" customFormat="1" ht="16.5" customHeight="1">
      <c r="B4" s="921" t="s">
        <v>355</v>
      </c>
      <c r="C4" s="986" t="s">
        <v>517</v>
      </c>
    </row>
    <row r="5" spans="2:3" s="642" customFormat="1" ht="16.5" customHeight="1">
      <c r="B5" s="643"/>
      <c r="C5" s="922" t="s">
        <v>356</v>
      </c>
    </row>
    <row r="6" spans="2:3" s="642" customFormat="1" ht="16.5" customHeight="1">
      <c r="B6" s="644"/>
      <c r="C6" s="641" t="s">
        <v>357</v>
      </c>
    </row>
    <row r="7" spans="2:3" s="642" customFormat="1" ht="17.25" customHeight="1">
      <c r="B7" s="644"/>
      <c r="C7" s="922" t="s">
        <v>358</v>
      </c>
    </row>
    <row r="8" spans="2:3" s="642" customFormat="1" ht="17.25" customHeight="1">
      <c r="B8" s="644"/>
      <c r="C8" s="1167" t="s">
        <v>503</v>
      </c>
    </row>
    <row r="9" spans="2:3" s="642" customFormat="1" ht="17.25" customHeight="1">
      <c r="B9" s="644"/>
      <c r="C9" s="641" t="s">
        <v>359</v>
      </c>
    </row>
    <row r="10" spans="2:3" s="642" customFormat="1" ht="17.25" customHeight="1">
      <c r="B10" s="644"/>
      <c r="C10" s="922" t="s">
        <v>360</v>
      </c>
    </row>
    <row r="11" spans="2:3" s="642" customFormat="1" ht="16.5" customHeight="1">
      <c r="B11" s="644"/>
      <c r="C11" s="642" t="s">
        <v>361</v>
      </c>
    </row>
    <row r="12" spans="2:3" s="642" customFormat="1" ht="16.5" customHeight="1">
      <c r="B12" s="644"/>
    </row>
    <row r="13" spans="2:3" s="642" customFormat="1" ht="16.5" customHeight="1">
      <c r="B13" s="953" t="s">
        <v>386</v>
      </c>
      <c r="C13" s="642" t="s">
        <v>362</v>
      </c>
    </row>
    <row r="14" spans="2:3" s="642" customFormat="1" ht="16.5" customHeight="1">
      <c r="B14" s="644"/>
      <c r="C14" s="691" t="s">
        <v>368</v>
      </c>
    </row>
    <row r="15" spans="2:3" s="642" customFormat="1" ht="16.5" customHeight="1">
      <c r="B15" s="644"/>
      <c r="C15" s="691" t="s">
        <v>369</v>
      </c>
    </row>
    <row r="16" spans="2:3" s="642" customFormat="1" ht="16.5" customHeight="1">
      <c r="B16" s="644"/>
      <c r="C16" s="923" t="s">
        <v>385</v>
      </c>
    </row>
    <row r="17" spans="1:16" s="642" customFormat="1" ht="16.5" customHeight="1">
      <c r="B17" s="648"/>
      <c r="C17" s="925" t="s">
        <v>371</v>
      </c>
    </row>
    <row r="18" spans="1:16" s="642" customFormat="1" ht="16.5" customHeight="1">
      <c r="B18" s="644"/>
      <c r="C18" s="924" t="s">
        <v>294</v>
      </c>
    </row>
    <row r="19" spans="1:16" s="642" customFormat="1" ht="16.5" customHeight="1">
      <c r="B19" s="644"/>
      <c r="C19" s="924" t="s">
        <v>363</v>
      </c>
    </row>
    <row r="20" spans="1:16" s="642" customFormat="1" ht="16.5" customHeight="1">
      <c r="B20" s="645"/>
      <c r="C20" s="1301" t="s">
        <v>530</v>
      </c>
    </row>
    <row r="21" spans="1:16" s="642" customFormat="1" ht="16.5" customHeight="1">
      <c r="B21" s="645"/>
    </row>
    <row r="22" spans="1:16" s="642" customFormat="1" ht="16.5" customHeight="1">
      <c r="B22" s="645"/>
    </row>
    <row r="23" spans="1:16" s="642" customFormat="1" ht="16.5" customHeight="1"/>
    <row r="24" spans="1:16" s="642" customFormat="1" ht="16.5" customHeight="1">
      <c r="B24" s="921" t="s">
        <v>364</v>
      </c>
    </row>
    <row r="25" spans="1:16" s="642" customFormat="1" ht="16.5" customHeight="1">
      <c r="B25" s="644" t="s">
        <v>365</v>
      </c>
      <c r="C25" s="642" t="s">
        <v>366</v>
      </c>
    </row>
    <row r="26" spans="1:16" s="642" customFormat="1" ht="16.5" customHeight="1">
      <c r="D26" s="646"/>
    </row>
    <row r="27" spans="1:16" s="642" customFormat="1" ht="17.25" customHeight="1">
      <c r="B27" s="644" t="s">
        <v>367</v>
      </c>
      <c r="C27" s="986" t="s">
        <v>416</v>
      </c>
      <c r="D27" s="646"/>
    </row>
    <row r="28" spans="1:16" s="642" customFormat="1" ht="16.5" customHeight="1">
      <c r="C28" s="455"/>
      <c r="D28" s="646"/>
    </row>
    <row r="29" spans="1:16" s="603" customFormat="1">
      <c r="A29" s="1295"/>
      <c r="B29" s="1296" t="s">
        <v>528</v>
      </c>
      <c r="C29" s="1297" t="s">
        <v>572</v>
      </c>
      <c r="D29" s="446"/>
      <c r="E29" s="445"/>
    </row>
    <row r="30" spans="1:16" s="603" customFormat="1">
      <c r="A30" s="1295"/>
      <c r="B30" s="1298"/>
      <c r="C30" s="1299" t="s">
        <v>518</v>
      </c>
    </row>
    <row r="31" spans="1:16" s="603" customFormat="1">
      <c r="A31" s="1295"/>
      <c r="B31" s="1300"/>
      <c r="C31" s="1295" t="s">
        <v>529</v>
      </c>
    </row>
    <row r="32" spans="1:16">
      <c r="A32" s="642"/>
      <c r="B32" s="644"/>
      <c r="C32" s="642"/>
      <c r="D32" s="646"/>
      <c r="E32" s="642"/>
      <c r="F32" s="642"/>
      <c r="G32" s="642"/>
      <c r="H32" s="642"/>
      <c r="I32" s="642"/>
      <c r="J32" s="642"/>
      <c r="K32" s="642"/>
      <c r="L32" s="642"/>
      <c r="M32" s="642"/>
      <c r="N32" s="642"/>
      <c r="O32" s="642"/>
      <c r="P32" s="642"/>
    </row>
    <row r="33" spans="1:16" ht="18" customHeight="1">
      <c r="B33" s="644" t="s">
        <v>38</v>
      </c>
      <c r="C33" s="642"/>
      <c r="D33" s="642"/>
      <c r="E33" s="642"/>
      <c r="F33" s="642"/>
      <c r="G33" s="642"/>
      <c r="H33" s="642"/>
      <c r="I33" s="642"/>
      <c r="J33" s="642"/>
      <c r="K33" s="642"/>
      <c r="L33" s="642"/>
      <c r="M33" s="642"/>
      <c r="N33" s="642"/>
      <c r="O33" s="642"/>
      <c r="P33" s="642"/>
    </row>
    <row r="34" spans="1:16" ht="18" customHeight="1">
      <c r="B34" s="644"/>
      <c r="C34" s="642"/>
      <c r="D34" s="642"/>
      <c r="E34" s="642"/>
      <c r="F34" s="642"/>
      <c r="G34" s="642"/>
      <c r="H34" s="642"/>
      <c r="I34" s="642"/>
      <c r="J34" s="642"/>
      <c r="K34" s="642"/>
    </row>
    <row r="35" spans="1:16" ht="18" customHeight="1">
      <c r="C35" s="447" t="s">
        <v>21</v>
      </c>
      <c r="D35" s="448" t="s">
        <v>4</v>
      </c>
      <c r="E35" s="449" t="s">
        <v>282</v>
      </c>
      <c r="F35" s="449" t="s">
        <v>5</v>
      </c>
      <c r="G35" s="449" t="s">
        <v>39</v>
      </c>
    </row>
    <row r="36" spans="1:16" ht="18" customHeight="1">
      <c r="C36" s="447" t="s">
        <v>22</v>
      </c>
      <c r="D36" s="448" t="s">
        <v>6</v>
      </c>
      <c r="E36" s="449" t="s">
        <v>283</v>
      </c>
      <c r="F36" s="449" t="s">
        <v>7</v>
      </c>
      <c r="G36" s="449" t="s">
        <v>40</v>
      </c>
    </row>
    <row r="37" spans="1:16" s="642" customFormat="1" ht="18" customHeight="1">
      <c r="A37" s="445"/>
      <c r="B37" s="483"/>
      <c r="C37" s="447" t="s">
        <v>23</v>
      </c>
      <c r="D37" s="448" t="s">
        <v>8</v>
      </c>
      <c r="E37" s="449" t="s">
        <v>284</v>
      </c>
      <c r="F37" s="449" t="s">
        <v>9</v>
      </c>
      <c r="G37" s="449" t="s">
        <v>285</v>
      </c>
      <c r="H37" s="445"/>
      <c r="I37" s="445"/>
      <c r="J37" s="445"/>
      <c r="K37" s="445"/>
      <c r="L37" s="445"/>
      <c r="M37" s="445"/>
      <c r="N37" s="445"/>
      <c r="O37" s="445"/>
      <c r="P37" s="445"/>
    </row>
    <row r="38" spans="1:16" s="642" customFormat="1" ht="18" customHeight="1">
      <c r="B38" s="483"/>
      <c r="C38" s="447" t="s">
        <v>24</v>
      </c>
      <c r="D38" s="448" t="s">
        <v>10</v>
      </c>
      <c r="E38" s="449" t="s">
        <v>286</v>
      </c>
      <c r="F38" s="449" t="s">
        <v>11</v>
      </c>
      <c r="G38" s="449" t="s">
        <v>11</v>
      </c>
      <c r="H38" s="445"/>
      <c r="I38" s="445"/>
      <c r="J38" s="445"/>
      <c r="K38" s="445"/>
      <c r="L38" s="445"/>
      <c r="M38" s="445"/>
      <c r="N38" s="445"/>
      <c r="O38" s="445"/>
      <c r="P38" s="445"/>
    </row>
    <row r="39" spans="1:16" s="642" customFormat="1" ht="17.25" customHeight="1">
      <c r="B39" s="483"/>
      <c r="C39" s="447" t="s">
        <v>12</v>
      </c>
      <c r="D39" s="450" t="s">
        <v>12</v>
      </c>
      <c r="E39" s="449" t="s">
        <v>12</v>
      </c>
      <c r="F39" s="449" t="s">
        <v>11</v>
      </c>
      <c r="G39" s="449" t="s">
        <v>11</v>
      </c>
      <c r="H39" s="445"/>
      <c r="I39" s="445"/>
      <c r="J39" s="445"/>
      <c r="K39" s="445"/>
    </row>
    <row r="40" spans="1:16" ht="17.25" customHeight="1">
      <c r="A40" s="642"/>
      <c r="B40" s="644"/>
      <c r="C40" s="642"/>
      <c r="D40" s="642"/>
      <c r="E40" s="642"/>
      <c r="F40" s="642"/>
      <c r="G40" s="642"/>
      <c r="H40" s="642"/>
      <c r="I40" s="642"/>
      <c r="J40" s="642"/>
      <c r="K40" s="642"/>
      <c r="L40" s="642"/>
      <c r="M40" s="642"/>
      <c r="N40" s="642"/>
      <c r="O40" s="642"/>
      <c r="P40" s="642"/>
    </row>
    <row r="41" spans="1:16" ht="18" customHeight="1">
      <c r="B41" s="649" t="s">
        <v>344</v>
      </c>
      <c r="C41" s="642"/>
      <c r="D41" s="642"/>
      <c r="E41" s="642"/>
      <c r="F41" s="642"/>
      <c r="G41" s="642"/>
      <c r="H41" s="642"/>
      <c r="I41" s="642"/>
      <c r="J41" s="642"/>
      <c r="K41" s="642"/>
      <c r="L41" s="642"/>
      <c r="M41" s="642"/>
      <c r="N41" s="642"/>
      <c r="O41" s="642"/>
      <c r="P41" s="642"/>
    </row>
    <row r="42" spans="1:16" ht="18" customHeight="1">
      <c r="B42" s="644"/>
      <c r="C42" s="642"/>
      <c r="D42" s="642"/>
      <c r="E42" s="642"/>
      <c r="F42" s="647"/>
      <c r="G42" s="642"/>
      <c r="H42" s="642"/>
      <c r="I42" s="642"/>
      <c r="J42" s="642"/>
      <c r="K42" s="642"/>
    </row>
    <row r="43" spans="1:16" ht="18" customHeight="1">
      <c r="C43" s="447" t="s">
        <v>287</v>
      </c>
      <c r="D43" s="451">
        <v>1</v>
      </c>
      <c r="E43" s="577"/>
      <c r="F43" s="444"/>
    </row>
    <row r="44" spans="1:16" ht="18" customHeight="1">
      <c r="C44" s="447" t="s">
        <v>288</v>
      </c>
      <c r="D44" s="451">
        <v>25</v>
      </c>
      <c r="E44" s="1159"/>
      <c r="F44" s="444"/>
    </row>
    <row r="45" spans="1:16" ht="18" customHeight="1">
      <c r="C45" s="447" t="s">
        <v>289</v>
      </c>
      <c r="D45" s="451">
        <v>298</v>
      </c>
      <c r="E45" s="1159"/>
      <c r="F45" s="444"/>
    </row>
    <row r="46" spans="1:16" ht="18" customHeight="1">
      <c r="C46" s="447" t="s">
        <v>13</v>
      </c>
      <c r="D46" s="452" t="s">
        <v>290</v>
      </c>
      <c r="E46" s="577"/>
      <c r="F46" s="444"/>
    </row>
    <row r="47" spans="1:16" ht="18" customHeight="1">
      <c r="C47" s="447" t="s">
        <v>14</v>
      </c>
      <c r="D47" s="449" t="s">
        <v>291</v>
      </c>
      <c r="E47" s="577"/>
      <c r="F47" s="444"/>
    </row>
    <row r="48" spans="1:16" ht="16.2">
      <c r="C48" s="447" t="s">
        <v>292</v>
      </c>
      <c r="D48" s="453">
        <v>22800</v>
      </c>
      <c r="E48" s="1159"/>
      <c r="F48" s="578"/>
    </row>
    <row r="49" spans="2:7" ht="16.5" customHeight="1">
      <c r="C49" s="447" t="s">
        <v>293</v>
      </c>
      <c r="D49" s="453">
        <v>17200</v>
      </c>
      <c r="E49" s="1159"/>
      <c r="F49" s="444"/>
    </row>
    <row r="50" spans="2:7" ht="16.5" customHeight="1">
      <c r="C50" s="839" t="s">
        <v>224</v>
      </c>
      <c r="D50" s="454"/>
      <c r="E50" s="579"/>
      <c r="F50" s="579"/>
      <c r="G50" s="580"/>
    </row>
    <row r="51" spans="2:7">
      <c r="C51" s="455" t="s">
        <v>531</v>
      </c>
    </row>
    <row r="52" spans="2:7">
      <c r="C52" s="455"/>
    </row>
    <row r="54" spans="2:7" s="603" customFormat="1">
      <c r="B54" s="956"/>
      <c r="C54" s="395"/>
      <c r="D54" s="958"/>
    </row>
    <row r="55" spans="2:7" s="603" customFormat="1">
      <c r="B55" s="956"/>
      <c r="C55" s="395"/>
      <c r="D55" s="958"/>
    </row>
    <row r="56" spans="2:7" s="603" customFormat="1">
      <c r="B56" s="956"/>
    </row>
    <row r="57" spans="2:7" s="603" customFormat="1">
      <c r="B57" s="956"/>
      <c r="C57" s="1002"/>
    </row>
    <row r="58" spans="2:7" s="603" customFormat="1">
      <c r="B58" s="956"/>
      <c r="C58" s="957"/>
    </row>
    <row r="59" spans="2:7" s="603" customFormat="1">
      <c r="B59" s="956"/>
    </row>
    <row r="60" spans="2:7" s="603" customFormat="1">
      <c r="B60" s="956"/>
    </row>
    <row r="61" spans="2:7" s="603" customFormat="1">
      <c r="B61" s="956"/>
      <c r="C61" s="957"/>
    </row>
    <row r="62" spans="2:7" s="603" customFormat="1">
      <c r="B62" s="956"/>
      <c r="C62" s="957"/>
    </row>
    <row r="63" spans="2:7" s="603" customFormat="1">
      <c r="B63" s="956"/>
      <c r="C63" s="957"/>
    </row>
    <row r="64" spans="2:7" s="603" customFormat="1">
      <c r="B64" s="956"/>
    </row>
    <row r="65" spans="2:4" s="603" customFormat="1">
      <c r="B65" s="956"/>
    </row>
    <row r="66" spans="2:4" s="603" customFormat="1">
      <c r="B66" s="956"/>
    </row>
    <row r="67" spans="2:4" s="603" customFormat="1">
      <c r="B67" s="956"/>
      <c r="D67" s="954"/>
    </row>
    <row r="68" spans="2:4" s="603" customFormat="1">
      <c r="B68" s="956"/>
      <c r="D68" s="955"/>
    </row>
    <row r="69" spans="2:4" s="603" customFormat="1">
      <c r="B69" s="956"/>
      <c r="D69" s="954"/>
    </row>
    <row r="70" spans="2:4" s="603" customFormat="1">
      <c r="B70" s="956"/>
      <c r="D70" s="954"/>
    </row>
    <row r="71" spans="2:4" s="603" customFormat="1">
      <c r="D71" s="954"/>
    </row>
    <row r="72" spans="2:4" s="603" customFormat="1">
      <c r="D72" s="954"/>
    </row>
    <row r="73" spans="2:4" s="603" customFormat="1"/>
    <row r="74" spans="2:4" s="603" customFormat="1"/>
    <row r="75" spans="2:4" s="603" customFormat="1">
      <c r="B75" s="956"/>
    </row>
    <row r="76" spans="2:4" s="603" customFormat="1"/>
    <row r="77" spans="2:4" s="603" customFormat="1"/>
    <row r="78" spans="2:4" s="603" customFormat="1"/>
    <row r="79" spans="2:4" s="603" customFormat="1">
      <c r="B79" s="956"/>
    </row>
    <row r="80" spans="2:4">
      <c r="B80" s="956"/>
      <c r="C80" s="603"/>
    </row>
    <row r="81" spans="2:3">
      <c r="C81" s="959"/>
    </row>
    <row r="83" spans="2:3">
      <c r="B83" s="956"/>
      <c r="C83" s="959"/>
    </row>
  </sheetData>
  <phoneticPr fontId="10"/>
  <pageMargins left="0.70866141732283472" right="0.70866141732283472" top="0.74803149606299213" bottom="0.74803149606299213" header="0.31496062992125984" footer="0.31496062992125984"/>
  <pageSetup paperSize="9" orientation="landscape" r:id="rId1"/>
  <headerFooter alignWithMargins="0"/>
  <ignoredErrors>
    <ignoredError sqref="B25 B27 B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3F2B2-3055-4501-B7AE-DD58F451AFBA}">
  <dimension ref="A1:CH59"/>
  <sheetViews>
    <sheetView zoomScaleNormal="100" zoomScaleSheetLayoutView="100" workbookViewId="0">
      <pane xSplit="21" ySplit="4" topLeftCell="AR5" activePane="bottomRight" state="frozen"/>
      <selection pane="topRight" activeCell="V1" sqref="V1"/>
      <selection pane="bottomLeft" activeCell="A5" sqref="A5"/>
      <selection pane="bottomRight" activeCell="BN30" sqref="BN30"/>
    </sheetView>
  </sheetViews>
  <sheetFormatPr defaultColWidth="9" defaultRowHeight="13.8"/>
  <cols>
    <col min="1" max="1" width="1.44140625" style="460" customWidth="1"/>
    <col min="2" max="17" width="1.6640625" style="461" hidden="1" customWidth="1"/>
    <col min="18" max="18" width="1.44140625" style="1560" customWidth="1"/>
    <col min="19" max="19" width="1.6640625" style="480" customWidth="1"/>
    <col min="20" max="20" width="29.44140625" style="1" customWidth="1"/>
    <col min="21" max="21" width="11.88671875" style="480" customWidth="1"/>
    <col min="22" max="26" width="11.88671875" style="480" hidden="1" customWidth="1"/>
    <col min="27" max="58" width="9.33203125" style="461" customWidth="1"/>
    <col min="59" max="59" width="9.33203125" style="460" customWidth="1"/>
    <col min="60" max="60" width="10.44140625" style="461" customWidth="1"/>
    <col min="61" max="61" width="7.88671875" style="461" bestFit="1" customWidth="1"/>
    <col min="62" max="62" width="12.21875" style="461" bestFit="1" customWidth="1"/>
    <col min="63" max="63" width="7.44140625" style="461" customWidth="1"/>
    <col min="64" max="68" width="9" style="461"/>
    <col min="69" max="80" width="13.77734375" style="461" bestFit="1" customWidth="1"/>
    <col min="81" max="81" width="13.33203125" style="461" bestFit="1" customWidth="1"/>
    <col min="82" max="16384" width="9" style="461"/>
  </cols>
  <sheetData>
    <row r="1" spans="1:63" s="1" customFormat="1" ht="53.25" customHeight="1">
      <c r="A1" s="81"/>
      <c r="R1" s="81"/>
      <c r="S1" s="1449" t="s">
        <v>519</v>
      </c>
      <c r="T1" s="1449"/>
      <c r="U1" s="456"/>
      <c r="V1" s="456"/>
      <c r="W1" s="456"/>
      <c r="X1" s="456"/>
      <c r="Y1" s="456"/>
      <c r="Z1" s="456"/>
      <c r="BG1" s="81"/>
    </row>
    <row r="2" spans="1:63" s="1" customFormat="1">
      <c r="A2" s="81"/>
      <c r="R2" s="1207"/>
      <c r="S2" s="1306" t="str">
        <f>'0.Contents'!$C$2</f>
        <v>＜暫定データ＞</v>
      </c>
      <c r="U2" s="456"/>
      <c r="V2" s="456"/>
      <c r="W2" s="456"/>
      <c r="X2" s="456"/>
      <c r="Y2" s="456"/>
      <c r="Z2" s="456"/>
      <c r="BG2" s="81"/>
    </row>
    <row r="3" spans="1:63" s="1" customFormat="1" ht="18.75" customHeight="1" thickBot="1">
      <c r="A3" s="81"/>
      <c r="R3" s="81"/>
      <c r="S3" s="457" t="s">
        <v>393</v>
      </c>
      <c r="U3" s="456"/>
      <c r="V3" s="456"/>
      <c r="W3" s="456"/>
      <c r="X3" s="456"/>
      <c r="Y3" s="456"/>
      <c r="Z3" s="456"/>
      <c r="AM3" s="458"/>
      <c r="AN3" s="458"/>
      <c r="AP3" s="459"/>
      <c r="AQ3" s="459"/>
      <c r="AR3" s="458"/>
      <c r="AT3" s="458"/>
      <c r="AW3" s="458"/>
      <c r="AX3" s="458"/>
      <c r="AY3" s="458"/>
      <c r="AZ3" s="458"/>
      <c r="BA3" s="458"/>
      <c r="BB3" s="458"/>
      <c r="BC3" s="458"/>
      <c r="BD3" s="458"/>
      <c r="BE3" s="458"/>
      <c r="BF3" s="458"/>
      <c r="BG3" s="708"/>
      <c r="BH3" s="458"/>
      <c r="BI3" s="458"/>
      <c r="BJ3" s="458"/>
      <c r="BK3" s="458"/>
    </row>
    <row r="4" spans="1:63" s="1" customFormat="1" ht="28.5" customHeight="1">
      <c r="A4" s="81"/>
      <c r="R4" s="81"/>
      <c r="S4" s="926" t="s">
        <v>44</v>
      </c>
      <c r="T4" s="927"/>
      <c r="U4" s="928" t="s">
        <v>0</v>
      </c>
      <c r="V4" s="1403"/>
      <c r="W4" s="1403"/>
      <c r="X4" s="1403"/>
      <c r="Y4" s="1403"/>
      <c r="Z4" s="1403"/>
      <c r="AA4" s="929">
        <v>1990</v>
      </c>
      <c r="AB4" s="929">
        <f t="shared" ref="AB4:BF4" si="0">AA4+1</f>
        <v>1991</v>
      </c>
      <c r="AC4" s="929">
        <f t="shared" si="0"/>
        <v>1992</v>
      </c>
      <c r="AD4" s="929">
        <f t="shared" si="0"/>
        <v>1993</v>
      </c>
      <c r="AE4" s="929">
        <f t="shared" si="0"/>
        <v>1994</v>
      </c>
      <c r="AF4" s="929">
        <f t="shared" si="0"/>
        <v>1995</v>
      </c>
      <c r="AG4" s="929">
        <f t="shared" si="0"/>
        <v>1996</v>
      </c>
      <c r="AH4" s="929">
        <f t="shared" si="0"/>
        <v>1997</v>
      </c>
      <c r="AI4" s="929">
        <f t="shared" si="0"/>
        <v>1998</v>
      </c>
      <c r="AJ4" s="929">
        <f t="shared" si="0"/>
        <v>1999</v>
      </c>
      <c r="AK4" s="929">
        <f t="shared" si="0"/>
        <v>2000</v>
      </c>
      <c r="AL4" s="929">
        <f t="shared" si="0"/>
        <v>2001</v>
      </c>
      <c r="AM4" s="929">
        <f t="shared" si="0"/>
        <v>2002</v>
      </c>
      <c r="AN4" s="929">
        <f t="shared" si="0"/>
        <v>2003</v>
      </c>
      <c r="AO4" s="929">
        <f t="shared" si="0"/>
        <v>2004</v>
      </c>
      <c r="AP4" s="929">
        <f t="shared" si="0"/>
        <v>2005</v>
      </c>
      <c r="AQ4" s="929">
        <f t="shared" si="0"/>
        <v>2006</v>
      </c>
      <c r="AR4" s="929">
        <f t="shared" si="0"/>
        <v>2007</v>
      </c>
      <c r="AS4" s="929">
        <f t="shared" si="0"/>
        <v>2008</v>
      </c>
      <c r="AT4" s="929">
        <f t="shared" si="0"/>
        <v>2009</v>
      </c>
      <c r="AU4" s="929">
        <f t="shared" si="0"/>
        <v>2010</v>
      </c>
      <c r="AV4" s="929">
        <f t="shared" si="0"/>
        <v>2011</v>
      </c>
      <c r="AW4" s="929">
        <f t="shared" si="0"/>
        <v>2012</v>
      </c>
      <c r="AX4" s="929">
        <f t="shared" si="0"/>
        <v>2013</v>
      </c>
      <c r="AY4" s="929">
        <f t="shared" si="0"/>
        <v>2014</v>
      </c>
      <c r="AZ4" s="929">
        <f t="shared" si="0"/>
        <v>2015</v>
      </c>
      <c r="BA4" s="929">
        <f t="shared" si="0"/>
        <v>2016</v>
      </c>
      <c r="BB4" s="929">
        <f t="shared" si="0"/>
        <v>2017</v>
      </c>
      <c r="BC4" s="929">
        <f t="shared" si="0"/>
        <v>2018</v>
      </c>
      <c r="BD4" s="929">
        <f t="shared" si="0"/>
        <v>2019</v>
      </c>
      <c r="BE4" s="929">
        <f t="shared" si="0"/>
        <v>2020</v>
      </c>
      <c r="BF4" s="1133">
        <f t="shared" si="0"/>
        <v>2021</v>
      </c>
      <c r="BG4" s="1207"/>
      <c r="BH4" s="456"/>
      <c r="BI4" s="456"/>
      <c r="BJ4" s="456"/>
      <c r="BK4" s="456"/>
    </row>
    <row r="5" spans="1:63" ht="34.5" customHeight="1">
      <c r="S5" s="1270" t="s">
        <v>225</v>
      </c>
      <c r="T5" s="462"/>
      <c r="U5" s="463">
        <v>1</v>
      </c>
      <c r="V5" s="1404"/>
      <c r="W5" s="1404"/>
      <c r="X5" s="1404"/>
      <c r="Y5" s="1404"/>
      <c r="Z5" s="1404"/>
      <c r="AA5" s="759">
        <f t="shared" ref="AA5:BF5" si="1">SUM(AA6:AA7)</f>
        <v>1163.6779120447075</v>
      </c>
      <c r="AB5" s="759">
        <f t="shared" si="1"/>
        <v>1175.1496088116785</v>
      </c>
      <c r="AC5" s="759">
        <f t="shared" si="1"/>
        <v>1184.6017791242177</v>
      </c>
      <c r="AD5" s="759">
        <f t="shared" si="1"/>
        <v>1177.3636298307756</v>
      </c>
      <c r="AE5" s="759">
        <f t="shared" si="1"/>
        <v>1232.3794285386311</v>
      </c>
      <c r="AF5" s="759">
        <f t="shared" si="1"/>
        <v>1244.6769582688901</v>
      </c>
      <c r="AG5" s="759">
        <f t="shared" si="1"/>
        <v>1257.2445159184153</v>
      </c>
      <c r="AH5" s="759">
        <f t="shared" si="1"/>
        <v>1249.7708838125182</v>
      </c>
      <c r="AI5" s="759">
        <f t="shared" si="1"/>
        <v>1209.4934102028353</v>
      </c>
      <c r="AJ5" s="759">
        <f t="shared" si="1"/>
        <v>1246.0741294846441</v>
      </c>
      <c r="AK5" s="759">
        <f t="shared" si="1"/>
        <v>1268.9005246037761</v>
      </c>
      <c r="AL5" s="759">
        <f t="shared" si="1"/>
        <v>1253.8459170340941</v>
      </c>
      <c r="AM5" s="759">
        <f t="shared" si="1"/>
        <v>1282.9616415547371</v>
      </c>
      <c r="AN5" s="759">
        <f t="shared" si="1"/>
        <v>1291.1412756703701</v>
      </c>
      <c r="AO5" s="759">
        <f t="shared" si="1"/>
        <v>1286.4358927552503</v>
      </c>
      <c r="AP5" s="759">
        <f t="shared" si="1"/>
        <v>1293.8557310126525</v>
      </c>
      <c r="AQ5" s="759">
        <f t="shared" si="1"/>
        <v>1270.8129407725339</v>
      </c>
      <c r="AR5" s="759">
        <f t="shared" si="1"/>
        <v>1306.3961620446812</v>
      </c>
      <c r="AS5" s="759">
        <f t="shared" si="1"/>
        <v>1235.2336941190799</v>
      </c>
      <c r="AT5" s="759">
        <f t="shared" si="1"/>
        <v>1165.9115295583035</v>
      </c>
      <c r="AU5" s="759">
        <f t="shared" si="1"/>
        <v>1217.5229697045604</v>
      </c>
      <c r="AV5" s="759">
        <f t="shared" si="1"/>
        <v>1267.4109950515644</v>
      </c>
      <c r="AW5" s="759">
        <f t="shared" si="1"/>
        <v>1308.4807589151183</v>
      </c>
      <c r="AX5" s="759">
        <f t="shared" si="1"/>
        <v>1317.8739732550052</v>
      </c>
      <c r="AY5" s="759">
        <f t="shared" si="1"/>
        <v>1266.6453764077819</v>
      </c>
      <c r="AZ5" s="759">
        <f t="shared" si="1"/>
        <v>1225.8185388893858</v>
      </c>
      <c r="BA5" s="760">
        <f t="shared" si="1"/>
        <v>1206.060967760013</v>
      </c>
      <c r="BB5" s="759">
        <f t="shared" si="1"/>
        <v>1195.6355968258467</v>
      </c>
      <c r="BC5" s="760">
        <f t="shared" si="1"/>
        <v>1145.5250286993523</v>
      </c>
      <c r="BD5" s="760">
        <f t="shared" si="1"/>
        <v>1108.7811645228296</v>
      </c>
      <c r="BE5" s="759">
        <f t="shared" si="1"/>
        <v>1045.1091149858873</v>
      </c>
      <c r="BF5" s="1158">
        <f t="shared" si="1"/>
        <v>1057.4103199966278</v>
      </c>
      <c r="BG5" s="1214"/>
      <c r="BH5" s="456"/>
      <c r="BI5" s="456"/>
      <c r="BJ5" s="456"/>
    </row>
    <row r="6" spans="1:63" ht="34.5" customHeight="1">
      <c r="S6" s="465"/>
      <c r="T6" s="466" t="s">
        <v>34</v>
      </c>
      <c r="U6" s="463">
        <v>1</v>
      </c>
      <c r="V6" s="1404"/>
      <c r="W6" s="1404"/>
      <c r="X6" s="1404"/>
      <c r="Y6" s="1404"/>
      <c r="Z6" s="1404"/>
      <c r="AA6" s="759">
        <v>1067.5619544378437</v>
      </c>
      <c r="AB6" s="759">
        <v>1077.8113134951489</v>
      </c>
      <c r="AC6" s="759">
        <v>1085.8221633882238</v>
      </c>
      <c r="AD6" s="759">
        <v>1081.0016873980737</v>
      </c>
      <c r="AE6" s="759">
        <v>1130.9039713782831</v>
      </c>
      <c r="AF6" s="759">
        <v>1142.1412286336395</v>
      </c>
      <c r="AG6" s="759">
        <v>1153.5496793706229</v>
      </c>
      <c r="AH6" s="759">
        <v>1147.0967966268645</v>
      </c>
      <c r="AI6" s="759">
        <v>1113.1578091833085</v>
      </c>
      <c r="AJ6" s="759">
        <v>1149.4787329300641</v>
      </c>
      <c r="AK6" s="759">
        <v>1170.3002428345185</v>
      </c>
      <c r="AL6" s="759">
        <v>1157.3601822797364</v>
      </c>
      <c r="AM6" s="759">
        <v>1188.9908394394013</v>
      </c>
      <c r="AN6" s="759">
        <v>1197.2982498674171</v>
      </c>
      <c r="AO6" s="759">
        <v>1193.4424477155812</v>
      </c>
      <c r="AP6" s="759">
        <v>1200.5211451346579</v>
      </c>
      <c r="AQ6" s="759">
        <v>1178.7163555979128</v>
      </c>
      <c r="AR6" s="759">
        <v>1214.4893208380838</v>
      </c>
      <c r="AS6" s="759">
        <v>1146.9221427505881</v>
      </c>
      <c r="AT6" s="759">
        <v>1087.1315656690235</v>
      </c>
      <c r="AU6" s="759">
        <v>1137.0296593733156</v>
      </c>
      <c r="AV6" s="759">
        <v>1187.9850725292802</v>
      </c>
      <c r="AW6" s="759">
        <v>1227.3154550555309</v>
      </c>
      <c r="AX6" s="759">
        <v>1235.3936400559007</v>
      </c>
      <c r="AY6" s="759">
        <v>1185.6230562799497</v>
      </c>
      <c r="AZ6" s="759">
        <v>1145.912603271852</v>
      </c>
      <c r="BA6" s="760">
        <v>1126.4734497142472</v>
      </c>
      <c r="BB6" s="759">
        <v>1115.2004465560799</v>
      </c>
      <c r="BC6" s="760">
        <v>1065.1438424160947</v>
      </c>
      <c r="BD6" s="760">
        <v>1029.3043796565953</v>
      </c>
      <c r="BE6" s="759">
        <v>968.3648178547063</v>
      </c>
      <c r="BF6" s="1134">
        <v>979.72019089582795</v>
      </c>
      <c r="BG6" s="1214"/>
      <c r="BH6" s="456"/>
      <c r="BI6" s="456"/>
      <c r="BJ6" s="456"/>
    </row>
    <row r="7" spans="1:63" ht="34.5" customHeight="1">
      <c r="S7" s="467"/>
      <c r="T7" s="1206" t="s">
        <v>370</v>
      </c>
      <c r="U7" s="463">
        <v>1</v>
      </c>
      <c r="V7" s="1404"/>
      <c r="W7" s="1404"/>
      <c r="X7" s="1404"/>
      <c r="Y7" s="1404"/>
      <c r="Z7" s="1404"/>
      <c r="AA7" s="464">
        <v>96.115957606863788</v>
      </c>
      <c r="AB7" s="464">
        <v>97.338295316529539</v>
      </c>
      <c r="AC7" s="464">
        <v>98.779615735993971</v>
      </c>
      <c r="AD7" s="464">
        <v>96.361942432701824</v>
      </c>
      <c r="AE7" s="464">
        <v>101.47545716034797</v>
      </c>
      <c r="AF7" s="464">
        <v>102.53572963525062</v>
      </c>
      <c r="AG7" s="464">
        <v>103.69483654779249</v>
      </c>
      <c r="AH7" s="464">
        <v>102.6740871856537</v>
      </c>
      <c r="AI7" s="464">
        <v>96.335601019526919</v>
      </c>
      <c r="AJ7" s="464">
        <v>96.595396554580006</v>
      </c>
      <c r="AK7" s="464">
        <v>98.600281769257705</v>
      </c>
      <c r="AL7" s="464">
        <v>96.485734754357807</v>
      </c>
      <c r="AM7" s="464">
        <v>93.970802115335758</v>
      </c>
      <c r="AN7" s="464">
        <v>93.843025802952994</v>
      </c>
      <c r="AO7" s="464">
        <v>92.993445039668941</v>
      </c>
      <c r="AP7" s="464">
        <v>93.334585877994641</v>
      </c>
      <c r="AQ7" s="464">
        <v>92.096585174621183</v>
      </c>
      <c r="AR7" s="464">
        <v>91.906841206597477</v>
      </c>
      <c r="AS7" s="464">
        <v>88.311551368491735</v>
      </c>
      <c r="AT7" s="464">
        <v>78.779963889279969</v>
      </c>
      <c r="AU7" s="464">
        <v>80.493310331244928</v>
      </c>
      <c r="AV7" s="464">
        <v>79.425922522284338</v>
      </c>
      <c r="AW7" s="464">
        <v>81.165303859587425</v>
      </c>
      <c r="AX7" s="464">
        <v>82.480333199104535</v>
      </c>
      <c r="AY7" s="464">
        <v>81.022320127832202</v>
      </c>
      <c r="AZ7" s="464">
        <v>79.905935617533601</v>
      </c>
      <c r="BA7" s="654">
        <v>79.587518045765762</v>
      </c>
      <c r="BB7" s="464">
        <v>80.43515026976678</v>
      </c>
      <c r="BC7" s="654">
        <v>80.381186283257563</v>
      </c>
      <c r="BD7" s="654">
        <v>79.47678486623424</v>
      </c>
      <c r="BE7" s="464">
        <v>76.744297131180957</v>
      </c>
      <c r="BF7" s="1135">
        <v>77.690129100799894</v>
      </c>
      <c r="BG7" s="1214"/>
      <c r="BH7" s="456"/>
      <c r="BI7" s="456"/>
      <c r="BJ7" s="456"/>
    </row>
    <row r="8" spans="1:63" ht="33.75" customHeight="1">
      <c r="S8" s="468" t="s">
        <v>268</v>
      </c>
      <c r="T8" s="462"/>
      <c r="U8" s="463">
        <v>25</v>
      </c>
      <c r="V8" s="1404"/>
      <c r="W8" s="1404"/>
      <c r="X8" s="1404"/>
      <c r="Y8" s="1404"/>
      <c r="Z8" s="1404"/>
      <c r="AA8" s="464">
        <v>44.120798562096894</v>
      </c>
      <c r="AB8" s="464">
        <v>43.516416869794121</v>
      </c>
      <c r="AC8" s="464">
        <v>43.519568495795802</v>
      </c>
      <c r="AD8" s="464">
        <v>42.695177340281674</v>
      </c>
      <c r="AE8" s="464">
        <v>42.814128115161061</v>
      </c>
      <c r="AF8" s="464">
        <v>41.715427573676948</v>
      </c>
      <c r="AG8" s="464">
        <v>40.52809036325727</v>
      </c>
      <c r="AH8" s="464">
        <v>40.128879630068354</v>
      </c>
      <c r="AI8" s="464">
        <v>38.522775693527322</v>
      </c>
      <c r="AJ8" s="464">
        <v>38.221568608292394</v>
      </c>
      <c r="AK8" s="464">
        <v>37.647223137807124</v>
      </c>
      <c r="AL8" s="464">
        <v>36.558110825538243</v>
      </c>
      <c r="AM8" s="464">
        <v>35.802896687108628</v>
      </c>
      <c r="AN8" s="464">
        <v>34.959655242518139</v>
      </c>
      <c r="AO8" s="464">
        <v>34.698439100904537</v>
      </c>
      <c r="AP8" s="464">
        <v>34.746065086100025</v>
      </c>
      <c r="AQ8" s="464">
        <v>34.236634913313431</v>
      </c>
      <c r="AR8" s="464">
        <v>33.664598997593281</v>
      </c>
      <c r="AS8" s="464">
        <v>32.914959265743079</v>
      </c>
      <c r="AT8" s="464">
        <v>32.413303916408573</v>
      </c>
      <c r="AU8" s="464">
        <v>31.985753377559963</v>
      </c>
      <c r="AV8" s="464">
        <v>30.785455375778</v>
      </c>
      <c r="AW8" s="464">
        <v>30.142649712183541</v>
      </c>
      <c r="AX8" s="464">
        <v>30.095689896239705</v>
      </c>
      <c r="AY8" s="464">
        <v>29.599838462223584</v>
      </c>
      <c r="AZ8" s="464">
        <v>29.256790562720354</v>
      </c>
      <c r="BA8" s="654">
        <v>29.212696752639687</v>
      </c>
      <c r="BB8" s="464">
        <v>29.026353916427379</v>
      </c>
      <c r="BC8" s="654">
        <v>28.655282839601874</v>
      </c>
      <c r="BD8" s="654">
        <v>28.475897584419332</v>
      </c>
      <c r="BE8" s="464">
        <v>28.396477801681471</v>
      </c>
      <c r="BF8" s="1135">
        <v>28.326539500876255</v>
      </c>
      <c r="BG8" s="1214"/>
      <c r="BH8" s="456"/>
      <c r="BI8" s="456"/>
      <c r="BJ8" s="456"/>
    </row>
    <row r="9" spans="1:63" ht="33.75" customHeight="1">
      <c r="S9" s="468" t="s">
        <v>226</v>
      </c>
      <c r="T9" s="462"/>
      <c r="U9" s="463">
        <v>298</v>
      </c>
      <c r="V9" s="1404"/>
      <c r="W9" s="1404"/>
      <c r="X9" s="1404"/>
      <c r="Y9" s="1404"/>
      <c r="Z9" s="1404"/>
      <c r="AA9" s="464">
        <v>32.358552210293247</v>
      </c>
      <c r="AB9" s="464">
        <v>32.03340050067326</v>
      </c>
      <c r="AC9" s="464">
        <v>32.196075909394807</v>
      </c>
      <c r="AD9" s="464">
        <v>32.077990437859455</v>
      </c>
      <c r="AE9" s="464">
        <v>33.324150566465313</v>
      </c>
      <c r="AF9" s="464">
        <v>33.598216838564518</v>
      </c>
      <c r="AG9" s="464">
        <v>34.703217788908603</v>
      </c>
      <c r="AH9" s="464">
        <v>35.504342185486962</v>
      </c>
      <c r="AI9" s="464">
        <v>33.933050997512872</v>
      </c>
      <c r="AJ9" s="464">
        <v>27.809603994301618</v>
      </c>
      <c r="AK9" s="464">
        <v>30.345828511477304</v>
      </c>
      <c r="AL9" s="464">
        <v>26.714571109621527</v>
      </c>
      <c r="AM9" s="464">
        <v>26.134801543676296</v>
      </c>
      <c r="AN9" s="464">
        <v>25.99626045245639</v>
      </c>
      <c r="AO9" s="464">
        <v>25.828506510346831</v>
      </c>
      <c r="AP9" s="464">
        <v>25.488601394460435</v>
      </c>
      <c r="AQ9" s="464">
        <v>25.361323867326171</v>
      </c>
      <c r="AR9" s="464">
        <v>24.800380264166058</v>
      </c>
      <c r="AS9" s="464">
        <v>23.907896817539701</v>
      </c>
      <c r="AT9" s="464">
        <v>23.32714566402414</v>
      </c>
      <c r="AU9" s="464">
        <v>22.841245973659642</v>
      </c>
      <c r="AV9" s="464">
        <v>22.450679548240764</v>
      </c>
      <c r="AW9" s="464">
        <v>22.088700799805157</v>
      </c>
      <c r="AX9" s="464">
        <v>22.049046144918563</v>
      </c>
      <c r="AY9" s="464">
        <v>21.612584045347244</v>
      </c>
      <c r="AZ9" s="464">
        <v>21.315094836725699</v>
      </c>
      <c r="BA9" s="654">
        <v>20.803933314008674</v>
      </c>
      <c r="BB9" s="464">
        <v>21.074706428633021</v>
      </c>
      <c r="BC9" s="654">
        <v>20.607109150271707</v>
      </c>
      <c r="BD9" s="654">
        <v>20.253997944150754</v>
      </c>
      <c r="BE9" s="464">
        <v>20.001935202121292</v>
      </c>
      <c r="BF9" s="1135">
        <v>19.95639475664797</v>
      </c>
      <c r="BG9" s="1214"/>
      <c r="BH9" s="456"/>
      <c r="BI9" s="456"/>
      <c r="BJ9" s="456"/>
    </row>
    <row r="10" spans="1:63" ht="33.75" customHeight="1">
      <c r="S10" s="469" t="s">
        <v>35</v>
      </c>
      <c r="T10" s="470"/>
      <c r="U10" s="463"/>
      <c r="V10" s="1404"/>
      <c r="W10" s="1404"/>
      <c r="X10" s="1404"/>
      <c r="Y10" s="1404"/>
      <c r="Z10" s="1404"/>
      <c r="AA10" s="464">
        <f t="shared" ref="AA10:BF10" si="2">SUM(AA11:AA14)</f>
        <v>35.35428892405767</v>
      </c>
      <c r="AB10" s="464">
        <f t="shared" si="2"/>
        <v>39.095187235868003</v>
      </c>
      <c r="AC10" s="464">
        <f t="shared" si="2"/>
        <v>41.052951673445413</v>
      </c>
      <c r="AD10" s="464">
        <f t="shared" si="2"/>
        <v>44.81726828027201</v>
      </c>
      <c r="AE10" s="464">
        <f t="shared" si="2"/>
        <v>49.591149707530576</v>
      </c>
      <c r="AF10" s="464">
        <f t="shared" si="2"/>
        <v>59.538434128393824</v>
      </c>
      <c r="AG10" s="464">
        <f t="shared" si="2"/>
        <v>60.134012559752129</v>
      </c>
      <c r="AH10" s="464">
        <f t="shared" si="2"/>
        <v>59.15944185523206</v>
      </c>
      <c r="AI10" s="464">
        <f t="shared" si="2"/>
        <v>53.769890420675758</v>
      </c>
      <c r="AJ10" s="464">
        <f t="shared" si="2"/>
        <v>47.005324664906162</v>
      </c>
      <c r="AK10" s="464">
        <f t="shared" si="2"/>
        <v>42.05797026489256</v>
      </c>
      <c r="AL10" s="464">
        <f t="shared" si="2"/>
        <v>35.714991008672783</v>
      </c>
      <c r="AM10" s="464">
        <f t="shared" si="2"/>
        <v>31.55471219011477</v>
      </c>
      <c r="AN10" s="464">
        <f t="shared" si="2"/>
        <v>30.918302532558236</v>
      </c>
      <c r="AO10" s="464">
        <f t="shared" si="2"/>
        <v>27.396521368548608</v>
      </c>
      <c r="AP10" s="464">
        <f t="shared" si="2"/>
        <v>27.920157290433639</v>
      </c>
      <c r="AQ10" s="464">
        <f t="shared" si="2"/>
        <v>30.247895014487138</v>
      </c>
      <c r="AR10" s="464">
        <f t="shared" si="2"/>
        <v>30.941263097629545</v>
      </c>
      <c r="AS10" s="464">
        <f t="shared" si="2"/>
        <v>30.688671870934019</v>
      </c>
      <c r="AT10" s="464">
        <f t="shared" si="2"/>
        <v>28.773854599835467</v>
      </c>
      <c r="AU10" s="464">
        <f t="shared" si="2"/>
        <v>31.523663525482011</v>
      </c>
      <c r="AV10" s="464">
        <f t="shared" si="2"/>
        <v>33.90628739751056</v>
      </c>
      <c r="AW10" s="464">
        <f t="shared" si="2"/>
        <v>36.54034598128866</v>
      </c>
      <c r="AX10" s="464">
        <f t="shared" si="2"/>
        <v>39.09894319939005</v>
      </c>
      <c r="AY10" s="464">
        <f t="shared" si="2"/>
        <v>42.324919939027225</v>
      </c>
      <c r="AZ10" s="464">
        <f t="shared" si="2"/>
        <v>45.234106279957921</v>
      </c>
      <c r="BA10" s="654">
        <f t="shared" si="2"/>
        <v>48.809211151514425</v>
      </c>
      <c r="BB10" s="464">
        <f t="shared" si="2"/>
        <v>50.989448452798754</v>
      </c>
      <c r="BC10" s="654">
        <f t="shared" si="2"/>
        <v>52.86733965774723</v>
      </c>
      <c r="BD10" s="654">
        <f t="shared" si="2"/>
        <v>55.416565894474871</v>
      </c>
      <c r="BE10" s="464">
        <f t="shared" si="2"/>
        <v>57.515777191294433</v>
      </c>
      <c r="BF10" s="1135">
        <f t="shared" si="2"/>
        <v>59.370939070823688</v>
      </c>
      <c r="BG10" s="1214"/>
      <c r="BH10" s="456"/>
      <c r="BI10" s="456"/>
      <c r="BJ10" s="456"/>
    </row>
    <row r="11" spans="1:63" ht="41.4">
      <c r="S11" s="471"/>
      <c r="T11" s="813" t="s">
        <v>269</v>
      </c>
      <c r="U11" s="472" t="s">
        <v>272</v>
      </c>
      <c r="V11" s="1405"/>
      <c r="W11" s="1405"/>
      <c r="X11" s="1405"/>
      <c r="Y11" s="1405"/>
      <c r="Z11" s="1405"/>
      <c r="AA11" s="464">
        <v>15.9323098610065</v>
      </c>
      <c r="AB11" s="464">
        <v>17.349612944863189</v>
      </c>
      <c r="AC11" s="464">
        <v>17.76722403564693</v>
      </c>
      <c r="AD11" s="464">
        <v>18.129020880760109</v>
      </c>
      <c r="AE11" s="464">
        <v>21.051642422646868</v>
      </c>
      <c r="AF11" s="464">
        <v>25.212861709953678</v>
      </c>
      <c r="AG11" s="464">
        <v>24.59776625454197</v>
      </c>
      <c r="AH11" s="464">
        <v>24.436427165488222</v>
      </c>
      <c r="AI11" s="464">
        <v>23.741693108649976</v>
      </c>
      <c r="AJ11" s="464">
        <v>24.367379513984272</v>
      </c>
      <c r="AK11" s="464">
        <v>22.850632667610842</v>
      </c>
      <c r="AL11" s="464">
        <v>19.460877691057259</v>
      </c>
      <c r="AM11" s="464">
        <v>16.234175578863827</v>
      </c>
      <c r="AN11" s="464">
        <v>16.22734967087726</v>
      </c>
      <c r="AO11" s="464">
        <v>12.421069316497746</v>
      </c>
      <c r="AP11" s="464">
        <v>12.783616215413574</v>
      </c>
      <c r="AQ11" s="464">
        <v>14.631295550041358</v>
      </c>
      <c r="AR11" s="464">
        <v>16.715576998723652</v>
      </c>
      <c r="AS11" s="464">
        <v>19.299351701820587</v>
      </c>
      <c r="AT11" s="464">
        <v>20.942574888848036</v>
      </c>
      <c r="AU11" s="464">
        <v>23.326353676350827</v>
      </c>
      <c r="AV11" s="464">
        <v>26.118449292895924</v>
      </c>
      <c r="AW11" s="464">
        <v>29.37630366004765</v>
      </c>
      <c r="AX11" s="464">
        <v>32.120185958165948</v>
      </c>
      <c r="AY11" s="464">
        <v>35.800530492422617</v>
      </c>
      <c r="AZ11" s="464">
        <v>39.279865200819749</v>
      </c>
      <c r="BA11" s="654">
        <v>42.641181280496426</v>
      </c>
      <c r="BB11" s="464">
        <v>44.953331703353783</v>
      </c>
      <c r="BC11" s="654">
        <v>47.042448972154219</v>
      </c>
      <c r="BD11" s="654">
        <v>49.731462559800882</v>
      </c>
      <c r="BE11" s="464">
        <v>51.724099831046857</v>
      </c>
      <c r="BF11" s="1135">
        <v>53.801665767548961</v>
      </c>
      <c r="BG11" s="1214"/>
      <c r="BH11" s="456"/>
      <c r="BI11" s="456"/>
      <c r="BJ11" s="456"/>
    </row>
    <row r="12" spans="1:63" ht="34.5" customHeight="1">
      <c r="S12" s="471"/>
      <c r="T12" s="813" t="s">
        <v>270</v>
      </c>
      <c r="U12" s="472" t="s">
        <v>271</v>
      </c>
      <c r="V12" s="1405"/>
      <c r="W12" s="1405"/>
      <c r="X12" s="1405"/>
      <c r="Y12" s="1405"/>
      <c r="Z12" s="1405"/>
      <c r="AA12" s="464">
        <v>6.5392993330603124</v>
      </c>
      <c r="AB12" s="464">
        <v>7.5069220881606293</v>
      </c>
      <c r="AC12" s="464">
        <v>7.6172931076973525</v>
      </c>
      <c r="AD12" s="464">
        <v>10.942797023893531</v>
      </c>
      <c r="AE12" s="464">
        <v>13.443461837094947</v>
      </c>
      <c r="AF12" s="464">
        <v>17.676953625043755</v>
      </c>
      <c r="AG12" s="464">
        <v>18.321504409685684</v>
      </c>
      <c r="AH12" s="464">
        <v>20.041414860962643</v>
      </c>
      <c r="AI12" s="464">
        <v>16.615961396138431</v>
      </c>
      <c r="AJ12" s="464">
        <v>13.146059289846729</v>
      </c>
      <c r="AK12" s="464">
        <v>11.890206050447885</v>
      </c>
      <c r="AL12" s="464">
        <v>9.8932836271260101</v>
      </c>
      <c r="AM12" s="464">
        <v>9.2135729790821568</v>
      </c>
      <c r="AN12" s="464">
        <v>8.8685457684294118</v>
      </c>
      <c r="AO12" s="464">
        <v>9.2307113837214185</v>
      </c>
      <c r="AP12" s="464">
        <v>8.6374369281878121</v>
      </c>
      <c r="AQ12" s="464">
        <v>9.0128976406620911</v>
      </c>
      <c r="AR12" s="464">
        <v>7.9308465107277391</v>
      </c>
      <c r="AS12" s="464">
        <v>5.7573805284157267</v>
      </c>
      <c r="AT12" s="464">
        <v>4.0573733784539989</v>
      </c>
      <c r="AU12" s="464">
        <v>4.2594326052948741</v>
      </c>
      <c r="AV12" s="464">
        <v>3.7653151763263932</v>
      </c>
      <c r="AW12" s="464">
        <v>3.444917372575858</v>
      </c>
      <c r="AX12" s="464">
        <v>3.286269080905889</v>
      </c>
      <c r="AY12" s="464">
        <v>3.3626630521651188</v>
      </c>
      <c r="AZ12" s="464">
        <v>3.3081046771154901</v>
      </c>
      <c r="BA12" s="654">
        <v>3.3753293478526532</v>
      </c>
      <c r="BB12" s="464">
        <v>3.5155875828049723</v>
      </c>
      <c r="BC12" s="654">
        <v>3.4874489205307491</v>
      </c>
      <c r="BD12" s="654">
        <v>3.4226018595979957</v>
      </c>
      <c r="BE12" s="464">
        <v>3.474537136109221</v>
      </c>
      <c r="BF12" s="1135">
        <v>3.1417116180265792</v>
      </c>
      <c r="BG12" s="1214"/>
      <c r="BH12" s="456"/>
      <c r="BI12" s="456"/>
      <c r="BJ12" s="456"/>
    </row>
    <row r="13" spans="1:63" ht="34.5" customHeight="1">
      <c r="S13" s="471"/>
      <c r="T13" s="473" t="s">
        <v>227</v>
      </c>
      <c r="U13" s="463">
        <v>22800</v>
      </c>
      <c r="V13" s="1404"/>
      <c r="W13" s="1404"/>
      <c r="X13" s="1404"/>
      <c r="Y13" s="1404"/>
      <c r="Z13" s="1404"/>
      <c r="AA13" s="464">
        <v>12.850069876123966</v>
      </c>
      <c r="AB13" s="464">
        <v>14.206042348977288</v>
      </c>
      <c r="AC13" s="464">
        <v>15.635824676234234</v>
      </c>
      <c r="AD13" s="464">
        <v>15.701970570462503</v>
      </c>
      <c r="AE13" s="464">
        <v>15.019955788766001</v>
      </c>
      <c r="AF13" s="464">
        <v>16.447524694550538</v>
      </c>
      <c r="AG13" s="464">
        <v>17.022187764473411</v>
      </c>
      <c r="AH13" s="464">
        <v>14.510540478356033</v>
      </c>
      <c r="AI13" s="464">
        <v>13.224101247799888</v>
      </c>
      <c r="AJ13" s="464">
        <v>9.1766166900014632</v>
      </c>
      <c r="AK13" s="464">
        <v>7.0313589307549007</v>
      </c>
      <c r="AL13" s="464">
        <v>6.0660167800018465</v>
      </c>
      <c r="AM13" s="464">
        <v>5.7354807991064209</v>
      </c>
      <c r="AN13" s="464">
        <v>5.4063108216924833</v>
      </c>
      <c r="AO13" s="464">
        <v>5.2587023289238077</v>
      </c>
      <c r="AP13" s="464">
        <v>5.0273514352714539</v>
      </c>
      <c r="AQ13" s="464">
        <v>5.2023880798331499</v>
      </c>
      <c r="AR13" s="464">
        <v>4.708042131894544</v>
      </c>
      <c r="AS13" s="464">
        <v>4.1508999868307095</v>
      </c>
      <c r="AT13" s="464">
        <v>2.4197509350141626</v>
      </c>
      <c r="AU13" s="464">
        <v>2.3981357722873771</v>
      </c>
      <c r="AV13" s="464">
        <v>2.222142959381602</v>
      </c>
      <c r="AW13" s="464">
        <v>2.2072726992822638</v>
      </c>
      <c r="AX13" s="464">
        <v>2.0752507946442691</v>
      </c>
      <c r="AY13" s="464">
        <v>2.0388590558698669</v>
      </c>
      <c r="AZ13" s="464">
        <v>2.0751053198261808</v>
      </c>
      <c r="BA13" s="654">
        <v>2.1582652390468082</v>
      </c>
      <c r="BB13" s="464">
        <v>2.0707538690302223</v>
      </c>
      <c r="BC13" s="654">
        <v>2.0549448652505751</v>
      </c>
      <c r="BD13" s="654">
        <v>2.0010287951396291</v>
      </c>
      <c r="BE13" s="464">
        <v>2.0283146558619358</v>
      </c>
      <c r="BF13" s="1135">
        <v>2.0474504896294423</v>
      </c>
      <c r="BG13" s="1214"/>
      <c r="BH13" s="456"/>
      <c r="BI13" s="456"/>
      <c r="BJ13" s="456"/>
    </row>
    <row r="14" spans="1:63" ht="34.5" customHeight="1" thickBot="1">
      <c r="S14" s="474"/>
      <c r="T14" s="475" t="s">
        <v>228</v>
      </c>
      <c r="U14" s="1193">
        <v>17200</v>
      </c>
      <c r="V14" s="1406"/>
      <c r="W14" s="1406"/>
      <c r="X14" s="1406"/>
      <c r="Y14" s="1406"/>
      <c r="Z14" s="1406"/>
      <c r="AA14" s="1194">
        <v>3.260985386689496E-2</v>
      </c>
      <c r="AB14" s="476">
        <v>3.260985386689496E-2</v>
      </c>
      <c r="AC14" s="476">
        <v>3.260985386689496E-2</v>
      </c>
      <c r="AD14" s="476">
        <v>4.3479805155859939E-2</v>
      </c>
      <c r="AE14" s="1194">
        <v>7.6089659022754899E-2</v>
      </c>
      <c r="AF14" s="1194">
        <v>0.20109409884585214</v>
      </c>
      <c r="AG14" s="1194">
        <v>0.19255413105106323</v>
      </c>
      <c r="AH14" s="476">
        <v>0.17105935042516235</v>
      </c>
      <c r="AI14" s="476">
        <v>0.18813466808746665</v>
      </c>
      <c r="AJ14" s="476">
        <v>0.3152691710736984</v>
      </c>
      <c r="AK14" s="476">
        <v>0.28577261607893389</v>
      </c>
      <c r="AL14" s="476">
        <v>0.29481291048766206</v>
      </c>
      <c r="AM14" s="476">
        <v>0.37148283306236585</v>
      </c>
      <c r="AN14" s="476">
        <v>0.4160962715590813</v>
      </c>
      <c r="AO14" s="476">
        <v>0.48603833940564012</v>
      </c>
      <c r="AP14" s="477">
        <v>1.4717527115608</v>
      </c>
      <c r="AQ14" s="477">
        <v>1.4013137439505405</v>
      </c>
      <c r="AR14" s="1195">
        <v>1.58679745628361</v>
      </c>
      <c r="AS14" s="1195">
        <v>1.481039653866997</v>
      </c>
      <c r="AT14" s="1195">
        <v>1.3541553975192695</v>
      </c>
      <c r="AU14" s="1195">
        <v>1.5397414715489333</v>
      </c>
      <c r="AV14" s="477">
        <v>1.80037996890664</v>
      </c>
      <c r="AW14" s="477">
        <v>1.5118522493828876</v>
      </c>
      <c r="AX14" s="477">
        <v>1.6172373656739449</v>
      </c>
      <c r="AY14" s="1195">
        <v>1.1228673385696302</v>
      </c>
      <c r="AZ14" s="1194">
        <v>0.57103108219650822</v>
      </c>
      <c r="BA14" s="758">
        <v>0.63443528411853689</v>
      </c>
      <c r="BB14" s="1194">
        <v>0.44977529760978152</v>
      </c>
      <c r="BC14" s="1194">
        <v>0.28249689981167958</v>
      </c>
      <c r="BD14" s="758">
        <v>0.2614726799363582</v>
      </c>
      <c r="BE14" s="1137">
        <v>0.28882556827642358</v>
      </c>
      <c r="BF14" s="1136">
        <v>0.38011119561870749</v>
      </c>
      <c r="BG14" s="1214"/>
      <c r="BH14" s="456"/>
      <c r="BI14" s="456"/>
      <c r="BJ14" s="456"/>
    </row>
    <row r="15" spans="1:63" ht="34.5" customHeight="1" thickTop="1" thickBot="1">
      <c r="S15" s="1258"/>
      <c r="T15" s="478"/>
      <c r="U15" s="479"/>
      <c r="V15" s="479"/>
      <c r="W15" s="479"/>
      <c r="X15" s="479"/>
      <c r="Y15" s="479"/>
      <c r="Z15" s="479"/>
      <c r="AA15" s="1202"/>
      <c r="AB15" s="1202"/>
      <c r="AC15" s="1202"/>
      <c r="AD15" s="1202"/>
      <c r="AE15" s="1202"/>
      <c r="AF15" s="1202"/>
      <c r="AG15" s="1202"/>
      <c r="AH15" s="1202"/>
      <c r="AI15" s="1202"/>
      <c r="AJ15" s="1202"/>
      <c r="AK15" s="1202"/>
      <c r="AL15" s="1202"/>
      <c r="AM15" s="1202"/>
      <c r="AN15" s="1202"/>
      <c r="AO15" s="1202"/>
      <c r="AP15" s="1202"/>
      <c r="AQ15" s="1202"/>
      <c r="AR15" s="1202"/>
      <c r="AS15" s="1202"/>
      <c r="AT15" s="1202"/>
      <c r="AU15" s="1202"/>
      <c r="AV15" s="1202"/>
      <c r="AW15" s="1202"/>
      <c r="AX15" s="1202"/>
      <c r="AY15" s="1202"/>
      <c r="AZ15" s="1202"/>
      <c r="BA15" s="1203"/>
      <c r="BB15" s="1202"/>
      <c r="BC15" s="1203"/>
      <c r="BD15" s="1203"/>
      <c r="BE15" s="1202"/>
      <c r="BF15" s="1204"/>
      <c r="BG15" s="1213"/>
      <c r="BH15" s="456"/>
      <c r="BI15" s="456"/>
      <c r="BJ15" s="456"/>
    </row>
    <row r="16" spans="1:63" ht="18" customHeight="1">
      <c r="S16" s="1212"/>
      <c r="T16" s="461"/>
      <c r="U16" s="1205"/>
      <c r="V16" s="1205"/>
      <c r="W16" s="1205"/>
      <c r="X16" s="1205"/>
      <c r="Y16" s="1205"/>
      <c r="Z16" s="1205"/>
      <c r="AA16" s="1"/>
      <c r="AB16" s="1"/>
      <c r="AC16" s="1"/>
      <c r="AD16" s="1"/>
      <c r="AE16" s="1"/>
      <c r="AF16" s="1"/>
      <c r="AG16" s="1"/>
      <c r="AH16" s="1"/>
      <c r="AI16" s="1"/>
      <c r="AJ16" s="1"/>
      <c r="AK16" s="1"/>
      <c r="AL16" s="1"/>
      <c r="AM16" s="1"/>
      <c r="AN16" s="1"/>
      <c r="AO16" s="1"/>
      <c r="AP16" s="1"/>
    </row>
    <row r="17" spans="19:86" ht="15">
      <c r="S17" s="1210"/>
      <c r="T17" s="461"/>
      <c r="U17" s="1209"/>
      <c r="V17" s="1209"/>
      <c r="W17" s="1209"/>
      <c r="X17" s="1209"/>
      <c r="Y17" s="1209"/>
      <c r="Z17" s="1209"/>
      <c r="AA17" s="1208"/>
      <c r="AB17" s="1208"/>
      <c r="AC17" s="1208"/>
      <c r="AD17" s="1208"/>
      <c r="AE17" s="1208"/>
      <c r="AF17" s="1208"/>
      <c r="AG17" s="1208"/>
      <c r="AH17" s="1208"/>
      <c r="AI17" s="1208"/>
      <c r="AJ17" s="1208"/>
      <c r="AK17" s="1208"/>
      <c r="AL17" s="1208"/>
      <c r="AM17" s="1208"/>
      <c r="AN17" s="1208"/>
      <c r="AO17" s="1208"/>
      <c r="AP17" s="1211"/>
    </row>
    <row r="18" spans="19:86" ht="15">
      <c r="S18" s="1210"/>
      <c r="T18" s="461"/>
      <c r="U18" s="1209"/>
      <c r="V18" s="1209"/>
      <c r="W18" s="1209"/>
      <c r="X18" s="1209"/>
      <c r="Y18" s="1209"/>
      <c r="Z18" s="1209"/>
      <c r="AA18" s="1208"/>
      <c r="AB18" s="1208"/>
      <c r="AC18" s="1208"/>
      <c r="AD18" s="1208"/>
      <c r="AE18" s="1208"/>
      <c r="AF18" s="1208"/>
      <c r="AG18" s="1208"/>
      <c r="AH18" s="1208"/>
      <c r="AI18" s="1208"/>
      <c r="AJ18" s="1208"/>
      <c r="AK18" s="1208"/>
      <c r="AL18" s="1208"/>
      <c r="AM18" s="1208"/>
      <c r="AN18" s="1208"/>
      <c r="AO18" s="1208"/>
      <c r="AP18" s="1211"/>
    </row>
    <row r="19" spans="19:86" ht="21.75" customHeight="1">
      <c r="S19" s="1" t="s">
        <v>535</v>
      </c>
      <c r="T19" s="461"/>
      <c r="AB19" s="1"/>
      <c r="AD19" s="480"/>
      <c r="AE19" s="480"/>
      <c r="BG19" s="461"/>
      <c r="BL19" s="460"/>
      <c r="BM19" s="20"/>
    </row>
    <row r="20" spans="19:86">
      <c r="S20" s="1337" t="s">
        <v>536</v>
      </c>
      <c r="T20" s="1338"/>
      <c r="U20" s="1339" t="s">
        <v>0</v>
      </c>
      <c r="V20" s="22"/>
      <c r="W20" s="22"/>
      <c r="X20" s="22"/>
      <c r="Y20" s="22"/>
      <c r="Z20" s="22"/>
      <c r="AA20" s="6">
        <v>1990</v>
      </c>
      <c r="AB20" s="6">
        <f t="shared" ref="AB20:BF20" si="3">AA20+1</f>
        <v>1991</v>
      </c>
      <c r="AC20" s="6">
        <f t="shared" si="3"/>
        <v>1992</v>
      </c>
      <c r="AD20" s="6">
        <f t="shared" si="3"/>
        <v>1993</v>
      </c>
      <c r="AE20" s="6">
        <f t="shared" si="3"/>
        <v>1994</v>
      </c>
      <c r="AF20" s="6">
        <f t="shared" si="3"/>
        <v>1995</v>
      </c>
      <c r="AG20" s="6">
        <f t="shared" si="3"/>
        <v>1996</v>
      </c>
      <c r="AH20" s="6">
        <f t="shared" si="3"/>
        <v>1997</v>
      </c>
      <c r="AI20" s="6">
        <f t="shared" si="3"/>
        <v>1998</v>
      </c>
      <c r="AJ20" s="481">
        <f t="shared" si="3"/>
        <v>1999</v>
      </c>
      <c r="AK20" s="481">
        <f t="shared" si="3"/>
        <v>2000</v>
      </c>
      <c r="AL20" s="481">
        <f t="shared" si="3"/>
        <v>2001</v>
      </c>
      <c r="AM20" s="481">
        <f t="shared" si="3"/>
        <v>2002</v>
      </c>
      <c r="AN20" s="6">
        <f t="shared" si="3"/>
        <v>2003</v>
      </c>
      <c r="AO20" s="6">
        <f t="shared" si="3"/>
        <v>2004</v>
      </c>
      <c r="AP20" s="6">
        <f t="shared" si="3"/>
        <v>2005</v>
      </c>
      <c r="AQ20" s="6">
        <f t="shared" si="3"/>
        <v>2006</v>
      </c>
      <c r="AR20" s="22">
        <f t="shared" si="3"/>
        <v>2007</v>
      </c>
      <c r="AS20" s="482">
        <f t="shared" si="3"/>
        <v>2008</v>
      </c>
      <c r="AT20" s="6">
        <f t="shared" si="3"/>
        <v>2009</v>
      </c>
      <c r="AU20" s="482">
        <f t="shared" si="3"/>
        <v>2010</v>
      </c>
      <c r="AV20" s="481">
        <f t="shared" si="3"/>
        <v>2011</v>
      </c>
      <c r="AW20" s="6">
        <f t="shared" si="3"/>
        <v>2012</v>
      </c>
      <c r="AX20" s="6">
        <f t="shared" si="3"/>
        <v>2013</v>
      </c>
      <c r="AY20" s="22">
        <f t="shared" si="3"/>
        <v>2014</v>
      </c>
      <c r="AZ20" s="22">
        <f t="shared" si="3"/>
        <v>2015</v>
      </c>
      <c r="BA20" s="6">
        <f t="shared" si="3"/>
        <v>2016</v>
      </c>
      <c r="BB20" s="6">
        <f t="shared" si="3"/>
        <v>2017</v>
      </c>
      <c r="BC20" s="22">
        <f t="shared" si="3"/>
        <v>2018</v>
      </c>
      <c r="BD20" s="22">
        <f t="shared" si="3"/>
        <v>2019</v>
      </c>
      <c r="BE20" s="22">
        <f t="shared" si="3"/>
        <v>2020</v>
      </c>
      <c r="BF20" s="22">
        <f t="shared" si="3"/>
        <v>2021</v>
      </c>
      <c r="BG20" s="461"/>
      <c r="BL20" s="1207"/>
      <c r="BN20" s="1340"/>
      <c r="BO20" s="1340"/>
    </row>
    <row r="21" spans="19:86" ht="18.600000000000001">
      <c r="S21" s="1341" t="s">
        <v>225</v>
      </c>
      <c r="T21" s="462"/>
      <c r="U21" s="1342">
        <v>1</v>
      </c>
      <c r="V21" s="1407"/>
      <c r="W21" s="1407"/>
      <c r="X21" s="1407"/>
      <c r="Y21" s="1407"/>
      <c r="Z21" s="140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461"/>
      <c r="BL21" s="705"/>
      <c r="BM21" s="456"/>
      <c r="BP21" s="456"/>
    </row>
    <row r="22" spans="19:86" ht="15">
      <c r="S22" s="1343"/>
      <c r="T22" s="466" t="s">
        <v>34</v>
      </c>
      <c r="U22" s="1342">
        <v>1</v>
      </c>
      <c r="V22" s="1407"/>
      <c r="W22" s="1407"/>
      <c r="X22" s="1407"/>
      <c r="Y22" s="1407"/>
      <c r="Z22" s="140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461"/>
      <c r="BL22" s="705"/>
      <c r="BM22" s="456"/>
      <c r="BN22" s="1344"/>
      <c r="BO22" s="1345"/>
      <c r="BP22" s="456"/>
    </row>
    <row r="23" spans="19:86" ht="15">
      <c r="S23" s="1346"/>
      <c r="T23" s="1206" t="s">
        <v>370</v>
      </c>
      <c r="U23" s="1342">
        <v>1</v>
      </c>
      <c r="V23" s="1407"/>
      <c r="W23" s="1407"/>
      <c r="X23" s="1407"/>
      <c r="Y23" s="1407"/>
      <c r="Z23" s="140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461"/>
      <c r="BL23" s="705"/>
      <c r="BM23" s="456"/>
      <c r="BN23" s="1347"/>
      <c r="BO23" s="1348"/>
      <c r="BP23" s="456"/>
    </row>
    <row r="24" spans="19:86" ht="18.600000000000001">
      <c r="S24" s="1349" t="s">
        <v>268</v>
      </c>
      <c r="T24" s="462"/>
      <c r="U24" s="1342">
        <v>25</v>
      </c>
      <c r="V24" s="1407"/>
      <c r="W24" s="1407"/>
      <c r="X24" s="1407"/>
      <c r="Y24" s="1407"/>
      <c r="Z24" s="140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461"/>
      <c r="BL24" s="705"/>
      <c r="BM24" s="167"/>
      <c r="BN24" s="1347"/>
      <c r="BO24" s="1348"/>
      <c r="BP24" s="167"/>
      <c r="BS24" s="1210"/>
      <c r="BT24" s="1210"/>
      <c r="BU24" s="1350"/>
      <c r="BV24" s="1210"/>
      <c r="BW24" s="1210"/>
      <c r="BX24" s="1210"/>
      <c r="BY24" s="1210"/>
      <c r="BZ24" s="1210"/>
      <c r="CA24" s="1210"/>
      <c r="CB24" s="1210"/>
      <c r="CC24" s="1210"/>
      <c r="CD24" s="1210"/>
      <c r="CE24" s="1210"/>
      <c r="CF24" s="1210"/>
      <c r="CG24" s="1210"/>
      <c r="CH24" s="456"/>
    </row>
    <row r="25" spans="19:86" ht="18.600000000000001">
      <c r="S25" s="1349" t="s">
        <v>226</v>
      </c>
      <c r="T25" s="462"/>
      <c r="U25" s="1342">
        <v>298</v>
      </c>
      <c r="V25" s="1407"/>
      <c r="W25" s="1407"/>
      <c r="X25" s="1407"/>
      <c r="Y25" s="1407"/>
      <c r="Z25" s="140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461"/>
      <c r="BL25" s="705"/>
      <c r="BM25" s="167"/>
      <c r="BN25" s="1347"/>
      <c r="BO25" s="1348"/>
      <c r="BP25" s="167"/>
      <c r="BS25" s="757"/>
      <c r="BT25" s="1351"/>
      <c r="BU25" s="1352"/>
      <c r="BV25" s="1353"/>
      <c r="BW25" s="1353"/>
      <c r="BX25" s="1353"/>
      <c r="BY25" s="1353"/>
      <c r="BZ25" s="1353"/>
      <c r="CA25" s="1353"/>
      <c r="CB25" s="1353"/>
      <c r="CC25" s="1353"/>
      <c r="CD25" s="1353"/>
      <c r="CE25" s="1353"/>
      <c r="CF25" s="1353"/>
      <c r="CG25" s="1353"/>
    </row>
    <row r="26" spans="19:86" ht="15">
      <c r="S26" s="1354" t="s">
        <v>35</v>
      </c>
      <c r="T26" s="470"/>
      <c r="U26" s="1342"/>
      <c r="V26" s="1407"/>
      <c r="W26" s="1407"/>
      <c r="X26" s="1407"/>
      <c r="Y26" s="1407"/>
      <c r="Z26" s="140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461"/>
      <c r="BL26" s="705"/>
      <c r="BM26" s="167"/>
      <c r="BN26" s="1347"/>
      <c r="BO26" s="1348"/>
      <c r="BP26" s="167"/>
      <c r="BS26" s="757"/>
      <c r="BT26" s="1351"/>
      <c r="BU26" s="1352"/>
      <c r="BV26" s="1353"/>
      <c r="BW26" s="1353"/>
      <c r="BX26" s="1353"/>
      <c r="BY26" s="1353"/>
      <c r="BZ26" s="1353"/>
      <c r="CA26" s="1353"/>
      <c r="CB26" s="1353"/>
      <c r="CC26" s="1353"/>
      <c r="CD26" s="1353"/>
      <c r="CE26" s="1353"/>
      <c r="CF26" s="1353"/>
      <c r="CG26" s="1353"/>
    </row>
    <row r="27" spans="19:86" ht="41.4">
      <c r="S27" s="1355"/>
      <c r="T27" s="813" t="s">
        <v>269</v>
      </c>
      <c r="U27" s="472" t="s">
        <v>272</v>
      </c>
      <c r="V27" s="1405"/>
      <c r="W27" s="1405"/>
      <c r="X27" s="1405"/>
      <c r="Y27" s="1405"/>
      <c r="Z27" s="1405"/>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461"/>
      <c r="BL27" s="705"/>
      <c r="BM27" s="167"/>
      <c r="BN27" s="1347"/>
      <c r="BO27" s="1348"/>
      <c r="BP27" s="167"/>
      <c r="BS27" s="757"/>
      <c r="BT27" s="1351"/>
      <c r="BU27" s="1353"/>
      <c r="BV27" s="1353"/>
      <c r="BW27" s="1353"/>
      <c r="BX27" s="1353"/>
      <c r="BY27" s="1353"/>
      <c r="BZ27" s="1353"/>
      <c r="CA27" s="1353"/>
      <c r="CB27" s="1353"/>
      <c r="CC27" s="1353"/>
      <c r="CD27" s="1353"/>
      <c r="CE27" s="1353"/>
      <c r="CF27" s="1353"/>
      <c r="CG27" s="1353"/>
    </row>
    <row r="28" spans="19:86" ht="27.6">
      <c r="S28" s="1355"/>
      <c r="T28" s="1356" t="s">
        <v>270</v>
      </c>
      <c r="U28" s="472" t="s">
        <v>271</v>
      </c>
      <c r="V28" s="1405"/>
      <c r="W28" s="1405"/>
      <c r="X28" s="1405"/>
      <c r="Y28" s="1405"/>
      <c r="Z28" s="1405"/>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461"/>
      <c r="BL28" s="705"/>
      <c r="BM28" s="167"/>
      <c r="BN28" s="1347"/>
      <c r="BO28" s="1348"/>
      <c r="BP28" s="167"/>
      <c r="BS28" s="757"/>
      <c r="BT28" s="1351"/>
      <c r="BU28" s="1353"/>
      <c r="BV28" s="1353"/>
      <c r="BW28" s="1353"/>
      <c r="BX28" s="1353"/>
      <c r="BY28" s="1353"/>
      <c r="BZ28" s="1353"/>
      <c r="CA28" s="1353"/>
      <c r="CB28" s="1353"/>
      <c r="CC28" s="1353"/>
      <c r="CD28" s="1353"/>
      <c r="CE28" s="1353"/>
      <c r="CF28" s="1353"/>
      <c r="CG28" s="1353"/>
    </row>
    <row r="29" spans="19:86" ht="18.75" customHeight="1">
      <c r="S29" s="1355"/>
      <c r="T29" s="473" t="s">
        <v>227</v>
      </c>
      <c r="U29" s="463">
        <v>22800</v>
      </c>
      <c r="V29" s="1404"/>
      <c r="W29" s="1404"/>
      <c r="X29" s="1404"/>
      <c r="Y29" s="1404"/>
      <c r="Z29" s="1404"/>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461"/>
      <c r="BL29" s="705"/>
      <c r="BM29" s="167"/>
      <c r="BN29" s="1347"/>
      <c r="BO29" s="1357"/>
      <c r="BP29" s="167"/>
      <c r="BS29" s="172"/>
      <c r="BT29" s="1358"/>
      <c r="BU29" s="1352"/>
      <c r="BV29" s="1359"/>
      <c r="BW29" s="1359"/>
      <c r="BX29" s="1359"/>
      <c r="BY29" s="1359"/>
      <c r="BZ29" s="1359"/>
      <c r="CA29" s="1353"/>
      <c r="CB29" s="1353"/>
      <c r="CC29" s="1353"/>
      <c r="CD29" s="1353"/>
      <c r="CE29" s="1353"/>
      <c r="CF29" s="1353"/>
      <c r="CG29" s="1353"/>
    </row>
    <row r="30" spans="19:86" ht="18.75" customHeight="1" thickBot="1">
      <c r="S30" s="1360"/>
      <c r="T30" s="475" t="s">
        <v>228</v>
      </c>
      <c r="U30" s="463">
        <v>17200</v>
      </c>
      <c r="V30" s="1408"/>
      <c r="W30" s="1408"/>
      <c r="X30" s="1408"/>
      <c r="Y30" s="1408"/>
      <c r="Z30" s="1408"/>
      <c r="AA30" s="1361"/>
      <c r="AB30" s="1361"/>
      <c r="AC30" s="1361"/>
      <c r="AD30" s="1361"/>
      <c r="AE30" s="1361"/>
      <c r="AF30" s="1362"/>
      <c r="AG30" s="1362"/>
      <c r="AH30" s="1362"/>
      <c r="AI30" s="1362"/>
      <c r="AJ30" s="1362"/>
      <c r="AK30" s="1362"/>
      <c r="AL30" s="1362"/>
      <c r="AM30" s="1362"/>
      <c r="AN30" s="1362"/>
      <c r="AO30" s="1362"/>
      <c r="AP30" s="1363"/>
      <c r="AQ30" s="1363"/>
      <c r="AR30" s="1363"/>
      <c r="AS30" s="1363"/>
      <c r="AT30" s="1363"/>
      <c r="AU30" s="1363"/>
      <c r="AV30" s="1363"/>
      <c r="AW30" s="1363"/>
      <c r="AX30" s="1363"/>
      <c r="AY30" s="1362"/>
      <c r="AZ30" s="1362"/>
      <c r="BA30" s="1362"/>
      <c r="BB30" s="1362"/>
      <c r="BC30" s="1362"/>
      <c r="BD30" s="1362"/>
      <c r="BE30" s="1362"/>
      <c r="BF30" s="1362"/>
      <c r="BG30" s="461"/>
      <c r="BL30" s="1364"/>
      <c r="BM30" s="167"/>
      <c r="BP30" s="167"/>
      <c r="BS30" s="172"/>
      <c r="BT30" s="1358"/>
      <c r="BU30" s="1352"/>
      <c r="BV30" s="1359"/>
      <c r="BW30" s="1359"/>
      <c r="BX30" s="1359"/>
      <c r="BY30" s="1359"/>
      <c r="BZ30" s="1359"/>
      <c r="CA30" s="1353"/>
      <c r="CB30" s="1353"/>
      <c r="CC30" s="1353"/>
      <c r="CD30" s="1353"/>
      <c r="CE30" s="1353"/>
      <c r="CF30" s="1353"/>
      <c r="CG30" s="1353"/>
    </row>
    <row r="31" spans="19:86" ht="23.25" customHeight="1" thickTop="1">
      <c r="S31" s="1365"/>
      <c r="T31" s="1366"/>
      <c r="U31" s="1367"/>
      <c r="V31" s="1367"/>
      <c r="W31" s="1367"/>
      <c r="X31" s="1367"/>
      <c r="Y31" s="1367"/>
      <c r="Z31" s="1367"/>
      <c r="AA31" s="1368"/>
      <c r="AB31" s="1368"/>
      <c r="AC31" s="1368"/>
      <c r="AD31" s="1368"/>
      <c r="AE31" s="1368"/>
      <c r="AF31" s="1368"/>
      <c r="AG31" s="1368"/>
      <c r="AH31" s="1368"/>
      <c r="AI31" s="1368"/>
      <c r="AJ31" s="1368"/>
      <c r="AK31" s="1368"/>
      <c r="AL31" s="1368"/>
      <c r="AM31" s="1368"/>
      <c r="AN31" s="1368"/>
      <c r="AO31" s="1368"/>
      <c r="AP31" s="1368"/>
      <c r="AQ31" s="1368"/>
      <c r="AR31" s="1368"/>
      <c r="AS31" s="1368"/>
      <c r="AT31" s="1368"/>
      <c r="AU31" s="1368"/>
      <c r="AV31" s="1368"/>
      <c r="AW31" s="1368"/>
      <c r="AX31" s="1368"/>
      <c r="AY31" s="1368"/>
      <c r="AZ31" s="1368"/>
      <c r="BA31" s="1368"/>
      <c r="BB31" s="1368"/>
      <c r="BC31" s="1368"/>
      <c r="BD31" s="1368"/>
      <c r="BE31" s="1368"/>
      <c r="BF31" s="1368"/>
      <c r="BG31" s="461"/>
      <c r="BL31" s="705"/>
      <c r="BM31" s="1369"/>
      <c r="BN31" s="1370"/>
      <c r="BO31" s="1371"/>
      <c r="BP31" s="167"/>
      <c r="BS31" s="172"/>
      <c r="BT31" s="1358"/>
      <c r="BU31" s="1352"/>
      <c r="BV31" s="1359"/>
      <c r="BW31" s="1359"/>
      <c r="BX31" s="1359"/>
      <c r="BY31" s="1359"/>
      <c r="BZ31" s="1359"/>
      <c r="CA31" s="1353"/>
      <c r="CB31" s="1353"/>
      <c r="CC31" s="1353"/>
      <c r="CD31" s="1353"/>
      <c r="CE31" s="1353"/>
      <c r="CF31" s="1353"/>
      <c r="CG31" s="1353"/>
    </row>
    <row r="32" spans="19:86" ht="15">
      <c r="S32" s="1210"/>
      <c r="T32" s="461"/>
      <c r="U32" s="1209"/>
      <c r="V32" s="1209"/>
      <c r="W32" s="1209"/>
      <c r="X32" s="1209"/>
      <c r="Y32" s="1209"/>
      <c r="Z32" s="1209"/>
      <c r="AA32" s="1208"/>
      <c r="AB32" s="1208"/>
      <c r="AC32" s="1208"/>
      <c r="AD32" s="1208"/>
      <c r="AE32" s="1208"/>
      <c r="AF32" s="1208"/>
      <c r="AG32" s="1208"/>
      <c r="AH32" s="1208"/>
      <c r="AI32" s="1208"/>
      <c r="AJ32" s="1208"/>
      <c r="AK32" s="1208"/>
      <c r="AL32" s="1208"/>
      <c r="AM32" s="1208"/>
      <c r="AN32" s="1208"/>
      <c r="AO32" s="1208"/>
      <c r="AP32" s="1208"/>
      <c r="BG32" s="461"/>
      <c r="BL32" s="460"/>
      <c r="BO32" s="1372"/>
    </row>
    <row r="33" spans="19:85" ht="21.75" customHeight="1">
      <c r="S33" s="81" t="s">
        <v>46</v>
      </c>
      <c r="T33" s="461"/>
      <c r="BG33" s="461"/>
      <c r="BL33" s="460"/>
    </row>
    <row r="34" spans="19:85">
      <c r="S34" s="1337" t="s">
        <v>536</v>
      </c>
      <c r="T34" s="1338"/>
      <c r="U34" s="1339" t="s">
        <v>0</v>
      </c>
      <c r="V34" s="22"/>
      <c r="W34" s="22"/>
      <c r="X34" s="22"/>
      <c r="Y34" s="22"/>
      <c r="Z34" s="22"/>
      <c r="AA34" s="6">
        <v>1990</v>
      </c>
      <c r="AB34" s="6">
        <f t="shared" ref="AB34:BF34" si="4">AA34+1</f>
        <v>1991</v>
      </c>
      <c r="AC34" s="6">
        <f t="shared" si="4"/>
        <v>1992</v>
      </c>
      <c r="AD34" s="6">
        <f t="shared" si="4"/>
        <v>1993</v>
      </c>
      <c r="AE34" s="6">
        <f t="shared" si="4"/>
        <v>1994</v>
      </c>
      <c r="AF34" s="6">
        <f t="shared" si="4"/>
        <v>1995</v>
      </c>
      <c r="AG34" s="6">
        <f t="shared" si="4"/>
        <v>1996</v>
      </c>
      <c r="AH34" s="6">
        <f t="shared" si="4"/>
        <v>1997</v>
      </c>
      <c r="AI34" s="6">
        <f t="shared" si="4"/>
        <v>1998</v>
      </c>
      <c r="AJ34" s="481">
        <f t="shared" si="4"/>
        <v>1999</v>
      </c>
      <c r="AK34" s="481">
        <f t="shared" si="4"/>
        <v>2000</v>
      </c>
      <c r="AL34" s="481">
        <f t="shared" si="4"/>
        <v>2001</v>
      </c>
      <c r="AM34" s="481">
        <f t="shared" si="4"/>
        <v>2002</v>
      </c>
      <c r="AN34" s="6">
        <f t="shared" si="4"/>
        <v>2003</v>
      </c>
      <c r="AO34" s="6">
        <f t="shared" si="4"/>
        <v>2004</v>
      </c>
      <c r="AP34" s="6">
        <f t="shared" si="4"/>
        <v>2005</v>
      </c>
      <c r="AQ34" s="6">
        <f t="shared" si="4"/>
        <v>2006</v>
      </c>
      <c r="AR34" s="6">
        <f t="shared" si="4"/>
        <v>2007</v>
      </c>
      <c r="AS34" s="482">
        <f t="shared" si="4"/>
        <v>2008</v>
      </c>
      <c r="AT34" s="6">
        <f t="shared" si="4"/>
        <v>2009</v>
      </c>
      <c r="AU34" s="482">
        <f t="shared" si="4"/>
        <v>2010</v>
      </c>
      <c r="AV34" s="481">
        <f t="shared" si="4"/>
        <v>2011</v>
      </c>
      <c r="AW34" s="6">
        <f t="shared" si="4"/>
        <v>2012</v>
      </c>
      <c r="AX34" s="6">
        <f t="shared" si="4"/>
        <v>2013</v>
      </c>
      <c r="AY34" s="6">
        <f t="shared" si="4"/>
        <v>2014</v>
      </c>
      <c r="AZ34" s="6">
        <f t="shared" si="4"/>
        <v>2015</v>
      </c>
      <c r="BA34" s="6">
        <f t="shared" si="4"/>
        <v>2016</v>
      </c>
      <c r="BB34" s="6">
        <f t="shared" si="4"/>
        <v>2017</v>
      </c>
      <c r="BC34" s="6">
        <f t="shared" si="4"/>
        <v>2018</v>
      </c>
      <c r="BD34" s="6">
        <f t="shared" si="4"/>
        <v>2019</v>
      </c>
      <c r="BE34" s="6">
        <f t="shared" si="4"/>
        <v>2020</v>
      </c>
      <c r="BF34" s="6">
        <f t="shared" si="4"/>
        <v>2021</v>
      </c>
      <c r="BG34" s="461"/>
      <c r="BL34" s="1207"/>
    </row>
    <row r="35" spans="19:85" ht="18.600000000000001">
      <c r="S35" s="1341" t="s">
        <v>225</v>
      </c>
      <c r="T35" s="462"/>
      <c r="U35" s="1342">
        <v>1</v>
      </c>
      <c r="V35" s="1407"/>
      <c r="W35" s="1407"/>
      <c r="X35" s="1407"/>
      <c r="Y35" s="1407"/>
      <c r="Z35" s="1407"/>
      <c r="AA35" s="1373"/>
      <c r="AB35" s="1374">
        <f>AB5/AA5-1</f>
        <v>9.8581374177790781E-3</v>
      </c>
      <c r="AC35" s="1374">
        <f t="shared" ref="AC35:BE35" si="5">AC5/AB5-1</f>
        <v>8.0433761298677187E-3</v>
      </c>
      <c r="AD35" s="1374">
        <f t="shared" si="5"/>
        <v>-6.1101962034814106E-3</v>
      </c>
      <c r="AE35" s="1374">
        <f t="shared" si="5"/>
        <v>4.6727958392738023E-2</v>
      </c>
      <c r="AF35" s="1374">
        <f t="shared" si="5"/>
        <v>9.9786879312335763E-3</v>
      </c>
      <c r="AG35" s="1374">
        <f t="shared" si="5"/>
        <v>1.0097043707633535E-2</v>
      </c>
      <c r="AH35" s="1374">
        <f t="shared" si="5"/>
        <v>-5.9444539318095346E-3</v>
      </c>
      <c r="AI35" s="1374">
        <f t="shared" si="5"/>
        <v>-3.2227886032048847E-2</v>
      </c>
      <c r="AJ35" s="1374">
        <f t="shared" si="5"/>
        <v>3.0244661916491333E-2</v>
      </c>
      <c r="AK35" s="1374">
        <f t="shared" si="5"/>
        <v>1.8318649411791066E-2</v>
      </c>
      <c r="AL35" s="1374">
        <f t="shared" si="5"/>
        <v>-1.1864292966844658E-2</v>
      </c>
      <c r="AM35" s="1374">
        <f t="shared" si="5"/>
        <v>2.3221134371530061E-2</v>
      </c>
      <c r="AN35" s="1374">
        <f t="shared" si="5"/>
        <v>6.3755874304398663E-3</v>
      </c>
      <c r="AO35" s="1374">
        <f t="shared" si="5"/>
        <v>-3.6443594545273461E-3</v>
      </c>
      <c r="AP35" s="1374">
        <f t="shared" si="5"/>
        <v>5.7677481631133176E-3</v>
      </c>
      <c r="AQ35" s="1374">
        <f t="shared" si="5"/>
        <v>-1.7809396896270591E-2</v>
      </c>
      <c r="AR35" s="1374">
        <f t="shared" si="5"/>
        <v>2.8000361131447216E-2</v>
      </c>
      <c r="AS35" s="1374">
        <f t="shared" si="5"/>
        <v>-5.4472349194766956E-2</v>
      </c>
      <c r="AT35" s="1374">
        <f t="shared" si="5"/>
        <v>-5.612068784297064E-2</v>
      </c>
      <c r="AU35" s="1374">
        <f t="shared" si="5"/>
        <v>4.4267029562534255E-2</v>
      </c>
      <c r="AV35" s="1374">
        <f t="shared" si="5"/>
        <v>4.0975017792978186E-2</v>
      </c>
      <c r="AW35" s="1374">
        <f t="shared" si="5"/>
        <v>3.2404456031946305E-2</v>
      </c>
      <c r="AX35" s="1374">
        <f t="shared" si="5"/>
        <v>7.1787179718829641E-3</v>
      </c>
      <c r="AY35" s="1374">
        <f t="shared" si="5"/>
        <v>-3.8872151576598957E-2</v>
      </c>
      <c r="AZ35" s="1374">
        <f t="shared" si="5"/>
        <v>-3.2232255593259596E-2</v>
      </c>
      <c r="BA35" s="1374">
        <f t="shared" si="5"/>
        <v>-1.6117859619967478E-2</v>
      </c>
      <c r="BB35" s="1374">
        <f t="shared" si="5"/>
        <v>-8.6441491871915854E-3</v>
      </c>
      <c r="BC35" s="1374">
        <f t="shared" si="5"/>
        <v>-4.1911238055748035E-2</v>
      </c>
      <c r="BD35" s="1374">
        <f t="shared" si="5"/>
        <v>-3.2076002929628089E-2</v>
      </c>
      <c r="BE35" s="1374">
        <f t="shared" si="5"/>
        <v>-5.7425262598453264E-2</v>
      </c>
      <c r="BF35" s="1374">
        <f>BF5/BE5-1</f>
        <v>1.1770259042192421E-2</v>
      </c>
      <c r="BG35" s="461"/>
      <c r="BL35" s="1375"/>
      <c r="BV35" s="1353"/>
      <c r="BW35" s="1353"/>
      <c r="BX35" s="1353"/>
      <c r="BY35" s="1353"/>
      <c r="BZ35" s="1353"/>
      <c r="CA35" s="1353"/>
      <c r="CB35" s="1353"/>
      <c r="CC35" s="1353"/>
      <c r="CD35" s="1353"/>
      <c r="CE35" s="1353"/>
      <c r="CF35" s="1353"/>
      <c r="CG35" s="1353"/>
    </row>
    <row r="36" spans="19:85" ht="15">
      <c r="S36" s="1343"/>
      <c r="T36" s="466" t="s">
        <v>34</v>
      </c>
      <c r="U36" s="1342">
        <v>1</v>
      </c>
      <c r="V36" s="1407"/>
      <c r="W36" s="1407"/>
      <c r="X36" s="1407"/>
      <c r="Y36" s="1407"/>
      <c r="Z36" s="1407"/>
      <c r="AA36" s="1373"/>
      <c r="AB36" s="1374">
        <f t="shared" ref="AB36:BF44" si="6">AB6/AA6-1</f>
        <v>9.600715925383696E-3</v>
      </c>
      <c r="AC36" s="1374">
        <f t="shared" si="6"/>
        <v>7.4325160561705683E-3</v>
      </c>
      <c r="AD36" s="1374">
        <f t="shared" si="6"/>
        <v>-4.4394709858455172E-3</v>
      </c>
      <c r="AE36" s="1374">
        <f t="shared" si="6"/>
        <v>4.6163002853697899E-2</v>
      </c>
      <c r="AF36" s="1374">
        <f t="shared" si="6"/>
        <v>9.9365264777175888E-3</v>
      </c>
      <c r="AG36" s="1374">
        <f t="shared" si="6"/>
        <v>9.9886515353548866E-3</v>
      </c>
      <c r="AH36" s="1374">
        <f t="shared" si="6"/>
        <v>-5.5939357091920883E-3</v>
      </c>
      <c r="AI36" s="1374">
        <f t="shared" si="6"/>
        <v>-2.9586855741691953E-2</v>
      </c>
      <c r="AJ36" s="1374">
        <f t="shared" si="6"/>
        <v>3.262872833224173E-2</v>
      </c>
      <c r="AK36" s="1374">
        <f t="shared" si="6"/>
        <v>1.811387136443976E-2</v>
      </c>
      <c r="AL36" s="1374">
        <f t="shared" si="6"/>
        <v>-1.1057043381825449E-2</v>
      </c>
      <c r="AM36" s="1374">
        <f t="shared" si="6"/>
        <v>2.7330002918676266E-2</v>
      </c>
      <c r="AN36" s="1374">
        <f t="shared" si="6"/>
        <v>6.986942331643764E-3</v>
      </c>
      <c r="AO36" s="1374">
        <f t="shared" si="6"/>
        <v>-3.2204190996377724E-3</v>
      </c>
      <c r="AP36" s="1374">
        <f t="shared" si="6"/>
        <v>5.9313270050234124E-3</v>
      </c>
      <c r="AQ36" s="1374">
        <f t="shared" si="6"/>
        <v>-1.8162770081237789E-2</v>
      </c>
      <c r="AR36" s="1374">
        <f t="shared" si="6"/>
        <v>3.0349087013410436E-2</v>
      </c>
      <c r="AS36" s="1374">
        <f t="shared" si="6"/>
        <v>-5.5634229900736853E-2</v>
      </c>
      <c r="AT36" s="1374">
        <f t="shared" si="6"/>
        <v>-5.2131330325677405E-2</v>
      </c>
      <c r="AU36" s="1374">
        <f t="shared" si="6"/>
        <v>4.5898854637326902E-2</v>
      </c>
      <c r="AV36" s="1374">
        <f t="shared" si="6"/>
        <v>4.4814497788957519E-2</v>
      </c>
      <c r="AW36" s="1374">
        <f t="shared" si="6"/>
        <v>3.3106798591765463E-2</v>
      </c>
      <c r="AX36" s="1374">
        <f t="shared" si="6"/>
        <v>6.5819956614203701E-3</v>
      </c>
      <c r="AY36" s="1374">
        <f t="shared" si="6"/>
        <v>-4.0287226809504251E-2</v>
      </c>
      <c r="AZ36" s="1374">
        <f t="shared" si="6"/>
        <v>-3.3493320493188095E-2</v>
      </c>
      <c r="BA36" s="1374">
        <f t="shared" si="6"/>
        <v>-1.6963905887850017E-2</v>
      </c>
      <c r="BB36" s="1374">
        <f t="shared" si="6"/>
        <v>-1.0007340307067958E-2</v>
      </c>
      <c r="BC36" s="1374">
        <f t="shared" si="6"/>
        <v>-4.4885746140586824E-2</v>
      </c>
      <c r="BD36" s="1374">
        <f t="shared" si="6"/>
        <v>-3.3647533161534127E-2</v>
      </c>
      <c r="BE36" s="1374">
        <f t="shared" si="6"/>
        <v>-5.9204607506110229E-2</v>
      </c>
      <c r="BF36" s="1374">
        <f t="shared" si="6"/>
        <v>1.1726337875717308E-2</v>
      </c>
      <c r="BG36" s="461"/>
      <c r="BL36" s="1375"/>
      <c r="BV36" s="1353"/>
      <c r="BW36" s="1353"/>
      <c r="BX36" s="1353"/>
      <c r="BY36" s="1353"/>
      <c r="BZ36" s="1353"/>
      <c r="CA36" s="1353"/>
      <c r="CB36" s="1353"/>
      <c r="CC36" s="1353"/>
      <c r="CD36" s="1353"/>
      <c r="CE36" s="1353"/>
      <c r="CF36" s="1353"/>
      <c r="CG36" s="1353"/>
    </row>
    <row r="37" spans="19:85" ht="15">
      <c r="S37" s="1346"/>
      <c r="T37" s="1206" t="s">
        <v>370</v>
      </c>
      <c r="U37" s="1342">
        <v>1</v>
      </c>
      <c r="V37" s="1407"/>
      <c r="W37" s="1407"/>
      <c r="X37" s="1407"/>
      <c r="Y37" s="1407"/>
      <c r="Z37" s="1407"/>
      <c r="AA37" s="1373"/>
      <c r="AB37" s="1374">
        <f t="shared" si="6"/>
        <v>1.2717323325907914E-2</v>
      </c>
      <c r="AC37" s="1374">
        <f t="shared" si="6"/>
        <v>1.4807331634250076E-2</v>
      </c>
      <c r="AD37" s="1374">
        <f t="shared" si="6"/>
        <v>-2.4475427296192453E-2</v>
      </c>
      <c r="AE37" s="1374">
        <f t="shared" si="6"/>
        <v>5.3065708292642233E-2</v>
      </c>
      <c r="AF37" s="1374">
        <f t="shared" si="6"/>
        <v>1.0448560711850075E-2</v>
      </c>
      <c r="AG37" s="1374">
        <f t="shared" si="6"/>
        <v>1.1304419607342187E-2</v>
      </c>
      <c r="AH37" s="1374">
        <f t="shared" si="6"/>
        <v>-9.8437819675653015E-3</v>
      </c>
      <c r="AI37" s="1374">
        <f t="shared" si="6"/>
        <v>-6.1734039618639436E-2</v>
      </c>
      <c r="AJ37" s="1374">
        <f t="shared" si="6"/>
        <v>2.6967759821254766E-3</v>
      </c>
      <c r="AK37" s="1374">
        <f t="shared" si="6"/>
        <v>2.0755494425087395E-2</v>
      </c>
      <c r="AL37" s="1374">
        <f t="shared" si="6"/>
        <v>-2.1445648805023865E-2</v>
      </c>
      <c r="AM37" s="1374">
        <f t="shared" si="6"/>
        <v>-2.6065331268138148E-2</v>
      </c>
      <c r="AN37" s="1374">
        <f t="shared" si="6"/>
        <v>-1.3597448303775961E-3</v>
      </c>
      <c r="AO37" s="1374">
        <f t="shared" si="6"/>
        <v>-9.0532115307957461E-3</v>
      </c>
      <c r="AP37" s="1374">
        <f t="shared" si="6"/>
        <v>3.6684396215258541E-3</v>
      </c>
      <c r="AQ37" s="1374">
        <f t="shared" si="6"/>
        <v>-1.3264115244393415E-2</v>
      </c>
      <c r="AR37" s="1374">
        <f t="shared" si="6"/>
        <v>-2.0602714819875079E-3</v>
      </c>
      <c r="AS37" s="1374">
        <f t="shared" si="6"/>
        <v>-3.9118848944268314E-2</v>
      </c>
      <c r="AT37" s="1374">
        <f t="shared" si="6"/>
        <v>-0.10793137852872658</v>
      </c>
      <c r="AU37" s="1374">
        <f t="shared" si="6"/>
        <v>2.1748505043400979E-2</v>
      </c>
      <c r="AV37" s="1374">
        <f t="shared" si="6"/>
        <v>-1.3260577861291756E-2</v>
      </c>
      <c r="AW37" s="1374">
        <f t="shared" si="6"/>
        <v>2.1899416236746516E-2</v>
      </c>
      <c r="AX37" s="1374">
        <f t="shared" si="6"/>
        <v>1.6201865538408633E-2</v>
      </c>
      <c r="AY37" s="1374">
        <f t="shared" si="6"/>
        <v>-1.7677099676025154E-2</v>
      </c>
      <c r="AZ37" s="1374">
        <f t="shared" si="6"/>
        <v>-1.3778727991709427E-2</v>
      </c>
      <c r="BA37" s="1374">
        <f t="shared" si="6"/>
        <v>-3.9849051175864236E-3</v>
      </c>
      <c r="BB37" s="1374">
        <f t="shared" si="6"/>
        <v>1.0650316089937606E-2</v>
      </c>
      <c r="BC37" s="1374">
        <f t="shared" si="6"/>
        <v>-6.7090054942686717E-4</v>
      </c>
      <c r="BD37" s="1374">
        <f t="shared" si="6"/>
        <v>-1.1251406689076204E-2</v>
      </c>
      <c r="BE37" s="1374">
        <f t="shared" si="6"/>
        <v>-3.438095463539792E-2</v>
      </c>
      <c r="BF37" s="1374">
        <f t="shared" si="6"/>
        <v>1.2324459340636196E-2</v>
      </c>
      <c r="BG37" s="461"/>
      <c r="BL37" s="1375"/>
      <c r="BV37" s="1353"/>
      <c r="BW37" s="1353"/>
      <c r="BX37" s="1353"/>
      <c r="BY37" s="1353"/>
      <c r="BZ37" s="1353"/>
      <c r="CA37" s="1353"/>
      <c r="CB37" s="1353"/>
      <c r="CC37" s="1353"/>
      <c r="CD37" s="1353"/>
      <c r="CE37" s="1353"/>
      <c r="CF37" s="1353"/>
      <c r="CG37" s="1353"/>
    </row>
    <row r="38" spans="19:85" ht="18.600000000000001">
      <c r="S38" s="1349" t="s">
        <v>268</v>
      </c>
      <c r="T38" s="462"/>
      <c r="U38" s="1342">
        <v>25</v>
      </c>
      <c r="V38" s="1407"/>
      <c r="W38" s="1407"/>
      <c r="X38" s="1407"/>
      <c r="Y38" s="1407"/>
      <c r="Z38" s="1407"/>
      <c r="AA38" s="1373"/>
      <c r="AB38" s="1374">
        <f t="shared" si="6"/>
        <v>-1.3698339830639061E-2</v>
      </c>
      <c r="AC38" s="1374">
        <f t="shared" si="6"/>
        <v>7.242383974559452E-5</v>
      </c>
      <c r="AD38" s="1374">
        <f t="shared" si="6"/>
        <v>-1.8942999299126018E-2</v>
      </c>
      <c r="AE38" s="1374">
        <f t="shared" si="6"/>
        <v>2.7860470968734674E-3</v>
      </c>
      <c r="AF38" s="1374">
        <f t="shared" si="6"/>
        <v>-2.5662102437981171E-2</v>
      </c>
      <c r="AG38" s="1374">
        <f t="shared" si="6"/>
        <v>-2.8462784141973008E-2</v>
      </c>
      <c r="AH38" s="1374">
        <f t="shared" si="6"/>
        <v>-9.8502231319252953E-3</v>
      </c>
      <c r="AI38" s="1374">
        <f t="shared" si="6"/>
        <v>-4.0023642607195709E-2</v>
      </c>
      <c r="AJ38" s="1374">
        <f t="shared" si="6"/>
        <v>-7.818935157508311E-3</v>
      </c>
      <c r="AK38" s="1374">
        <f t="shared" si="6"/>
        <v>-1.5026737295147585E-2</v>
      </c>
      <c r="AL38" s="1374">
        <f t="shared" si="6"/>
        <v>-2.892941952935546E-2</v>
      </c>
      <c r="AM38" s="1374">
        <f t="shared" si="6"/>
        <v>-2.0657909322328805E-2</v>
      </c>
      <c r="AN38" s="1374">
        <f t="shared" si="6"/>
        <v>-2.3552324605458863E-2</v>
      </c>
      <c r="AO38" s="1374">
        <f t="shared" si="6"/>
        <v>-7.4719312819740979E-3</v>
      </c>
      <c r="AP38" s="1374">
        <f t="shared" si="6"/>
        <v>1.3725685197822912E-3</v>
      </c>
      <c r="AQ38" s="1374">
        <f t="shared" si="6"/>
        <v>-1.4661521283755086E-2</v>
      </c>
      <c r="AR38" s="1374">
        <f t="shared" si="6"/>
        <v>-1.6708298498626872E-2</v>
      </c>
      <c r="AS38" s="1374">
        <f t="shared" si="6"/>
        <v>-2.2267894291679968E-2</v>
      </c>
      <c r="AT38" s="1374">
        <f t="shared" si="6"/>
        <v>-1.5240953065878915E-2</v>
      </c>
      <c r="AU38" s="1374">
        <f t="shared" si="6"/>
        <v>-1.3190588036049333E-2</v>
      </c>
      <c r="AV38" s="1374">
        <f t="shared" si="6"/>
        <v>-3.7526019400376143E-2</v>
      </c>
      <c r="AW38" s="1374">
        <f t="shared" si="6"/>
        <v>-2.088017395708941E-2</v>
      </c>
      <c r="AX38" s="1374">
        <f t="shared" si="6"/>
        <v>-1.5579193067706276E-3</v>
      </c>
      <c r="AY38" s="1374">
        <f t="shared" si="6"/>
        <v>-1.6475828788961366E-2</v>
      </c>
      <c r="AZ38" s="1374">
        <f t="shared" si="6"/>
        <v>-1.1589519312446228E-2</v>
      </c>
      <c r="BA38" s="1374">
        <f t="shared" si="6"/>
        <v>-1.5071307970756509E-3</v>
      </c>
      <c r="BB38" s="1374">
        <f t="shared" si="6"/>
        <v>-6.3788303349799902E-3</v>
      </c>
      <c r="BC38" s="1374">
        <f t="shared" si="6"/>
        <v>-1.2783936897272419E-2</v>
      </c>
      <c r="BD38" s="1374">
        <f t="shared" si="6"/>
        <v>-6.2601111350619743E-3</v>
      </c>
      <c r="BE38" s="1374">
        <f t="shared" si="6"/>
        <v>-2.7890177123447435E-3</v>
      </c>
      <c r="BF38" s="1374">
        <f t="shared" si="6"/>
        <v>-2.4629216797117381E-3</v>
      </c>
      <c r="BG38" s="461"/>
      <c r="BL38" s="1375"/>
      <c r="BV38" s="1353"/>
      <c r="BW38" s="1353"/>
      <c r="BX38" s="1353"/>
      <c r="BY38" s="1353"/>
      <c r="BZ38" s="1353"/>
      <c r="CA38" s="1353"/>
      <c r="CB38" s="1353"/>
      <c r="CC38" s="1353"/>
      <c r="CD38" s="1353"/>
      <c r="CE38" s="1353"/>
      <c r="CF38" s="1353"/>
      <c r="CG38" s="1353"/>
    </row>
    <row r="39" spans="19:85" ht="18.600000000000001">
      <c r="S39" s="1349" t="s">
        <v>226</v>
      </c>
      <c r="T39" s="462"/>
      <c r="U39" s="1342">
        <v>298</v>
      </c>
      <c r="V39" s="1407"/>
      <c r="W39" s="1407"/>
      <c r="X39" s="1407"/>
      <c r="Y39" s="1407"/>
      <c r="Z39" s="1407"/>
      <c r="AA39" s="1373"/>
      <c r="AB39" s="1374">
        <f t="shared" si="6"/>
        <v>-1.0048401038058707E-2</v>
      </c>
      <c r="AC39" s="1374">
        <f t="shared" si="6"/>
        <v>5.0783059612460324E-3</v>
      </c>
      <c r="AD39" s="1374">
        <f t="shared" si="6"/>
        <v>-3.6676976370556558E-3</v>
      </c>
      <c r="AE39" s="1374">
        <f t="shared" si="6"/>
        <v>3.8847824056182256E-2</v>
      </c>
      <c r="AF39" s="1374">
        <f t="shared" si="6"/>
        <v>8.2242538051369163E-3</v>
      </c>
      <c r="AG39" s="1374">
        <f t="shared" si="6"/>
        <v>3.2888678457356324E-2</v>
      </c>
      <c r="AH39" s="1374">
        <f t="shared" si="6"/>
        <v>2.3085017690618992E-2</v>
      </c>
      <c r="AI39" s="1374">
        <f t="shared" si="6"/>
        <v>-4.425631039057476E-2</v>
      </c>
      <c r="AJ39" s="1374">
        <f t="shared" si="6"/>
        <v>-0.18045671766031512</v>
      </c>
      <c r="AK39" s="1374">
        <f t="shared" si="6"/>
        <v>9.1199591252553391E-2</v>
      </c>
      <c r="AL39" s="1374">
        <f t="shared" si="6"/>
        <v>-0.11966249003491114</v>
      </c>
      <c r="AM39" s="1374">
        <f t="shared" si="6"/>
        <v>-2.170237222099447E-2</v>
      </c>
      <c r="AN39" s="1374">
        <f t="shared" si="6"/>
        <v>-5.3010194467472127E-3</v>
      </c>
      <c r="AO39" s="1374">
        <f t="shared" si="6"/>
        <v>-6.4530028238622972E-3</v>
      </c>
      <c r="AP39" s="1374">
        <f t="shared" si="6"/>
        <v>-1.3160076280455124E-2</v>
      </c>
      <c r="AQ39" s="1374">
        <f t="shared" si="6"/>
        <v>-4.9935076924984001E-3</v>
      </c>
      <c r="AR39" s="1374">
        <f t="shared" si="6"/>
        <v>-2.2118072624859875E-2</v>
      </c>
      <c r="AS39" s="1374">
        <f t="shared" si="6"/>
        <v>-3.5986683958870724E-2</v>
      </c>
      <c r="AT39" s="1374">
        <f t="shared" si="6"/>
        <v>-2.4291185374762936E-2</v>
      </c>
      <c r="AU39" s="1374">
        <f t="shared" si="6"/>
        <v>-2.0829796210938389E-2</v>
      </c>
      <c r="AV39" s="1374">
        <f t="shared" si="6"/>
        <v>-1.7099173393136158E-2</v>
      </c>
      <c r="AW39" s="1374">
        <f t="shared" si="6"/>
        <v>-1.612328694362275E-2</v>
      </c>
      <c r="AX39" s="1374">
        <f t="shared" si="6"/>
        <v>-1.7952461417261034E-3</v>
      </c>
      <c r="AY39" s="1374">
        <f t="shared" si="6"/>
        <v>-1.9795055836095976E-2</v>
      </c>
      <c r="AZ39" s="1374">
        <f t="shared" si="6"/>
        <v>-1.3764629347298607E-2</v>
      </c>
      <c r="BA39" s="1374">
        <f t="shared" si="6"/>
        <v>-2.3981198612182508E-2</v>
      </c>
      <c r="BB39" s="1374">
        <f t="shared" si="6"/>
        <v>1.3015476955120731E-2</v>
      </c>
      <c r="BC39" s="1374">
        <f t="shared" si="6"/>
        <v>-2.2187605789185105E-2</v>
      </c>
      <c r="BD39" s="1374">
        <f t="shared" si="6"/>
        <v>-1.7135407181375406E-2</v>
      </c>
      <c r="BE39" s="1374">
        <f t="shared" si="6"/>
        <v>-1.2445085791186083E-2</v>
      </c>
      <c r="BF39" s="1374">
        <f t="shared" si="6"/>
        <v>-2.276801970065967E-3</v>
      </c>
      <c r="BG39" s="461"/>
      <c r="BL39" s="1375"/>
      <c r="BV39" s="1353"/>
      <c r="BW39" s="1353"/>
      <c r="BX39" s="1353"/>
      <c r="BY39" s="1353"/>
      <c r="BZ39" s="1353"/>
      <c r="CA39" s="1353"/>
      <c r="CB39" s="1353"/>
      <c r="CC39" s="1353"/>
      <c r="CD39" s="1353"/>
      <c r="CE39" s="1353"/>
      <c r="CF39" s="1353"/>
      <c r="CG39" s="1353"/>
    </row>
    <row r="40" spans="19:85" ht="15">
      <c r="S40" s="1354" t="s">
        <v>35</v>
      </c>
      <c r="T40" s="470"/>
      <c r="U40" s="1342"/>
      <c r="V40" s="1407"/>
      <c r="W40" s="1407"/>
      <c r="X40" s="1407"/>
      <c r="Y40" s="1407"/>
      <c r="Z40" s="1407"/>
      <c r="AA40" s="1373"/>
      <c r="AB40" s="1374">
        <f t="shared" si="6"/>
        <v>0.10581172541317185</v>
      </c>
      <c r="AC40" s="1374">
        <f t="shared" si="6"/>
        <v>5.0076865619440136E-2</v>
      </c>
      <c r="AD40" s="1374">
        <f t="shared" si="6"/>
        <v>9.1694176749329781E-2</v>
      </c>
      <c r="AE40" s="1374">
        <f t="shared" si="6"/>
        <v>0.10651879533139619</v>
      </c>
      <c r="AF40" s="1374">
        <f t="shared" si="6"/>
        <v>0.20058588033406122</v>
      </c>
      <c r="AG40" s="1374">
        <f t="shared" si="6"/>
        <v>1.0003259912310547E-2</v>
      </c>
      <c r="AH40" s="1374">
        <f t="shared" si="6"/>
        <v>-1.6206646838204719E-2</v>
      </c>
      <c r="AI40" s="1374">
        <f t="shared" si="6"/>
        <v>-9.1102134596620643E-2</v>
      </c>
      <c r="AJ40" s="1374">
        <f t="shared" si="6"/>
        <v>-0.12580583116026711</v>
      </c>
      <c r="AK40" s="1374">
        <f t="shared" si="6"/>
        <v>-0.10525093561809307</v>
      </c>
      <c r="AL40" s="1374">
        <f t="shared" si="6"/>
        <v>-0.15081515385240807</v>
      </c>
      <c r="AM40" s="1374">
        <f t="shared" si="6"/>
        <v>-0.11648550653555423</v>
      </c>
      <c r="AN40" s="1374">
        <f t="shared" si="6"/>
        <v>-2.0168450712597652E-2</v>
      </c>
      <c r="AO40" s="1374">
        <f t="shared" si="6"/>
        <v>-0.11390603220539186</v>
      </c>
      <c r="AP40" s="1374">
        <f t="shared" si="6"/>
        <v>1.9113226633442837E-2</v>
      </c>
      <c r="AQ40" s="1374">
        <f t="shared" si="6"/>
        <v>8.3371225306494212E-2</v>
      </c>
      <c r="AR40" s="1374">
        <f t="shared" si="6"/>
        <v>2.2922854063408993E-2</v>
      </c>
      <c r="AS40" s="1374">
        <f t="shared" si="6"/>
        <v>-8.1635719233089654E-3</v>
      </c>
      <c r="AT40" s="1374">
        <f t="shared" si="6"/>
        <v>-6.2394921459997144E-2</v>
      </c>
      <c r="AU40" s="1374">
        <f t="shared" si="6"/>
        <v>9.5566234134729644E-2</v>
      </c>
      <c r="AV40" s="1374">
        <f t="shared" si="6"/>
        <v>7.558207408547446E-2</v>
      </c>
      <c r="AW40" s="1374">
        <f t="shared" si="6"/>
        <v>7.7686434757569423E-2</v>
      </c>
      <c r="AX40" s="1374">
        <f t="shared" si="6"/>
        <v>7.0021154682322395E-2</v>
      </c>
      <c r="AY40" s="1374">
        <f t="shared" si="6"/>
        <v>8.2508029006970851E-2</v>
      </c>
      <c r="AZ40" s="1374">
        <f t="shared" si="6"/>
        <v>6.8734597611091353E-2</v>
      </c>
      <c r="BA40" s="1374">
        <f t="shared" si="6"/>
        <v>7.9035603122782128E-2</v>
      </c>
      <c r="BB40" s="1374">
        <f t="shared" si="6"/>
        <v>4.4668562548908941E-2</v>
      </c>
      <c r="BC40" s="1374">
        <f t="shared" si="6"/>
        <v>3.6829015844069168E-2</v>
      </c>
      <c r="BD40" s="1374">
        <f t="shared" si="6"/>
        <v>4.8219302375168249E-2</v>
      </c>
      <c r="BE40" s="1374">
        <f t="shared" si="6"/>
        <v>3.788057348802365E-2</v>
      </c>
      <c r="BF40" s="1374">
        <f t="shared" si="6"/>
        <v>3.2254834588413717E-2</v>
      </c>
      <c r="BG40" s="461"/>
      <c r="BL40" s="1375"/>
      <c r="BV40" s="1353"/>
      <c r="BW40" s="1353"/>
      <c r="BX40" s="1353"/>
      <c r="BY40" s="1353"/>
      <c r="BZ40" s="1353"/>
      <c r="CA40" s="1353"/>
      <c r="CB40" s="1353"/>
      <c r="CC40" s="1353"/>
      <c r="CD40" s="1353"/>
      <c r="CE40" s="1353"/>
      <c r="CF40" s="1353"/>
      <c r="CG40" s="1353"/>
    </row>
    <row r="41" spans="19:85" ht="41.4">
      <c r="S41" s="1355"/>
      <c r="T41" s="1356" t="s">
        <v>269</v>
      </c>
      <c r="U41" s="472" t="s">
        <v>272</v>
      </c>
      <c r="V41" s="1405"/>
      <c r="W41" s="1405"/>
      <c r="X41" s="1405"/>
      <c r="Y41" s="1405"/>
      <c r="Z41" s="1405"/>
      <c r="AA41" s="1373"/>
      <c r="AB41" s="1374">
        <f t="shared" si="6"/>
        <v>8.8957790566543293E-2</v>
      </c>
      <c r="AC41" s="1374">
        <f t="shared" si="6"/>
        <v>2.4070340480269126E-2</v>
      </c>
      <c r="AD41" s="1374">
        <f t="shared" si="6"/>
        <v>2.0363161087364912E-2</v>
      </c>
      <c r="AE41" s="1374">
        <f t="shared" si="6"/>
        <v>0.16121232145462794</v>
      </c>
      <c r="AF41" s="1374">
        <f t="shared" si="6"/>
        <v>0.19766720352566258</v>
      </c>
      <c r="AG41" s="1374">
        <f t="shared" si="6"/>
        <v>-2.4396098407539313E-2</v>
      </c>
      <c r="AH41" s="1374">
        <f t="shared" si="6"/>
        <v>-6.5590951383219798E-3</v>
      </c>
      <c r="AI41" s="1374">
        <f t="shared" si="6"/>
        <v>-2.8430263235020958E-2</v>
      </c>
      <c r="AJ41" s="1374">
        <f t="shared" si="6"/>
        <v>2.635390839528351E-2</v>
      </c>
      <c r="AK41" s="1374">
        <f t="shared" si="6"/>
        <v>-6.2244971622942846E-2</v>
      </c>
      <c r="AL41" s="1374">
        <f t="shared" si="6"/>
        <v>-0.14834403168881716</v>
      </c>
      <c r="AM41" s="1374">
        <f t="shared" si="6"/>
        <v>-0.16580455226210988</v>
      </c>
      <c r="AN41" s="1374">
        <f t="shared" si="6"/>
        <v>-4.2046532966255601E-4</v>
      </c>
      <c r="AO41" s="1374">
        <f t="shared" si="6"/>
        <v>-0.23455958191438564</v>
      </c>
      <c r="AP41" s="1374">
        <f t="shared" si="6"/>
        <v>2.9188058586412602E-2</v>
      </c>
      <c r="AQ41" s="1374">
        <f t="shared" si="6"/>
        <v>0.14453495032180208</v>
      </c>
      <c r="AR41" s="1374">
        <f t="shared" si="6"/>
        <v>0.14245364954550466</v>
      </c>
      <c r="AS41" s="1374">
        <f t="shared" si="6"/>
        <v>0.15457286956317606</v>
      </c>
      <c r="AT41" s="1374">
        <f t="shared" si="6"/>
        <v>8.514395780830486E-2</v>
      </c>
      <c r="AU41" s="1374">
        <f t="shared" si="6"/>
        <v>0.11382453209094923</v>
      </c>
      <c r="AV41" s="1374">
        <f t="shared" si="6"/>
        <v>0.11969704546561144</v>
      </c>
      <c r="AW41" s="1374">
        <f t="shared" si="6"/>
        <v>0.1247338358651271</v>
      </c>
      <c r="AX41" s="1374">
        <f t="shared" si="6"/>
        <v>9.3404613795915692E-2</v>
      </c>
      <c r="AY41" s="1374">
        <f t="shared" si="6"/>
        <v>0.11458042425563897</v>
      </c>
      <c r="AZ41" s="1374">
        <f t="shared" si="6"/>
        <v>9.7186680212282051E-2</v>
      </c>
      <c r="BA41" s="1374">
        <f t="shared" si="6"/>
        <v>8.5573513618028674E-2</v>
      </c>
      <c r="BB41" s="1374">
        <f t="shared" si="6"/>
        <v>5.4223413925798214E-2</v>
      </c>
      <c r="BC41" s="1374">
        <f t="shared" si="6"/>
        <v>4.6473024126142182E-2</v>
      </c>
      <c r="BD41" s="1374">
        <f t="shared" si="6"/>
        <v>5.7161428590555952E-2</v>
      </c>
      <c r="BE41" s="1374">
        <f t="shared" si="6"/>
        <v>4.0067940267187518E-2</v>
      </c>
      <c r="BF41" s="1374">
        <f t="shared" si="6"/>
        <v>4.0166304358864258E-2</v>
      </c>
      <c r="BG41" s="461"/>
      <c r="BL41" s="1375"/>
      <c r="BV41" s="1359"/>
      <c r="BW41" s="1359"/>
      <c r="BX41" s="1359"/>
      <c r="BY41" s="1359"/>
      <c r="BZ41" s="1359"/>
      <c r="CA41" s="1353"/>
      <c r="CB41" s="1353"/>
      <c r="CC41" s="1353"/>
      <c r="CD41" s="1353"/>
      <c r="CE41" s="1353"/>
      <c r="CF41" s="1353"/>
      <c r="CG41" s="1353"/>
    </row>
    <row r="42" spans="19:85" ht="27.6">
      <c r="S42" s="1355"/>
      <c r="T42" s="1356" t="s">
        <v>270</v>
      </c>
      <c r="U42" s="472" t="s">
        <v>271</v>
      </c>
      <c r="V42" s="1405"/>
      <c r="W42" s="1405"/>
      <c r="X42" s="1405"/>
      <c r="Y42" s="1405"/>
      <c r="Z42" s="1405"/>
      <c r="AA42" s="1373"/>
      <c r="AB42" s="1374">
        <f t="shared" si="6"/>
        <v>0.14797040261001193</v>
      </c>
      <c r="AC42" s="1374">
        <f t="shared" si="6"/>
        <v>1.4702566276902251E-2</v>
      </c>
      <c r="AD42" s="1374">
        <f t="shared" si="6"/>
        <v>0.43657292284521954</v>
      </c>
      <c r="AE42" s="1374">
        <f t="shared" si="6"/>
        <v>0.22852153866522684</v>
      </c>
      <c r="AF42" s="1374">
        <f t="shared" si="6"/>
        <v>0.31491083466813641</v>
      </c>
      <c r="AG42" s="1374">
        <f t="shared" si="6"/>
        <v>3.6462775108984991E-2</v>
      </c>
      <c r="AH42" s="1374">
        <f t="shared" si="6"/>
        <v>9.3873866076615853E-2</v>
      </c>
      <c r="AI42" s="1374">
        <f t="shared" si="6"/>
        <v>-0.17091874443936728</v>
      </c>
      <c r="AJ42" s="1374">
        <f t="shared" si="6"/>
        <v>-0.20882945160778421</v>
      </c>
      <c r="AK42" s="1374">
        <f t="shared" si="6"/>
        <v>-9.5530775551027181E-2</v>
      </c>
      <c r="AL42" s="1374">
        <f t="shared" si="6"/>
        <v>-0.16794683076553196</v>
      </c>
      <c r="AM42" s="1374">
        <f t="shared" si="6"/>
        <v>-6.8704251658183613E-2</v>
      </c>
      <c r="AN42" s="1374">
        <f t="shared" si="6"/>
        <v>-3.7447710181063298E-2</v>
      </c>
      <c r="AO42" s="1374">
        <f t="shared" si="6"/>
        <v>4.0837091530976588E-2</v>
      </c>
      <c r="AP42" s="1374">
        <f t="shared" si="6"/>
        <v>-6.4271802125658528E-2</v>
      </c>
      <c r="AQ42" s="1374">
        <f t="shared" si="6"/>
        <v>4.3468996138076976E-2</v>
      </c>
      <c r="AR42" s="1374">
        <f t="shared" si="6"/>
        <v>-0.12005585474005942</v>
      </c>
      <c r="AS42" s="1374">
        <f t="shared" si="6"/>
        <v>-0.27405220607561276</v>
      </c>
      <c r="AT42" s="1374">
        <f t="shared" si="6"/>
        <v>-0.29527441196066351</v>
      </c>
      <c r="AU42" s="1374">
        <f t="shared" si="6"/>
        <v>4.9800500962981831E-2</v>
      </c>
      <c r="AV42" s="1374">
        <f t="shared" si="6"/>
        <v>-0.11600545771149107</v>
      </c>
      <c r="AW42" s="1374">
        <f t="shared" si="6"/>
        <v>-8.5091895033108322E-2</v>
      </c>
      <c r="AX42" s="1374">
        <f t="shared" si="6"/>
        <v>-4.6052858316117828E-2</v>
      </c>
      <c r="AY42" s="1374">
        <f t="shared" si="6"/>
        <v>2.3246413905391838E-2</v>
      </c>
      <c r="AZ42" s="1374">
        <f t="shared" si="6"/>
        <v>-1.6224752288071298E-2</v>
      </c>
      <c r="BA42" s="1374">
        <f t="shared" si="6"/>
        <v>2.0321204223736844E-2</v>
      </c>
      <c r="BB42" s="1374">
        <f t="shared" si="6"/>
        <v>4.1553940518885835E-2</v>
      </c>
      <c r="BC42" s="1374">
        <f t="shared" si="6"/>
        <v>-8.0039713451747208E-3</v>
      </c>
      <c r="BD42" s="1374">
        <f t="shared" si="6"/>
        <v>-1.8594411677543499E-2</v>
      </c>
      <c r="BE42" s="1374">
        <f t="shared" si="6"/>
        <v>1.5174209166509689E-2</v>
      </c>
      <c r="BF42" s="1374">
        <f t="shared" si="6"/>
        <v>-9.5789886550281422E-2</v>
      </c>
      <c r="BG42" s="461"/>
      <c r="BL42" s="1375"/>
      <c r="BV42" s="1359"/>
      <c r="BW42" s="1359"/>
      <c r="BX42" s="1359"/>
      <c r="BY42" s="1359"/>
      <c r="BZ42" s="1359"/>
      <c r="CA42" s="1353"/>
      <c r="CB42" s="1353"/>
      <c r="CC42" s="1353"/>
      <c r="CD42" s="1353"/>
      <c r="CE42" s="1353"/>
      <c r="CF42" s="1353"/>
      <c r="CG42" s="1353"/>
    </row>
    <row r="43" spans="19:85" ht="18.75" customHeight="1">
      <c r="S43" s="1355"/>
      <c r="T43" s="473" t="s">
        <v>227</v>
      </c>
      <c r="U43" s="463">
        <v>22800</v>
      </c>
      <c r="V43" s="1404"/>
      <c r="W43" s="1404"/>
      <c r="X43" s="1404"/>
      <c r="Y43" s="1404"/>
      <c r="Z43" s="1404"/>
      <c r="AA43" s="1373"/>
      <c r="AB43" s="87">
        <f t="shared" si="6"/>
        <v>0.10552257582449287</v>
      </c>
      <c r="AC43" s="87">
        <f t="shared" si="6"/>
        <v>0.10064606961838862</v>
      </c>
      <c r="AD43" s="87">
        <f t="shared" si="6"/>
        <v>4.2304064926494966E-3</v>
      </c>
      <c r="AE43" s="87">
        <f t="shared" si="6"/>
        <v>-4.3434980255246614E-2</v>
      </c>
      <c r="AF43" s="87">
        <f t="shared" si="6"/>
        <v>9.5044814103399045E-2</v>
      </c>
      <c r="AG43" s="87">
        <f t="shared" si="6"/>
        <v>3.493918267915852E-2</v>
      </c>
      <c r="AH43" s="87">
        <f t="shared" si="6"/>
        <v>-0.14755137946247876</v>
      </c>
      <c r="AI43" s="87">
        <f t="shared" si="6"/>
        <v>-8.8655500632454087E-2</v>
      </c>
      <c r="AJ43" s="87">
        <f t="shared" si="6"/>
        <v>-0.30606878168539509</v>
      </c>
      <c r="AK43" s="87">
        <f t="shared" si="6"/>
        <v>-0.2337743671460053</v>
      </c>
      <c r="AL43" s="87">
        <f t="shared" si="6"/>
        <v>-0.13729097892168241</v>
      </c>
      <c r="AM43" s="87">
        <f t="shared" si="6"/>
        <v>-5.4489790068685706E-2</v>
      </c>
      <c r="AN43" s="87">
        <f t="shared" si="6"/>
        <v>-5.7391871569899E-2</v>
      </c>
      <c r="AO43" s="87">
        <f t="shared" si="6"/>
        <v>-2.7302997855100375E-2</v>
      </c>
      <c r="AP43" s="87">
        <f t="shared" si="6"/>
        <v>-4.3993913171293642E-2</v>
      </c>
      <c r="AQ43" s="87">
        <f t="shared" si="6"/>
        <v>3.4816870635630215E-2</v>
      </c>
      <c r="AR43" s="87">
        <f t="shared" si="6"/>
        <v>-9.5022889556224843E-2</v>
      </c>
      <c r="AS43" s="87">
        <f t="shared" si="6"/>
        <v>-0.11833839406183</v>
      </c>
      <c r="AT43" s="87">
        <f t="shared" si="6"/>
        <v>-0.41705390573341949</v>
      </c>
      <c r="AU43" s="87">
        <f t="shared" si="6"/>
        <v>-8.9328047833397983E-3</v>
      </c>
      <c r="AV43" s="87">
        <f t="shared" si="6"/>
        <v>-7.3387343176950504E-2</v>
      </c>
      <c r="AW43" s="87">
        <f t="shared" si="6"/>
        <v>-6.6918557316746341E-3</v>
      </c>
      <c r="AX43" s="87">
        <f t="shared" si="6"/>
        <v>-5.9812231031047491E-2</v>
      </c>
      <c r="AY43" s="87">
        <f t="shared" si="6"/>
        <v>-1.7536067866264937E-2</v>
      </c>
      <c r="AZ43" s="87">
        <f t="shared" si="6"/>
        <v>1.7777719284695515E-2</v>
      </c>
      <c r="BA43" s="87">
        <f t="shared" si="6"/>
        <v>4.0075035433668083E-2</v>
      </c>
      <c r="BB43" s="87">
        <f t="shared" si="6"/>
        <v>-4.054708774128013E-2</v>
      </c>
      <c r="BC43" s="87">
        <f t="shared" si="6"/>
        <v>-7.6344195300481754E-3</v>
      </c>
      <c r="BD43" s="87">
        <f t="shared" si="6"/>
        <v>-2.6237234401114473E-2</v>
      </c>
      <c r="BE43" s="87">
        <f t="shared" si="6"/>
        <v>1.3635916079060229E-2</v>
      </c>
      <c r="BF43" s="87">
        <f t="shared" si="6"/>
        <v>9.4343516732982025E-3</v>
      </c>
      <c r="BG43" s="461"/>
      <c r="BL43" s="705"/>
      <c r="BM43" s="167"/>
      <c r="BN43" s="167"/>
      <c r="BP43" s="167"/>
      <c r="BS43" s="172"/>
      <c r="BT43" s="1358"/>
      <c r="BU43" s="1352"/>
      <c r="BV43" s="1359"/>
      <c r="BW43" s="1359"/>
      <c r="BX43" s="1359"/>
      <c r="BY43" s="1359"/>
      <c r="BZ43" s="1359"/>
      <c r="CA43" s="1353"/>
      <c r="CB43" s="1353"/>
      <c r="CC43" s="1353"/>
      <c r="CD43" s="1353"/>
      <c r="CE43" s="1353"/>
      <c r="CF43" s="1353"/>
      <c r="CG43" s="1353"/>
    </row>
    <row r="44" spans="19:85" ht="18.75" customHeight="1" thickBot="1">
      <c r="S44" s="1360"/>
      <c r="T44" s="475" t="s">
        <v>228</v>
      </c>
      <c r="U44" s="463">
        <v>17200</v>
      </c>
      <c r="V44" s="1408"/>
      <c r="W44" s="1408"/>
      <c r="X44" s="1408"/>
      <c r="Y44" s="1408"/>
      <c r="Z44" s="1408"/>
      <c r="AA44" s="1376"/>
      <c r="AB44" s="1377">
        <f>AB14/AA14-1</f>
        <v>0</v>
      </c>
      <c r="AC44" s="1377">
        <f t="shared" si="6"/>
        <v>0</v>
      </c>
      <c r="AD44" s="1377">
        <f t="shared" si="6"/>
        <v>0.33333333333333304</v>
      </c>
      <c r="AE44" s="1377">
        <f t="shared" si="6"/>
        <v>0.75000000000000022</v>
      </c>
      <c r="AF44" s="1377">
        <f t="shared" si="6"/>
        <v>1.6428571428571415</v>
      </c>
      <c r="AG44" s="1377">
        <f t="shared" si="6"/>
        <v>-4.2467520647312407E-2</v>
      </c>
      <c r="AH44" s="1377">
        <f t="shared" si="6"/>
        <v>-0.11162980772508435</v>
      </c>
      <c r="AI44" s="1377">
        <f t="shared" ref="AI44:BE44" si="7">AI14/AH14-1</f>
        <v>9.9821013115413804E-2</v>
      </c>
      <c r="AJ44" s="1377">
        <f t="shared" si="7"/>
        <v>0.67576329380784306</v>
      </c>
      <c r="AK44" s="1377">
        <f t="shared" si="7"/>
        <v>-9.3559909122447271E-2</v>
      </c>
      <c r="AL44" s="1377">
        <f t="shared" si="7"/>
        <v>3.1634572034120678E-2</v>
      </c>
      <c r="AM44" s="1377">
        <f t="shared" si="7"/>
        <v>0.26006297501653153</v>
      </c>
      <c r="AN44" s="1377">
        <f t="shared" si="7"/>
        <v>0.12009555900319513</v>
      </c>
      <c r="AO44" s="1377">
        <f t="shared" si="7"/>
        <v>0.16809107081034669</v>
      </c>
      <c r="AP44" s="1377">
        <f t="shared" si="7"/>
        <v>2.0280588839155298</v>
      </c>
      <c r="AQ44" s="1377">
        <f t="shared" si="7"/>
        <v>-4.7860599852782792E-2</v>
      </c>
      <c r="AR44" s="1377">
        <f t="shared" si="7"/>
        <v>0.13236415694472492</v>
      </c>
      <c r="AS44" s="1377">
        <f t="shared" si="7"/>
        <v>-6.6648583281892271E-2</v>
      </c>
      <c r="AT44" s="1377">
        <f t="shared" si="7"/>
        <v>-8.5672423433385103E-2</v>
      </c>
      <c r="AU44" s="1377">
        <f t="shared" si="7"/>
        <v>0.13704931824637412</v>
      </c>
      <c r="AV44" s="1377">
        <f t="shared" si="7"/>
        <v>0.1692741945149483</v>
      </c>
      <c r="AW44" s="1377">
        <f t="shared" si="7"/>
        <v>-0.16025934775256001</v>
      </c>
      <c r="AX44" s="1377">
        <f t="shared" si="7"/>
        <v>6.9705962559551526E-2</v>
      </c>
      <c r="AY44" s="1377">
        <f t="shared" si="7"/>
        <v>-0.30568798223277382</v>
      </c>
      <c r="AZ44" s="1377">
        <f t="shared" si="7"/>
        <v>-0.49145276331225485</v>
      </c>
      <c r="BA44" s="1377">
        <f t="shared" si="7"/>
        <v>0.11103458970769209</v>
      </c>
      <c r="BB44" s="1377">
        <f t="shared" si="7"/>
        <v>-0.29106197453269922</v>
      </c>
      <c r="BC44" s="1377">
        <f t="shared" si="7"/>
        <v>-0.37191548465880897</v>
      </c>
      <c r="BD44" s="1377">
        <f t="shared" si="7"/>
        <v>-7.4422833982732972E-2</v>
      </c>
      <c r="BE44" s="1377">
        <f t="shared" si="7"/>
        <v>0.1046108845739564</v>
      </c>
      <c r="BF44" s="1377">
        <f>BF14/BE14-1</f>
        <v>0.31605798574909416</v>
      </c>
      <c r="BG44" s="461"/>
      <c r="BL44" s="705"/>
      <c r="BM44" s="167"/>
      <c r="BN44" s="167"/>
      <c r="BP44" s="167"/>
      <c r="BS44" s="172"/>
      <c r="BT44" s="1358"/>
      <c r="BU44" s="1352"/>
      <c r="BV44" s="1359"/>
      <c r="BW44" s="1359"/>
      <c r="BX44" s="1359"/>
      <c r="BY44" s="1359"/>
      <c r="BZ44" s="1359"/>
      <c r="CA44" s="1353"/>
      <c r="CB44" s="1353"/>
      <c r="CC44" s="1353"/>
      <c r="CD44" s="1353"/>
      <c r="CE44" s="1353"/>
      <c r="CF44" s="1353"/>
      <c r="CG44" s="1353"/>
    </row>
    <row r="45" spans="19:85" ht="21.75" customHeight="1" thickTop="1">
      <c r="S45" s="1365"/>
      <c r="T45" s="1366"/>
      <c r="U45" s="1367"/>
      <c r="V45" s="1367"/>
      <c r="W45" s="1367"/>
      <c r="X45" s="1367"/>
      <c r="Y45" s="1367"/>
      <c r="Z45" s="1367"/>
      <c r="AA45" s="1378"/>
      <c r="AB45" s="1038"/>
      <c r="AC45" s="1038"/>
      <c r="AD45" s="1038"/>
      <c r="AE45" s="1038"/>
      <c r="AF45" s="1038"/>
      <c r="AG45" s="1038"/>
      <c r="AH45" s="1038"/>
      <c r="AI45" s="1038"/>
      <c r="AJ45" s="1038"/>
      <c r="AK45" s="1038"/>
      <c r="AL45" s="1038"/>
      <c r="AM45" s="1038"/>
      <c r="AN45" s="1038"/>
      <c r="AO45" s="1038"/>
      <c r="AP45" s="1038"/>
      <c r="AQ45" s="1038"/>
      <c r="AR45" s="1038"/>
      <c r="AS45" s="1038"/>
      <c r="AT45" s="1038"/>
      <c r="AU45" s="1038"/>
      <c r="AV45" s="1038"/>
      <c r="AW45" s="1038"/>
      <c r="AX45" s="1038"/>
      <c r="AY45" s="1038"/>
      <c r="AZ45" s="1038"/>
      <c r="BA45" s="1038"/>
      <c r="BB45" s="1038"/>
      <c r="BC45" s="1038"/>
      <c r="BD45" s="1379"/>
      <c r="BE45" s="1379"/>
      <c r="BF45" s="1379"/>
      <c r="BG45" s="461"/>
      <c r="BL45" s="1375"/>
      <c r="BV45" s="1353"/>
      <c r="BW45" s="1353"/>
      <c r="BX45" s="1353"/>
      <c r="BY45" s="1353"/>
      <c r="BZ45" s="1353"/>
      <c r="CA45" s="1353"/>
      <c r="CB45" s="1353"/>
      <c r="CC45" s="1353"/>
      <c r="CD45" s="1353"/>
      <c r="CE45" s="1353"/>
      <c r="CF45" s="1353"/>
      <c r="CG45" s="1353"/>
    </row>
    <row r="46" spans="19:85">
      <c r="BG46" s="461"/>
      <c r="BL46" s="460"/>
    </row>
    <row r="47" spans="19:85" ht="21.75" customHeight="1">
      <c r="S47" s="81" t="s">
        <v>537</v>
      </c>
      <c r="T47" s="461"/>
      <c r="BG47" s="461"/>
      <c r="BL47" s="460"/>
    </row>
    <row r="48" spans="19:85">
      <c r="S48" s="1337" t="s">
        <v>536</v>
      </c>
      <c r="T48" s="1338"/>
      <c r="U48" s="1339" t="s">
        <v>0</v>
      </c>
      <c r="V48" s="22"/>
      <c r="W48" s="22"/>
      <c r="X48" s="22"/>
      <c r="Y48" s="22"/>
      <c r="Z48" s="22"/>
      <c r="AA48" s="6">
        <v>1990</v>
      </c>
      <c r="AB48" s="6">
        <f t="shared" ref="AB48:BF48" si="8">AA48+1</f>
        <v>1991</v>
      </c>
      <c r="AC48" s="6">
        <f t="shared" si="8"/>
        <v>1992</v>
      </c>
      <c r="AD48" s="6">
        <f t="shared" si="8"/>
        <v>1993</v>
      </c>
      <c r="AE48" s="6">
        <f t="shared" si="8"/>
        <v>1994</v>
      </c>
      <c r="AF48" s="6">
        <f t="shared" si="8"/>
        <v>1995</v>
      </c>
      <c r="AG48" s="6">
        <f t="shared" si="8"/>
        <v>1996</v>
      </c>
      <c r="AH48" s="6">
        <f t="shared" si="8"/>
        <v>1997</v>
      </c>
      <c r="AI48" s="6">
        <f t="shared" si="8"/>
        <v>1998</v>
      </c>
      <c r="AJ48" s="481">
        <f t="shared" si="8"/>
        <v>1999</v>
      </c>
      <c r="AK48" s="481">
        <f t="shared" si="8"/>
        <v>2000</v>
      </c>
      <c r="AL48" s="481">
        <f t="shared" si="8"/>
        <v>2001</v>
      </c>
      <c r="AM48" s="481">
        <f t="shared" si="8"/>
        <v>2002</v>
      </c>
      <c r="AN48" s="6">
        <f t="shared" si="8"/>
        <v>2003</v>
      </c>
      <c r="AO48" s="6">
        <f t="shared" si="8"/>
        <v>2004</v>
      </c>
      <c r="AP48" s="6">
        <f t="shared" si="8"/>
        <v>2005</v>
      </c>
      <c r="AQ48" s="6">
        <f t="shared" si="8"/>
        <v>2006</v>
      </c>
      <c r="AR48" s="6">
        <f t="shared" si="8"/>
        <v>2007</v>
      </c>
      <c r="AS48" s="482">
        <f t="shared" si="8"/>
        <v>2008</v>
      </c>
      <c r="AT48" s="6">
        <f t="shared" si="8"/>
        <v>2009</v>
      </c>
      <c r="AU48" s="482">
        <f t="shared" si="8"/>
        <v>2010</v>
      </c>
      <c r="AV48" s="481">
        <f t="shared" si="8"/>
        <v>2011</v>
      </c>
      <c r="AW48" s="6">
        <f t="shared" si="8"/>
        <v>2012</v>
      </c>
      <c r="AX48" s="6">
        <f t="shared" si="8"/>
        <v>2013</v>
      </c>
      <c r="AY48" s="6">
        <f t="shared" si="8"/>
        <v>2014</v>
      </c>
      <c r="AZ48" s="6">
        <f t="shared" si="8"/>
        <v>2015</v>
      </c>
      <c r="BA48" s="6">
        <f t="shared" si="8"/>
        <v>2016</v>
      </c>
      <c r="BB48" s="6">
        <f t="shared" si="8"/>
        <v>2017</v>
      </c>
      <c r="BC48" s="6">
        <f t="shared" si="8"/>
        <v>2018</v>
      </c>
      <c r="BD48" s="6">
        <f t="shared" si="8"/>
        <v>2019</v>
      </c>
      <c r="BE48" s="6">
        <f t="shared" si="8"/>
        <v>2020</v>
      </c>
      <c r="BF48" s="6">
        <f t="shared" si="8"/>
        <v>2021</v>
      </c>
      <c r="BG48" s="461"/>
      <c r="BL48" s="1207"/>
    </row>
    <row r="49" spans="19:85" ht="18.600000000000001">
      <c r="S49" s="1341" t="s">
        <v>225</v>
      </c>
      <c r="T49" s="462"/>
      <c r="U49" s="1342">
        <v>1</v>
      </c>
      <c r="V49" s="1407"/>
      <c r="W49" s="1407"/>
      <c r="X49" s="1407"/>
      <c r="Y49" s="1407"/>
      <c r="Z49" s="1407"/>
      <c r="AA49" s="1373"/>
      <c r="AB49" s="1380"/>
      <c r="AC49" s="1380"/>
      <c r="AD49" s="1380"/>
      <c r="AE49" s="1380"/>
      <c r="AF49" s="1380"/>
      <c r="AG49" s="1380"/>
      <c r="AH49" s="1380"/>
      <c r="AI49" s="1380"/>
      <c r="AJ49" s="1380"/>
      <c r="AK49" s="1380"/>
      <c r="AL49" s="1380"/>
      <c r="AM49" s="1380"/>
      <c r="AN49" s="1380"/>
      <c r="AO49" s="1380"/>
      <c r="AP49" s="1380"/>
      <c r="AQ49" s="1380"/>
      <c r="AR49" s="1380"/>
      <c r="AS49" s="1380"/>
      <c r="AT49" s="1380"/>
      <c r="AU49" s="1380"/>
      <c r="AV49" s="1380"/>
      <c r="AW49" s="1380"/>
      <c r="AX49" s="1373"/>
      <c r="AY49" s="87">
        <f>AY5/$AX5-1</f>
        <v>-3.8872151576598957E-2</v>
      </c>
      <c r="AZ49" s="87">
        <f t="shared" ref="AY49:BF58" si="9">AZ5/$AX5-1</f>
        <v>-6.985147004478176E-2</v>
      </c>
      <c r="BA49" s="87">
        <f t="shared" si="9"/>
        <v>-8.4843473476319042E-2</v>
      </c>
      <c r="BB49" s="87">
        <f t="shared" si="9"/>
        <v>-9.2754223021221827E-2</v>
      </c>
      <c r="BC49" s="87">
        <f t="shared" si="9"/>
        <v>-0.13077801675525147</v>
      </c>
      <c r="BD49" s="87">
        <f t="shared" si="9"/>
        <v>-0.15865918363630716</v>
      </c>
      <c r="BE49" s="87">
        <f t="shared" si="9"/>
        <v>-0.2069734009507892</v>
      </c>
      <c r="BF49" s="87">
        <f>BF5/$AX5-1</f>
        <v>-0.19763927245263113</v>
      </c>
      <c r="BG49" s="461"/>
      <c r="BL49" s="705"/>
      <c r="BV49" s="1353"/>
      <c r="BW49" s="1353"/>
      <c r="BX49" s="1353"/>
      <c r="BY49" s="1353"/>
      <c r="BZ49" s="1353"/>
      <c r="CA49" s="1353"/>
      <c r="CB49" s="1353"/>
      <c r="CC49" s="1353"/>
      <c r="CD49" s="1353"/>
      <c r="CE49" s="1353"/>
      <c r="CF49" s="1353"/>
      <c r="CG49" s="1353"/>
    </row>
    <row r="50" spans="19:85" ht="15">
      <c r="S50" s="1343"/>
      <c r="T50" s="466" t="s">
        <v>34</v>
      </c>
      <c r="U50" s="1342">
        <v>1</v>
      </c>
      <c r="V50" s="1407"/>
      <c r="W50" s="1407"/>
      <c r="X50" s="1407"/>
      <c r="Y50" s="1407"/>
      <c r="Z50" s="1407"/>
      <c r="AA50" s="1373"/>
      <c r="AB50" s="1380"/>
      <c r="AC50" s="1380"/>
      <c r="AD50" s="1380"/>
      <c r="AE50" s="1380"/>
      <c r="AF50" s="1380"/>
      <c r="AG50" s="1380"/>
      <c r="AH50" s="1380"/>
      <c r="AI50" s="1380"/>
      <c r="AJ50" s="1380"/>
      <c r="AK50" s="1380"/>
      <c r="AL50" s="1380"/>
      <c r="AM50" s="1380"/>
      <c r="AN50" s="1380"/>
      <c r="AO50" s="1380"/>
      <c r="AP50" s="1380"/>
      <c r="AQ50" s="1380"/>
      <c r="AR50" s="1380"/>
      <c r="AS50" s="1380"/>
      <c r="AT50" s="1380"/>
      <c r="AU50" s="1380"/>
      <c r="AV50" s="1380"/>
      <c r="AW50" s="1380"/>
      <c r="AX50" s="1373"/>
      <c r="AY50" s="87">
        <f t="shared" si="9"/>
        <v>-4.0287226809504251E-2</v>
      </c>
      <c r="AZ50" s="87">
        <f t="shared" si="9"/>
        <v>-7.2431194303379853E-2</v>
      </c>
      <c r="BA50" s="87">
        <f t="shared" si="9"/>
        <v>-8.8166384227722716E-2</v>
      </c>
      <c r="BB50" s="87">
        <f t="shared" si="9"/>
        <v>-9.7291413524180137E-2</v>
      </c>
      <c r="BC50" s="87">
        <f t="shared" si="9"/>
        <v>-0.13781016197566176</v>
      </c>
      <c r="BD50" s="87">
        <f t="shared" si="9"/>
        <v>-0.16682072314212337</v>
      </c>
      <c r="BE50" s="87">
        <f t="shared" si="9"/>
        <v>-0.21614877521071874</v>
      </c>
      <c r="BF50" s="87">
        <f>BF6/$AX6-1</f>
        <v>-0.20695707090454485</v>
      </c>
      <c r="BG50" s="461"/>
      <c r="BL50" s="705"/>
      <c r="BV50" s="1353"/>
      <c r="BW50" s="1353"/>
      <c r="BX50" s="1353"/>
      <c r="BY50" s="1353"/>
      <c r="BZ50" s="1353"/>
      <c r="CA50" s="1353"/>
      <c r="CB50" s="1353"/>
      <c r="CC50" s="1353"/>
      <c r="CD50" s="1353"/>
      <c r="CE50" s="1353"/>
      <c r="CF50" s="1353"/>
      <c r="CG50" s="1353"/>
    </row>
    <row r="51" spans="19:85" ht="15">
      <c r="S51" s="1346"/>
      <c r="T51" s="1206" t="s">
        <v>370</v>
      </c>
      <c r="U51" s="1342">
        <v>1</v>
      </c>
      <c r="V51" s="1407"/>
      <c r="W51" s="1407"/>
      <c r="X51" s="1407"/>
      <c r="Y51" s="1407"/>
      <c r="Z51" s="1407"/>
      <c r="AA51" s="1373"/>
      <c r="AB51" s="1380"/>
      <c r="AC51" s="1380"/>
      <c r="AD51" s="1380"/>
      <c r="AE51" s="1380"/>
      <c r="AF51" s="1380"/>
      <c r="AG51" s="1380"/>
      <c r="AH51" s="1380"/>
      <c r="AI51" s="1380"/>
      <c r="AJ51" s="1380"/>
      <c r="AK51" s="1380"/>
      <c r="AL51" s="1380"/>
      <c r="AM51" s="1380"/>
      <c r="AN51" s="1380"/>
      <c r="AO51" s="1380"/>
      <c r="AP51" s="1380"/>
      <c r="AQ51" s="1380"/>
      <c r="AR51" s="1380"/>
      <c r="AS51" s="1380"/>
      <c r="AT51" s="1380"/>
      <c r="AU51" s="1380"/>
      <c r="AV51" s="1380"/>
      <c r="AW51" s="1380"/>
      <c r="AX51" s="1373"/>
      <c r="AY51" s="87">
        <f t="shared" si="9"/>
        <v>-1.7677099676025154E-2</v>
      </c>
      <c r="AZ51" s="87">
        <f t="shared" si="9"/>
        <v>-3.1212259719616164E-2</v>
      </c>
      <c r="BA51" s="87">
        <f t="shared" si="9"/>
        <v>-3.5072786943714518E-2</v>
      </c>
      <c r="BB51" s="87">
        <f t="shared" si="9"/>
        <v>-2.4796007120882479E-2</v>
      </c>
      <c r="BC51" s="87">
        <f t="shared" si="9"/>
        <v>-2.5450272015508313E-2</v>
      </c>
      <c r="BD51" s="87">
        <f t="shared" si="9"/>
        <v>-3.6415327343790382E-2</v>
      </c>
      <c r="BE51" s="87">
        <f t="shared" si="9"/>
        <v>-6.9544288261748299E-2</v>
      </c>
      <c r="BF51" s="87">
        <f>BF7/$AX7-1</f>
        <v>-5.8076924674167585E-2</v>
      </c>
      <c r="BG51" s="461"/>
      <c r="BL51" s="705"/>
      <c r="BV51" s="1353"/>
      <c r="BW51" s="1353"/>
      <c r="BX51" s="1353"/>
      <c r="BY51" s="1353"/>
      <c r="BZ51" s="1353"/>
      <c r="CA51" s="1353"/>
      <c r="CB51" s="1353"/>
      <c r="CC51" s="1353"/>
      <c r="CD51" s="1353"/>
      <c r="CE51" s="1353"/>
      <c r="CF51" s="1353"/>
      <c r="CG51" s="1353"/>
    </row>
    <row r="52" spans="19:85" ht="18.600000000000001">
      <c r="S52" s="1349" t="s">
        <v>268</v>
      </c>
      <c r="T52" s="462"/>
      <c r="U52" s="1342">
        <v>25</v>
      </c>
      <c r="V52" s="1407"/>
      <c r="W52" s="1407"/>
      <c r="X52" s="1407"/>
      <c r="Y52" s="1407"/>
      <c r="Z52" s="1407"/>
      <c r="AA52" s="1373"/>
      <c r="AB52" s="1380"/>
      <c r="AC52" s="1380"/>
      <c r="AD52" s="1380"/>
      <c r="AE52" s="1380"/>
      <c r="AF52" s="1380"/>
      <c r="AG52" s="1380"/>
      <c r="AH52" s="1380"/>
      <c r="AI52" s="1380"/>
      <c r="AJ52" s="1380"/>
      <c r="AK52" s="1380"/>
      <c r="AL52" s="1380"/>
      <c r="AM52" s="1380"/>
      <c r="AN52" s="1380"/>
      <c r="AO52" s="1380"/>
      <c r="AP52" s="1380"/>
      <c r="AQ52" s="1380"/>
      <c r="AR52" s="1380"/>
      <c r="AS52" s="1380"/>
      <c r="AT52" s="1380"/>
      <c r="AU52" s="1380"/>
      <c r="AV52" s="1380"/>
      <c r="AW52" s="1380"/>
      <c r="AX52" s="1373"/>
      <c r="AY52" s="87">
        <f t="shared" si="9"/>
        <v>-1.6475828788961366E-2</v>
      </c>
      <c r="AZ52" s="87">
        <f t="shared" si="9"/>
        <v>-2.7874401165469465E-2</v>
      </c>
      <c r="BA52" s="87">
        <f t="shared" si="9"/>
        <v>-2.9339521594098583E-2</v>
      </c>
      <c r="BB52" s="87">
        <f t="shared" si="9"/>
        <v>-3.5531200098720239E-2</v>
      </c>
      <c r="BC52" s="87">
        <f t="shared" si="9"/>
        <v>-4.7860908376046285E-2</v>
      </c>
      <c r="BD52" s="87">
        <f t="shared" si="9"/>
        <v>-5.3821404905649239E-2</v>
      </c>
      <c r="BE52" s="87">
        <f t="shared" si="9"/>
        <v>-5.6460313766408809E-2</v>
      </c>
      <c r="BF52" s="87">
        <f t="shared" si="9"/>
        <v>-5.878417811530201E-2</v>
      </c>
      <c r="BG52" s="461"/>
      <c r="BL52" s="705"/>
      <c r="BV52" s="1353"/>
      <c r="BW52" s="1353"/>
      <c r="BX52" s="1353"/>
      <c r="BY52" s="1353"/>
      <c r="BZ52" s="1353"/>
      <c r="CA52" s="1353"/>
      <c r="CB52" s="1353"/>
      <c r="CC52" s="1353"/>
      <c r="CD52" s="1353"/>
      <c r="CE52" s="1353"/>
      <c r="CF52" s="1353"/>
      <c r="CG52" s="1353"/>
    </row>
    <row r="53" spans="19:85" ht="18.600000000000001">
      <c r="S53" s="1349" t="s">
        <v>226</v>
      </c>
      <c r="T53" s="462"/>
      <c r="U53" s="1342">
        <v>298</v>
      </c>
      <c r="V53" s="1407"/>
      <c r="W53" s="1407"/>
      <c r="X53" s="1407"/>
      <c r="Y53" s="1407"/>
      <c r="Z53" s="1407"/>
      <c r="AA53" s="1373"/>
      <c r="AB53" s="1380"/>
      <c r="AC53" s="1380"/>
      <c r="AD53" s="1380"/>
      <c r="AE53" s="1380"/>
      <c r="AF53" s="1380"/>
      <c r="AG53" s="1380"/>
      <c r="AH53" s="1380"/>
      <c r="AI53" s="1380"/>
      <c r="AJ53" s="1380"/>
      <c r="AK53" s="1380"/>
      <c r="AL53" s="1380"/>
      <c r="AM53" s="1380"/>
      <c r="AN53" s="1380"/>
      <c r="AO53" s="1380"/>
      <c r="AP53" s="1380"/>
      <c r="AQ53" s="1380"/>
      <c r="AR53" s="1380"/>
      <c r="AS53" s="1380"/>
      <c r="AT53" s="1380"/>
      <c r="AU53" s="1380"/>
      <c r="AV53" s="1380"/>
      <c r="AW53" s="1380"/>
      <c r="AX53" s="1373"/>
      <c r="AY53" s="87">
        <f t="shared" si="9"/>
        <v>-1.9795055836095976E-2</v>
      </c>
      <c r="AZ53" s="87">
        <f t="shared" si="9"/>
        <v>-3.3287213576901675E-2</v>
      </c>
      <c r="BA53" s="87">
        <f t="shared" si="9"/>
        <v>-5.6470144909050335E-2</v>
      </c>
      <c r="BB53" s="87">
        <f t="shared" si="9"/>
        <v>-4.4189653823645703E-2</v>
      </c>
      <c r="BC53" s="87">
        <f t="shared" si="9"/>
        <v>-6.5396796993831163E-2</v>
      </c>
      <c r="BD53" s="87">
        <f t="shared" si="9"/>
        <v>-8.141160343035958E-2</v>
      </c>
      <c r="BE53" s="87">
        <f t="shared" si="9"/>
        <v>-9.2843514832456786E-2</v>
      </c>
      <c r="BF53" s="87">
        <f t="shared" si="9"/>
        <v>-9.4908930505044342E-2</v>
      </c>
      <c r="BG53" s="461"/>
      <c r="BL53" s="705"/>
      <c r="BV53" s="1353"/>
      <c r="BW53" s="1353"/>
      <c r="BX53" s="1353"/>
      <c r="BY53" s="1353"/>
      <c r="BZ53" s="1353"/>
      <c r="CA53" s="1353"/>
      <c r="CB53" s="1353"/>
      <c r="CC53" s="1353"/>
      <c r="CD53" s="1353"/>
      <c r="CE53" s="1353"/>
      <c r="CF53" s="1353"/>
      <c r="CG53" s="1353"/>
    </row>
    <row r="54" spans="19:85" ht="15">
      <c r="S54" s="1354" t="s">
        <v>35</v>
      </c>
      <c r="T54" s="470"/>
      <c r="U54" s="1342"/>
      <c r="V54" s="1407"/>
      <c r="W54" s="1407"/>
      <c r="X54" s="1407"/>
      <c r="Y54" s="1407"/>
      <c r="Z54" s="1407"/>
      <c r="AA54" s="1373"/>
      <c r="AB54" s="1380"/>
      <c r="AC54" s="1380"/>
      <c r="AD54" s="1380"/>
      <c r="AE54" s="1380"/>
      <c r="AF54" s="1380"/>
      <c r="AG54" s="1380"/>
      <c r="AH54" s="1380"/>
      <c r="AI54" s="1380"/>
      <c r="AJ54" s="1380"/>
      <c r="AK54" s="1380"/>
      <c r="AL54" s="1380"/>
      <c r="AM54" s="1380"/>
      <c r="AN54" s="1380"/>
      <c r="AO54" s="1380"/>
      <c r="AP54" s="1380"/>
      <c r="AQ54" s="1380"/>
      <c r="AR54" s="1380"/>
      <c r="AS54" s="1380"/>
      <c r="AT54" s="1380"/>
      <c r="AU54" s="1380"/>
      <c r="AV54" s="1380"/>
      <c r="AW54" s="1380"/>
      <c r="AX54" s="1373"/>
      <c r="AY54" s="87">
        <f t="shared" si="9"/>
        <v>8.2508029006970851E-2</v>
      </c>
      <c r="AZ54" s="87">
        <f t="shared" si="9"/>
        <v>0.15691378279154056</v>
      </c>
      <c r="BA54" s="87">
        <f t="shared" si="9"/>
        <v>0.24835116137552937</v>
      </c>
      <c r="BB54" s="87">
        <f t="shared" si="9"/>
        <v>0.30411321331043539</v>
      </c>
      <c r="BC54" s="87">
        <f t="shared" si="9"/>
        <v>0.35214241950590552</v>
      </c>
      <c r="BD54" s="87">
        <f t="shared" si="9"/>
        <v>0.41734178368635244</v>
      </c>
      <c r="BE54" s="87">
        <f t="shared" si="9"/>
        <v>0.4710315032809298</v>
      </c>
      <c r="BF54" s="87">
        <f t="shared" si="9"/>
        <v>0.5184793810936017</v>
      </c>
      <c r="BG54" s="461"/>
      <c r="BL54" s="705"/>
      <c r="BV54" s="1353"/>
      <c r="BW54" s="1353"/>
      <c r="BX54" s="1353"/>
      <c r="BY54" s="1353"/>
      <c r="BZ54" s="1353"/>
      <c r="CA54" s="1353"/>
      <c r="CB54" s="1353"/>
      <c r="CC54" s="1353"/>
      <c r="CD54" s="1353"/>
      <c r="CE54" s="1353"/>
      <c r="CF54" s="1353"/>
      <c r="CG54" s="1353"/>
    </row>
    <row r="55" spans="19:85" ht="41.4">
      <c r="S55" s="1355"/>
      <c r="T55" s="1356" t="s">
        <v>269</v>
      </c>
      <c r="U55" s="472" t="s">
        <v>272</v>
      </c>
      <c r="V55" s="1405"/>
      <c r="W55" s="1405"/>
      <c r="X55" s="1405"/>
      <c r="Y55" s="1405"/>
      <c r="Z55" s="1405"/>
      <c r="AA55" s="1373"/>
      <c r="AB55" s="1380"/>
      <c r="AC55" s="1380"/>
      <c r="AD55" s="1380"/>
      <c r="AE55" s="1380"/>
      <c r="AF55" s="1380"/>
      <c r="AG55" s="1380"/>
      <c r="AH55" s="1380"/>
      <c r="AI55" s="1380"/>
      <c r="AJ55" s="1380"/>
      <c r="AK55" s="1380"/>
      <c r="AL55" s="1380"/>
      <c r="AM55" s="1380"/>
      <c r="AN55" s="1380"/>
      <c r="AO55" s="1380"/>
      <c r="AP55" s="1380"/>
      <c r="AQ55" s="1380"/>
      <c r="AR55" s="1380"/>
      <c r="AS55" s="1380"/>
      <c r="AT55" s="1380"/>
      <c r="AU55" s="1380"/>
      <c r="AV55" s="1380"/>
      <c r="AW55" s="1380"/>
      <c r="AX55" s="1373"/>
      <c r="AY55" s="87">
        <f t="shared" si="9"/>
        <v>0.11458042425563897</v>
      </c>
      <c r="AZ55" s="87">
        <f t="shared" si="9"/>
        <v>0.22290279551864134</v>
      </c>
      <c r="BA55" s="87">
        <f t="shared" si="9"/>
        <v>0.32755088454448122</v>
      </c>
      <c r="BB55" s="87">
        <f t="shared" si="9"/>
        <v>0.39953522566469601</v>
      </c>
      <c r="BC55" s="87">
        <f t="shared" si="9"/>
        <v>0.46457585997239748</v>
      </c>
      <c r="BD55" s="87">
        <f t="shared" si="9"/>
        <v>0.54829310840766166</v>
      </c>
      <c r="BE55" s="87">
        <f t="shared" si="9"/>
        <v>0.610330024191438</v>
      </c>
      <c r="BF55" s="87">
        <f t="shared" si="9"/>
        <v>0.67501103006132834</v>
      </c>
      <c r="BG55" s="461"/>
      <c r="BL55" s="705"/>
      <c r="BV55" s="1359"/>
      <c r="BW55" s="1359"/>
      <c r="BX55" s="1359"/>
      <c r="BY55" s="1359"/>
      <c r="BZ55" s="1359"/>
      <c r="CA55" s="1353"/>
      <c r="CB55" s="1353"/>
      <c r="CC55" s="1353"/>
      <c r="CD55" s="1353"/>
      <c r="CE55" s="1353"/>
      <c r="CF55" s="1353"/>
      <c r="CG55" s="1353"/>
    </row>
    <row r="56" spans="19:85" ht="27.6">
      <c r="S56" s="1355"/>
      <c r="T56" s="1356" t="s">
        <v>270</v>
      </c>
      <c r="U56" s="472" t="s">
        <v>271</v>
      </c>
      <c r="V56" s="1405"/>
      <c r="W56" s="1405"/>
      <c r="X56" s="1405"/>
      <c r="Y56" s="1405"/>
      <c r="Z56" s="1405"/>
      <c r="AA56" s="1373"/>
      <c r="AB56" s="1380"/>
      <c r="AC56" s="1380"/>
      <c r="AD56" s="1380"/>
      <c r="AE56" s="1380"/>
      <c r="AF56" s="1380"/>
      <c r="AG56" s="1380"/>
      <c r="AH56" s="1380"/>
      <c r="AI56" s="1380"/>
      <c r="AJ56" s="1380"/>
      <c r="AK56" s="1380"/>
      <c r="AL56" s="1380"/>
      <c r="AM56" s="1380"/>
      <c r="AN56" s="1380"/>
      <c r="AO56" s="1380"/>
      <c r="AP56" s="1380"/>
      <c r="AQ56" s="1380"/>
      <c r="AR56" s="1380"/>
      <c r="AS56" s="1380"/>
      <c r="AT56" s="1380"/>
      <c r="AU56" s="1380"/>
      <c r="AV56" s="1380"/>
      <c r="AW56" s="1380"/>
      <c r="AX56" s="1373"/>
      <c r="AY56" s="87">
        <f t="shared" si="9"/>
        <v>2.3246413905391838E-2</v>
      </c>
      <c r="AZ56" s="87">
        <f t="shared" si="9"/>
        <v>6.6444943101195975E-3</v>
      </c>
      <c r="BA56" s="87">
        <f t="shared" si="9"/>
        <v>2.7100722659695986E-2</v>
      </c>
      <c r="BB56" s="87">
        <f t="shared" si="9"/>
        <v>6.9780804996001589E-2</v>
      </c>
      <c r="BC56" s="87">
        <f t="shared" si="9"/>
        <v>6.1218310087195693E-2</v>
      </c>
      <c r="BD56" s="87">
        <f t="shared" si="9"/>
        <v>4.1485579949687379E-2</v>
      </c>
      <c r="BE56" s="87">
        <f t="shared" si="9"/>
        <v>5.7289299983747544E-2</v>
      </c>
      <c r="BF56" s="87">
        <f t="shared" si="9"/>
        <v>-4.3988322112522016E-2</v>
      </c>
      <c r="BG56" s="461"/>
      <c r="BL56" s="705"/>
      <c r="BV56" s="1359"/>
      <c r="BW56" s="1359"/>
      <c r="BX56" s="1359"/>
      <c r="BY56" s="1359"/>
      <c r="BZ56" s="1359"/>
      <c r="CA56" s="1353"/>
      <c r="CB56" s="1353"/>
      <c r="CC56" s="1353"/>
      <c r="CD56" s="1353"/>
      <c r="CE56" s="1353"/>
      <c r="CF56" s="1353"/>
      <c r="CG56" s="1353"/>
    </row>
    <row r="57" spans="19:85" ht="18.75" customHeight="1">
      <c r="S57" s="1355"/>
      <c r="T57" s="473" t="s">
        <v>227</v>
      </c>
      <c r="U57" s="463">
        <v>22800</v>
      </c>
      <c r="V57" s="1404"/>
      <c r="W57" s="1404"/>
      <c r="X57" s="1404"/>
      <c r="Y57" s="1404"/>
      <c r="Z57" s="1404"/>
      <c r="AA57" s="1373"/>
      <c r="AB57" s="1373"/>
      <c r="AC57" s="1373"/>
      <c r="AD57" s="1373"/>
      <c r="AE57" s="1373"/>
      <c r="AF57" s="1373"/>
      <c r="AG57" s="1373"/>
      <c r="AH57" s="1373"/>
      <c r="AI57" s="1373"/>
      <c r="AJ57" s="1373"/>
      <c r="AK57" s="1373"/>
      <c r="AL57" s="1373"/>
      <c r="AM57" s="1373"/>
      <c r="AN57" s="1373"/>
      <c r="AO57" s="1373"/>
      <c r="AP57" s="1373"/>
      <c r="AQ57" s="1373"/>
      <c r="AR57" s="1373"/>
      <c r="AS57" s="1373"/>
      <c r="AT57" s="1373"/>
      <c r="AU57" s="1373"/>
      <c r="AV57" s="1373"/>
      <c r="AW57" s="1373"/>
      <c r="AX57" s="1373"/>
      <c r="AY57" s="87">
        <f t="shared" si="9"/>
        <v>-1.7536067866264937E-2</v>
      </c>
      <c r="AZ57" s="87">
        <f t="shared" si="9"/>
        <v>-7.0099873453188799E-5</v>
      </c>
      <c r="BA57" s="87">
        <f t="shared" si="9"/>
        <v>4.000212630530231E-2</v>
      </c>
      <c r="BB57" s="87">
        <f t="shared" si="9"/>
        <v>-2.1669311611166586E-3</v>
      </c>
      <c r="BC57" s="87">
        <f t="shared" si="9"/>
        <v>-9.7848074295882048E-3</v>
      </c>
      <c r="BD57" s="87">
        <f t="shared" si="9"/>
        <v>-3.5765315544602827E-2</v>
      </c>
      <c r="BE57" s="87">
        <f t="shared" si="9"/>
        <v>-2.2617092306850051E-2</v>
      </c>
      <c r="BF57" s="87">
        <f t="shared" si="9"/>
        <v>-1.3396118236202015E-2</v>
      </c>
      <c r="BG57" s="461"/>
      <c r="BL57" s="705"/>
      <c r="BM57" s="167"/>
      <c r="BN57" s="167"/>
      <c r="BP57" s="167"/>
      <c r="BS57" s="172"/>
      <c r="BT57" s="1358"/>
      <c r="BU57" s="1352"/>
      <c r="BV57" s="1359"/>
      <c r="BW57" s="1359"/>
      <c r="BX57" s="1359"/>
      <c r="BY57" s="1359"/>
      <c r="BZ57" s="1359"/>
      <c r="CA57" s="1353"/>
      <c r="CB57" s="1353"/>
      <c r="CC57" s="1353"/>
      <c r="CD57" s="1353"/>
      <c r="CE57" s="1353"/>
      <c r="CF57" s="1353"/>
      <c r="CG57" s="1353"/>
    </row>
    <row r="58" spans="19:85" ht="18.75" customHeight="1" thickBot="1">
      <c r="S58" s="1360"/>
      <c r="T58" s="475" t="s">
        <v>228</v>
      </c>
      <c r="U58" s="463">
        <v>17200</v>
      </c>
      <c r="V58" s="1408"/>
      <c r="W58" s="1408"/>
      <c r="X58" s="1408"/>
      <c r="Y58" s="1408"/>
      <c r="Z58" s="1408"/>
      <c r="AA58" s="1376"/>
      <c r="AB58" s="1381"/>
      <c r="AC58" s="1381"/>
      <c r="AD58" s="1381"/>
      <c r="AE58" s="1381"/>
      <c r="AF58" s="1381"/>
      <c r="AG58" s="1381"/>
      <c r="AH58" s="1381"/>
      <c r="AI58" s="1381"/>
      <c r="AJ58" s="1381"/>
      <c r="AK58" s="1381"/>
      <c r="AL58" s="1381"/>
      <c r="AM58" s="1381"/>
      <c r="AN58" s="1381"/>
      <c r="AO58" s="1381"/>
      <c r="AP58" s="1381"/>
      <c r="AQ58" s="1381"/>
      <c r="AR58" s="1381"/>
      <c r="AS58" s="1381"/>
      <c r="AT58" s="1381"/>
      <c r="AU58" s="1381"/>
      <c r="AV58" s="1381"/>
      <c r="AW58" s="1381"/>
      <c r="AX58" s="1376"/>
      <c r="AY58" s="1363">
        <f t="shared" si="9"/>
        <v>-0.30568798223277382</v>
      </c>
      <c r="AZ58" s="1363">
        <f t="shared" si="9"/>
        <v>-0.64690954196538453</v>
      </c>
      <c r="BA58" s="1363">
        <f t="shared" si="9"/>
        <v>-0.60770428782780983</v>
      </c>
      <c r="BB58" s="1363">
        <f t="shared" si="9"/>
        <v>-0.72188665241335892</v>
      </c>
      <c r="BC58" s="1363">
        <f t="shared" si="9"/>
        <v>-0.82532131287112831</v>
      </c>
      <c r="BD58" s="1363">
        <f t="shared" si="9"/>
        <v>-0.83832139580364218</v>
      </c>
      <c r="BE58" s="1363">
        <f t="shared" si="9"/>
        <v>-0.82140805400197858</v>
      </c>
      <c r="BF58" s="1363">
        <f>BF14/$AX14-1</f>
        <v>-0.76496264327883301</v>
      </c>
      <c r="BG58" s="461"/>
      <c r="BL58" s="705"/>
      <c r="BM58" s="167"/>
      <c r="BN58" s="167"/>
      <c r="BP58" s="167"/>
      <c r="BS58" s="172"/>
      <c r="BT58" s="1358"/>
      <c r="BU58" s="1352"/>
      <c r="BV58" s="1359"/>
      <c r="BW58" s="1359"/>
      <c r="BX58" s="1359"/>
      <c r="BY58" s="1359"/>
      <c r="BZ58" s="1359"/>
      <c r="CA58" s="1353"/>
      <c r="CB58" s="1353"/>
      <c r="CC58" s="1353"/>
      <c r="CD58" s="1353"/>
      <c r="CE58" s="1353"/>
      <c r="CF58" s="1353"/>
      <c r="CG58" s="1353"/>
    </row>
    <row r="59" spans="19:85" ht="21.75" customHeight="1" thickTop="1">
      <c r="S59" s="1365"/>
      <c r="T59" s="1366"/>
      <c r="U59" s="1367"/>
      <c r="V59" s="1367"/>
      <c r="W59" s="1367"/>
      <c r="X59" s="1367"/>
      <c r="Y59" s="1367"/>
      <c r="Z59" s="1367"/>
      <c r="AA59" s="1378"/>
      <c r="AB59" s="1382"/>
      <c r="AC59" s="1382"/>
      <c r="AD59" s="1382"/>
      <c r="AE59" s="1382"/>
      <c r="AF59" s="1382"/>
      <c r="AG59" s="1382"/>
      <c r="AH59" s="1382"/>
      <c r="AI59" s="1382"/>
      <c r="AJ59" s="1382"/>
      <c r="AK59" s="1382"/>
      <c r="AL59" s="1382"/>
      <c r="AM59" s="1382"/>
      <c r="AN59" s="1382"/>
      <c r="AO59" s="1382"/>
      <c r="AP59" s="1382"/>
      <c r="AQ59" s="1382"/>
      <c r="AR59" s="1382"/>
      <c r="AS59" s="1382"/>
      <c r="AT59" s="1382"/>
      <c r="AU59" s="1382"/>
      <c r="AV59" s="1382"/>
      <c r="AW59" s="1382"/>
      <c r="AX59" s="1378"/>
      <c r="AY59" s="1383"/>
      <c r="AZ59" s="1383"/>
      <c r="BA59" s="1383"/>
      <c r="BB59" s="1383"/>
      <c r="BC59" s="1383"/>
      <c r="BD59" s="1383"/>
      <c r="BE59" s="1383"/>
      <c r="BF59" s="1383"/>
      <c r="BG59" s="461"/>
      <c r="BL59" s="705"/>
      <c r="BV59" s="1353"/>
      <c r="BW59" s="1353"/>
      <c r="BX59" s="1353"/>
      <c r="BY59" s="1353"/>
      <c r="BZ59" s="1353"/>
      <c r="CA59" s="1353"/>
      <c r="CB59" s="1353"/>
      <c r="CC59" s="1353"/>
      <c r="CD59" s="1353"/>
      <c r="CE59" s="1353"/>
      <c r="CF59" s="1353"/>
      <c r="CG59" s="1353"/>
    </row>
  </sheetData>
  <phoneticPr fontId="10"/>
  <pageMargins left="0.19685039370078741" right="0.19685039370078741" top="0.19685039370078741" bottom="0.27559055118110237" header="0.19685039370078741" footer="0.23622047244094491"/>
  <pageSetup paperSize="9" scale="45" orientation="portrait" r:id="rId1"/>
  <headerFooter alignWithMargins="0"/>
  <colBreaks count="1" manualBreakCount="1">
    <brk id="61" max="1048575" man="1"/>
  </colBreaks>
  <ignoredErrors>
    <ignoredError sqref="AA5:BF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G116"/>
  <sheetViews>
    <sheetView zoomScaleNormal="100" workbookViewId="0">
      <pane xSplit="20" topLeftCell="AW1" activePane="topRight" state="frozen"/>
      <selection pane="topRight" activeCell="BC17" sqref="BC17"/>
    </sheetView>
  </sheetViews>
  <sheetFormatPr defaultColWidth="9" defaultRowHeight="13.8"/>
  <cols>
    <col min="1" max="1" width="1.6640625" style="81" customWidth="1"/>
    <col min="2" max="15" width="1.6640625" style="1" hidden="1" customWidth="1"/>
    <col min="16" max="16" width="1.6640625" style="81" customWidth="1"/>
    <col min="17" max="19" width="1.6640625" style="1" customWidth="1"/>
    <col min="20" max="20" width="43.109375" style="1" customWidth="1"/>
    <col min="21" max="26" width="43.109375" style="1" hidden="1" customWidth="1"/>
    <col min="27" max="58" width="12.44140625" style="1" bestFit="1" customWidth="1"/>
    <col min="59" max="59" width="10.6640625" style="1" hidden="1" customWidth="1"/>
    <col min="60" max="60" width="9" style="1" customWidth="1"/>
    <col min="61" max="16384" width="9" style="1"/>
  </cols>
  <sheetData>
    <row r="1" spans="1:59" ht="109.95" customHeight="1">
      <c r="B1" s="344"/>
      <c r="C1" s="344"/>
      <c r="D1" s="344"/>
      <c r="E1" s="344"/>
      <c r="F1" s="344"/>
      <c r="G1" s="344"/>
      <c r="H1" s="344"/>
      <c r="I1" s="344"/>
      <c r="J1" s="344"/>
      <c r="K1" s="344"/>
      <c r="L1" s="344"/>
      <c r="M1" s="344"/>
      <c r="N1" s="344"/>
      <c r="O1" s="344"/>
      <c r="Q1" s="1450" t="s">
        <v>347</v>
      </c>
      <c r="R1" s="1450"/>
      <c r="S1" s="1450"/>
      <c r="T1" s="1450"/>
      <c r="U1" s="1275"/>
      <c r="V1" s="1275"/>
      <c r="W1" s="1275"/>
      <c r="X1" s="1275"/>
      <c r="Y1" s="1275"/>
      <c r="Z1" s="1275"/>
      <c r="AA1" s="264"/>
      <c r="AB1" s="264"/>
      <c r="AC1" s="264"/>
      <c r="AD1" s="179"/>
      <c r="AE1" s="179"/>
      <c r="AF1" s="179"/>
      <c r="AG1" s="179"/>
      <c r="AH1" s="179"/>
      <c r="AI1" s="179"/>
    </row>
    <row r="2" spans="1:59" ht="14.25" customHeight="1">
      <c r="A2" s="1552"/>
      <c r="B2" s="179"/>
      <c r="C2" s="179"/>
      <c r="D2" s="179"/>
      <c r="E2" s="179"/>
      <c r="F2" s="179"/>
      <c r="G2" s="179"/>
      <c r="H2" s="179"/>
      <c r="I2" s="179"/>
      <c r="J2" s="179"/>
      <c r="K2" s="179"/>
      <c r="L2" s="179"/>
      <c r="M2" s="179"/>
      <c r="N2" s="179"/>
      <c r="O2" s="179"/>
      <c r="P2" s="1561"/>
      <c r="Q2" s="1302" t="str">
        <f>'0.Contents'!C2</f>
        <v>＜暫定データ＞</v>
      </c>
      <c r="R2" s="179"/>
      <c r="S2" s="179"/>
      <c r="T2" s="345"/>
      <c r="U2" s="345"/>
      <c r="V2" s="345"/>
      <c r="W2" s="345"/>
      <c r="X2" s="345"/>
      <c r="Y2" s="345"/>
      <c r="Z2" s="345"/>
      <c r="AA2" s="345"/>
      <c r="AB2" s="345"/>
      <c r="AC2" s="345"/>
      <c r="AD2" s="345"/>
      <c r="AE2" s="345"/>
      <c r="AF2" s="345"/>
      <c r="AG2" s="345"/>
      <c r="AH2" s="345"/>
      <c r="AI2" s="345"/>
    </row>
    <row r="3" spans="1:59" ht="18.75" customHeight="1" thickBot="1">
      <c r="P3" s="112"/>
      <c r="Q3" s="1" t="s">
        <v>264</v>
      </c>
    </row>
    <row r="4" spans="1:59" ht="14.4" thickBot="1">
      <c r="O4" s="32"/>
      <c r="P4" s="581"/>
      <c r="Q4" s="931"/>
      <c r="R4" s="932"/>
      <c r="S4" s="932"/>
      <c r="T4" s="933"/>
      <c r="U4" s="933"/>
      <c r="V4" s="933"/>
      <c r="W4" s="933"/>
      <c r="X4" s="933"/>
      <c r="Y4" s="933"/>
      <c r="Z4" s="933"/>
      <c r="AA4" s="930">
        <v>1990</v>
      </c>
      <c r="AB4" s="930">
        <f>AA4+1</f>
        <v>1991</v>
      </c>
      <c r="AC4" s="930">
        <f t="shared" ref="AC4:BE4" si="0">AB4+1</f>
        <v>1992</v>
      </c>
      <c r="AD4" s="930">
        <f t="shared" si="0"/>
        <v>1993</v>
      </c>
      <c r="AE4" s="930">
        <f t="shared" si="0"/>
        <v>1994</v>
      </c>
      <c r="AF4" s="930">
        <f t="shared" si="0"/>
        <v>1995</v>
      </c>
      <c r="AG4" s="930">
        <f t="shared" si="0"/>
        <v>1996</v>
      </c>
      <c r="AH4" s="930">
        <f t="shared" si="0"/>
        <v>1997</v>
      </c>
      <c r="AI4" s="930">
        <f t="shared" si="0"/>
        <v>1998</v>
      </c>
      <c r="AJ4" s="930">
        <f t="shared" si="0"/>
        <v>1999</v>
      </c>
      <c r="AK4" s="930">
        <f t="shared" si="0"/>
        <v>2000</v>
      </c>
      <c r="AL4" s="930">
        <f t="shared" si="0"/>
        <v>2001</v>
      </c>
      <c r="AM4" s="930">
        <f t="shared" si="0"/>
        <v>2002</v>
      </c>
      <c r="AN4" s="930">
        <f t="shared" si="0"/>
        <v>2003</v>
      </c>
      <c r="AO4" s="930">
        <f t="shared" si="0"/>
        <v>2004</v>
      </c>
      <c r="AP4" s="930">
        <f t="shared" si="0"/>
        <v>2005</v>
      </c>
      <c r="AQ4" s="930">
        <f t="shared" si="0"/>
        <v>2006</v>
      </c>
      <c r="AR4" s="930">
        <f t="shared" si="0"/>
        <v>2007</v>
      </c>
      <c r="AS4" s="930">
        <f t="shared" si="0"/>
        <v>2008</v>
      </c>
      <c r="AT4" s="930">
        <f t="shared" si="0"/>
        <v>2009</v>
      </c>
      <c r="AU4" s="930">
        <f t="shared" si="0"/>
        <v>2010</v>
      </c>
      <c r="AV4" s="930">
        <f t="shared" si="0"/>
        <v>2011</v>
      </c>
      <c r="AW4" s="930">
        <f t="shared" si="0"/>
        <v>2012</v>
      </c>
      <c r="AX4" s="930">
        <f t="shared" si="0"/>
        <v>2013</v>
      </c>
      <c r="AY4" s="930">
        <f t="shared" si="0"/>
        <v>2014</v>
      </c>
      <c r="AZ4" s="930">
        <f t="shared" si="0"/>
        <v>2015</v>
      </c>
      <c r="BA4" s="930">
        <f t="shared" si="0"/>
        <v>2016</v>
      </c>
      <c r="BB4" s="930">
        <f t="shared" si="0"/>
        <v>2017</v>
      </c>
      <c r="BC4" s="930">
        <f t="shared" si="0"/>
        <v>2018</v>
      </c>
      <c r="BD4" s="930">
        <f t="shared" si="0"/>
        <v>2019</v>
      </c>
      <c r="BE4" s="930">
        <f t="shared" si="0"/>
        <v>2020</v>
      </c>
      <c r="BF4" s="1151">
        <f t="shared" ref="BF4" si="1">BE4+1</f>
        <v>2021</v>
      </c>
      <c r="BG4" s="1480" t="s">
        <v>16</v>
      </c>
    </row>
    <row r="5" spans="1:59" ht="14.25" customHeight="1">
      <c r="O5" s="32"/>
      <c r="P5" s="582"/>
      <c r="Q5" s="278" t="s">
        <v>47</v>
      </c>
      <c r="R5" s="279"/>
      <c r="S5" s="279"/>
      <c r="T5" s="328"/>
      <c r="U5" s="328"/>
      <c r="V5" s="328"/>
      <c r="W5" s="328"/>
      <c r="X5" s="328"/>
      <c r="Y5" s="328"/>
      <c r="Z5" s="328"/>
      <c r="AA5" s="123">
        <f>SUM(AA6,AA14,AA29,AA35,AA42)</f>
        <v>1067561.954437844</v>
      </c>
      <c r="AB5" s="123">
        <f t="shared" ref="AB5:BB5" si="2">SUM(AB6,AB14,AB29,AB35,AB42)</f>
        <v>1077811.3134951487</v>
      </c>
      <c r="AC5" s="123">
        <f t="shared" si="2"/>
        <v>1085822.1633882239</v>
      </c>
      <c r="AD5" s="123">
        <f t="shared" si="2"/>
        <v>1081001.6873980737</v>
      </c>
      <c r="AE5" s="123">
        <f t="shared" si="2"/>
        <v>1130903.9713782831</v>
      </c>
      <c r="AF5" s="123">
        <f t="shared" si="2"/>
        <v>1142141.2286336394</v>
      </c>
      <c r="AG5" s="123">
        <f t="shared" si="2"/>
        <v>1153549.6793706228</v>
      </c>
      <c r="AH5" s="123">
        <f t="shared" si="2"/>
        <v>1147096.7966268647</v>
      </c>
      <c r="AI5" s="123">
        <f t="shared" si="2"/>
        <v>1113157.8091833084</v>
      </c>
      <c r="AJ5" s="123">
        <f t="shared" si="2"/>
        <v>1149478.7329300642</v>
      </c>
      <c r="AK5" s="123">
        <f t="shared" si="2"/>
        <v>1170300.2428345182</v>
      </c>
      <c r="AL5" s="123">
        <f t="shared" si="2"/>
        <v>1157360.182279736</v>
      </c>
      <c r="AM5" s="123">
        <f t="shared" si="2"/>
        <v>1188990.8394394012</v>
      </c>
      <c r="AN5" s="123">
        <f t="shared" si="2"/>
        <v>1197298.2498674169</v>
      </c>
      <c r="AO5" s="123">
        <f t="shared" si="2"/>
        <v>1193442.4477155812</v>
      </c>
      <c r="AP5" s="123">
        <f t="shared" si="2"/>
        <v>1200521.1451346583</v>
      </c>
      <c r="AQ5" s="123">
        <f t="shared" si="2"/>
        <v>1178716.3555979128</v>
      </c>
      <c r="AR5" s="123">
        <f t="shared" si="2"/>
        <v>1214489.3208380837</v>
      </c>
      <c r="AS5" s="123">
        <f t="shared" si="2"/>
        <v>1146922.1427505885</v>
      </c>
      <c r="AT5" s="123">
        <f t="shared" si="2"/>
        <v>1087131.5656690232</v>
      </c>
      <c r="AU5" s="123">
        <f t="shared" si="2"/>
        <v>1137029.6593733155</v>
      </c>
      <c r="AV5" s="123">
        <f t="shared" si="2"/>
        <v>1187985.0725292801</v>
      </c>
      <c r="AW5" s="123">
        <f t="shared" si="2"/>
        <v>1227315.4550555309</v>
      </c>
      <c r="AX5" s="123">
        <f t="shared" si="2"/>
        <v>1235393.6400559009</v>
      </c>
      <c r="AY5" s="123">
        <f t="shared" si="2"/>
        <v>1185623.0562799496</v>
      </c>
      <c r="AZ5" s="123">
        <f t="shared" si="2"/>
        <v>1145912.6032718522</v>
      </c>
      <c r="BA5" s="123">
        <f t="shared" si="2"/>
        <v>1126473.4497142474</v>
      </c>
      <c r="BB5" s="123">
        <f t="shared" si="2"/>
        <v>1115200.4465560797</v>
      </c>
      <c r="BC5" s="655">
        <f>SUM(BC6,BC14,BC29,BC35,BC42)</f>
        <v>1065143.8424160948</v>
      </c>
      <c r="BD5" s="123">
        <f>SUM(BD6,BD14,BD29,BD35,BD42)</f>
        <v>1029304.3796565954</v>
      </c>
      <c r="BE5" s="123">
        <f>SUM(BE6,BE14,BE29,BE35,BE42)</f>
        <v>968364.81785470631</v>
      </c>
      <c r="BF5" s="228">
        <f>SUM(BF6,BF14,BF29,BF35,BF42)</f>
        <v>979720.19089582819</v>
      </c>
      <c r="BG5" s="238"/>
    </row>
    <row r="6" spans="1:59" ht="14.25" customHeight="1">
      <c r="O6" s="32"/>
      <c r="P6" s="582"/>
      <c r="Q6" s="280"/>
      <c r="R6" s="281" t="s">
        <v>48</v>
      </c>
      <c r="S6" s="329"/>
      <c r="T6" s="346"/>
      <c r="U6" s="346"/>
      <c r="V6" s="346"/>
      <c r="W6" s="346"/>
      <c r="X6" s="346"/>
      <c r="Y6" s="346"/>
      <c r="Z6" s="346"/>
      <c r="AA6" s="122">
        <f t="shared" ref="AA6:BF6" si="3">AA7</f>
        <v>348411.85052258917</v>
      </c>
      <c r="AB6" s="122">
        <f t="shared" si="3"/>
        <v>349742.6341746031</v>
      </c>
      <c r="AC6" s="122">
        <f t="shared" si="3"/>
        <v>355126.18670167361</v>
      </c>
      <c r="AD6" s="122">
        <f t="shared" si="3"/>
        <v>338724.98344923026</v>
      </c>
      <c r="AE6" s="122">
        <f t="shared" si="3"/>
        <v>372716.57900419791</v>
      </c>
      <c r="AF6" s="122">
        <f t="shared" si="3"/>
        <v>360595.36705593247</v>
      </c>
      <c r="AG6" s="122">
        <f t="shared" si="3"/>
        <v>362469.16759352986</v>
      </c>
      <c r="AH6" s="122">
        <f t="shared" si="3"/>
        <v>357641.88857477554</v>
      </c>
      <c r="AI6" s="122">
        <f t="shared" si="3"/>
        <v>344516.88389414176</v>
      </c>
      <c r="AJ6" s="122">
        <f t="shared" si="3"/>
        <v>366226.06863020768</v>
      </c>
      <c r="AK6" s="122">
        <f t="shared" si="3"/>
        <v>374920.322683762</v>
      </c>
      <c r="AL6" s="122">
        <f t="shared" si="3"/>
        <v>365841.79967842251</v>
      </c>
      <c r="AM6" s="122">
        <f t="shared" si="3"/>
        <v>391423.31884916127</v>
      </c>
      <c r="AN6" s="122">
        <f t="shared" si="3"/>
        <v>407746.70173348486</v>
      </c>
      <c r="AO6" s="122">
        <f t="shared" si="3"/>
        <v>403779.91953761148</v>
      </c>
      <c r="AP6" s="122">
        <f t="shared" si="3"/>
        <v>423926.87456845446</v>
      </c>
      <c r="AQ6" s="122">
        <f t="shared" si="3"/>
        <v>414870.63136695995</v>
      </c>
      <c r="AR6" s="122">
        <f t="shared" si="3"/>
        <v>467189.03654439753</v>
      </c>
      <c r="AS6" s="122">
        <f t="shared" si="3"/>
        <v>436557.15796106652</v>
      </c>
      <c r="AT6" s="122">
        <f t="shared" si="3"/>
        <v>397682.20404967054</v>
      </c>
      <c r="AU6" s="122">
        <f t="shared" si="3"/>
        <v>422047.19263306947</v>
      </c>
      <c r="AV6" s="122">
        <f t="shared" si="3"/>
        <v>479361.73983517999</v>
      </c>
      <c r="AW6" s="122">
        <f t="shared" si="3"/>
        <v>524906.88763897843</v>
      </c>
      <c r="AX6" s="122">
        <f t="shared" si="3"/>
        <v>526342.78776429105</v>
      </c>
      <c r="AY6" s="122">
        <f t="shared" si="3"/>
        <v>498946.28071018803</v>
      </c>
      <c r="AZ6" s="122">
        <f t="shared" si="3"/>
        <v>473533.65439101303</v>
      </c>
      <c r="BA6" s="122">
        <f t="shared" si="3"/>
        <v>506181.2950718638</v>
      </c>
      <c r="BB6" s="122">
        <f t="shared" si="3"/>
        <v>492959.25516776956</v>
      </c>
      <c r="BC6" s="656">
        <f t="shared" si="3"/>
        <v>455678.62150664098</v>
      </c>
      <c r="BD6" s="122">
        <f t="shared" si="3"/>
        <v>434605.16884432168</v>
      </c>
      <c r="BE6" s="122">
        <f t="shared" si="3"/>
        <v>422839.4753354509</v>
      </c>
      <c r="BF6" s="223">
        <f t="shared" si="3"/>
        <v>420444.35778162011</v>
      </c>
      <c r="BG6" s="239"/>
    </row>
    <row r="7" spans="1:59" ht="14.25" customHeight="1">
      <c r="O7" s="32"/>
      <c r="P7" s="582"/>
      <c r="Q7" s="280"/>
      <c r="R7" s="282"/>
      <c r="S7" s="867" t="s">
        <v>334</v>
      </c>
      <c r="T7" s="330"/>
      <c r="U7" s="330"/>
      <c r="V7" s="330"/>
      <c r="W7" s="330"/>
      <c r="X7" s="330"/>
      <c r="Y7" s="330"/>
      <c r="Z7" s="330"/>
      <c r="AA7" s="122">
        <f>SUM(AA8:AA12)</f>
        <v>348411.85052258917</v>
      </c>
      <c r="AB7" s="122">
        <f t="shared" ref="AB7:AX7" si="4">SUM(AB8:AB12)</f>
        <v>349742.6341746031</v>
      </c>
      <c r="AC7" s="122">
        <f t="shared" si="4"/>
        <v>355126.18670167361</v>
      </c>
      <c r="AD7" s="122">
        <f t="shared" si="4"/>
        <v>338724.98344923026</v>
      </c>
      <c r="AE7" s="122">
        <f t="shared" si="4"/>
        <v>372716.57900419791</v>
      </c>
      <c r="AF7" s="122">
        <f t="shared" si="4"/>
        <v>360595.36705593247</v>
      </c>
      <c r="AG7" s="122">
        <f t="shared" si="4"/>
        <v>362469.16759352986</v>
      </c>
      <c r="AH7" s="122">
        <f t="shared" si="4"/>
        <v>357641.88857477554</v>
      </c>
      <c r="AI7" s="122">
        <f t="shared" si="4"/>
        <v>344516.88389414176</v>
      </c>
      <c r="AJ7" s="122">
        <f t="shared" si="4"/>
        <v>366226.06863020768</v>
      </c>
      <c r="AK7" s="122">
        <f t="shared" si="4"/>
        <v>374920.322683762</v>
      </c>
      <c r="AL7" s="122">
        <f t="shared" si="4"/>
        <v>365841.79967842251</v>
      </c>
      <c r="AM7" s="122">
        <f t="shared" si="4"/>
        <v>391423.31884916127</v>
      </c>
      <c r="AN7" s="122">
        <f t="shared" si="4"/>
        <v>407746.70173348486</v>
      </c>
      <c r="AO7" s="122">
        <f t="shared" si="4"/>
        <v>403779.91953761148</v>
      </c>
      <c r="AP7" s="122">
        <f t="shared" si="4"/>
        <v>423926.87456845446</v>
      </c>
      <c r="AQ7" s="122">
        <f t="shared" si="4"/>
        <v>414870.63136695995</v>
      </c>
      <c r="AR7" s="122">
        <f t="shared" si="4"/>
        <v>467189.03654439753</v>
      </c>
      <c r="AS7" s="122">
        <f t="shared" si="4"/>
        <v>436557.15796106652</v>
      </c>
      <c r="AT7" s="122">
        <f t="shared" si="4"/>
        <v>397682.20404967054</v>
      </c>
      <c r="AU7" s="122">
        <f t="shared" si="4"/>
        <v>422047.19263306947</v>
      </c>
      <c r="AV7" s="122">
        <f t="shared" si="4"/>
        <v>479361.73983517999</v>
      </c>
      <c r="AW7" s="122">
        <f t="shared" si="4"/>
        <v>524906.88763897843</v>
      </c>
      <c r="AX7" s="122">
        <f t="shared" si="4"/>
        <v>526342.78776429105</v>
      </c>
      <c r="AY7" s="122">
        <f t="shared" ref="AY7:BD7" si="5">SUM(AY8:AY12)</f>
        <v>498946.28071018803</v>
      </c>
      <c r="AZ7" s="122">
        <f t="shared" si="5"/>
        <v>473533.65439101303</v>
      </c>
      <c r="BA7" s="656">
        <f t="shared" si="5"/>
        <v>506181.2950718638</v>
      </c>
      <c r="BB7" s="122">
        <f t="shared" si="5"/>
        <v>492959.25516776956</v>
      </c>
      <c r="BC7" s="656">
        <f t="shared" si="5"/>
        <v>455678.62150664098</v>
      </c>
      <c r="BD7" s="122">
        <f t="shared" si="5"/>
        <v>434605.16884432168</v>
      </c>
      <c r="BE7" s="122">
        <f>SUM(BE8:BE12)</f>
        <v>422839.4753354509</v>
      </c>
      <c r="BF7" s="223">
        <f>SUM(BF8:BF12)</f>
        <v>420444.35778162011</v>
      </c>
      <c r="BG7" s="239"/>
    </row>
    <row r="8" spans="1:59" ht="14.25" customHeight="1">
      <c r="O8" s="32"/>
      <c r="P8" s="582"/>
      <c r="Q8" s="280"/>
      <c r="R8" s="283"/>
      <c r="S8" s="283"/>
      <c r="T8" s="868" t="s">
        <v>335</v>
      </c>
      <c r="U8" s="1115"/>
      <c r="V8" s="1115"/>
      <c r="W8" s="1115"/>
      <c r="X8" s="1115"/>
      <c r="Y8" s="1115"/>
      <c r="Z8" s="1115"/>
      <c r="AA8" s="141">
        <v>26645.503835655436</v>
      </c>
      <c r="AB8" s="141">
        <v>24687.621664727827</v>
      </c>
      <c r="AC8" s="141">
        <v>21945.928094620311</v>
      </c>
      <c r="AD8" s="141">
        <v>21852.890856683822</v>
      </c>
      <c r="AE8" s="141">
        <v>18501.328896728803</v>
      </c>
      <c r="AF8" s="141">
        <v>17707.842219890637</v>
      </c>
      <c r="AG8" s="141">
        <v>17152.052246668944</v>
      </c>
      <c r="AH8" s="141">
        <v>15992.046507927302</v>
      </c>
      <c r="AI8" s="141">
        <v>14042.606921240664</v>
      </c>
      <c r="AJ8" s="141">
        <v>15077.41624533289</v>
      </c>
      <c r="AK8" s="141">
        <v>15845.637868633738</v>
      </c>
      <c r="AL8" s="141">
        <v>15178.573250607415</v>
      </c>
      <c r="AM8" s="141">
        <v>14956.548866724255</v>
      </c>
      <c r="AN8" s="141">
        <v>14471.328787482576</v>
      </c>
      <c r="AO8" s="141">
        <v>14752.195215179016</v>
      </c>
      <c r="AP8" s="141">
        <v>17478.553720613527</v>
      </c>
      <c r="AQ8" s="141">
        <v>18057.757773827576</v>
      </c>
      <c r="AR8" s="141">
        <v>17766.795515754013</v>
      </c>
      <c r="AS8" s="141">
        <v>17366.458577757207</v>
      </c>
      <c r="AT8" s="141">
        <v>17086.264782185979</v>
      </c>
      <c r="AU8" s="141">
        <v>17701.25961467675</v>
      </c>
      <c r="AV8" s="141">
        <v>16553.914819816076</v>
      </c>
      <c r="AW8" s="141">
        <v>16000.37033928233</v>
      </c>
      <c r="AX8" s="141">
        <v>14056.709085941104</v>
      </c>
      <c r="AY8" s="141">
        <v>13911.679694781244</v>
      </c>
      <c r="AZ8" s="141">
        <v>13317.619252105585</v>
      </c>
      <c r="BA8" s="657">
        <v>13549.282922635315</v>
      </c>
      <c r="BB8" s="141">
        <v>13436.647204923574</v>
      </c>
      <c r="BC8" s="657">
        <v>14982.558296621888</v>
      </c>
      <c r="BD8" s="141">
        <v>14305.81939190919</v>
      </c>
      <c r="BE8" s="141">
        <v>12685.055850284889</v>
      </c>
      <c r="BF8" s="219">
        <v>13865.668351478835</v>
      </c>
      <c r="BG8" s="240"/>
    </row>
    <row r="9" spans="1:59" ht="14.25" customHeight="1">
      <c r="O9" s="32"/>
      <c r="P9" s="582"/>
      <c r="Q9" s="280"/>
      <c r="R9" s="283"/>
      <c r="S9" s="283"/>
      <c r="T9" s="870" t="s">
        <v>336</v>
      </c>
      <c r="U9" s="870"/>
      <c r="V9" s="870"/>
      <c r="W9" s="870"/>
      <c r="X9" s="870"/>
      <c r="Y9" s="870"/>
      <c r="Z9" s="870"/>
      <c r="AA9" s="63">
        <v>26066.921886453227</v>
      </c>
      <c r="AB9" s="63">
        <v>26467.685999300291</v>
      </c>
      <c r="AC9" s="63">
        <v>26897.542464474453</v>
      </c>
      <c r="AD9" s="63">
        <v>28491.813455227391</v>
      </c>
      <c r="AE9" s="63">
        <v>28563.005963479474</v>
      </c>
      <c r="AF9" s="63">
        <v>28870.330363158326</v>
      </c>
      <c r="AG9" s="63">
        <v>29841.285676950996</v>
      </c>
      <c r="AH9" s="63">
        <v>32972.156855481036</v>
      </c>
      <c r="AI9" s="63">
        <v>31731.275908173659</v>
      </c>
      <c r="AJ9" s="63">
        <v>32330.252688446486</v>
      </c>
      <c r="AK9" s="63">
        <v>31951.515430955806</v>
      </c>
      <c r="AL9" s="63">
        <v>31065.560450657176</v>
      </c>
      <c r="AM9" s="63">
        <v>30081.449865549221</v>
      </c>
      <c r="AN9" s="63">
        <v>30058.772981317452</v>
      </c>
      <c r="AO9" s="63">
        <v>30223.567373521939</v>
      </c>
      <c r="AP9" s="63">
        <v>31521.446906676465</v>
      </c>
      <c r="AQ9" s="63">
        <v>30989.315527281549</v>
      </c>
      <c r="AR9" s="63">
        <v>30841.489659882907</v>
      </c>
      <c r="AS9" s="63">
        <v>28757.744526336566</v>
      </c>
      <c r="AT9" s="63">
        <v>28129.369492409831</v>
      </c>
      <c r="AU9" s="63">
        <v>28860.853556513473</v>
      </c>
      <c r="AV9" s="63">
        <v>26323.636377737545</v>
      </c>
      <c r="AW9" s="63">
        <v>26143.43578913125</v>
      </c>
      <c r="AX9" s="63">
        <v>24760.212072479182</v>
      </c>
      <c r="AY9" s="63">
        <v>24303.331357662075</v>
      </c>
      <c r="AZ9" s="63">
        <v>25314.956261870633</v>
      </c>
      <c r="BA9" s="658">
        <v>22446.844322519661</v>
      </c>
      <c r="BB9" s="63">
        <v>21939.982030036961</v>
      </c>
      <c r="BC9" s="658">
        <v>22771.939273472537</v>
      </c>
      <c r="BD9" s="63">
        <v>22296.016395403709</v>
      </c>
      <c r="BE9" s="63">
        <v>16446.195953601866</v>
      </c>
      <c r="BF9" s="159">
        <v>18463.125195026827</v>
      </c>
      <c r="BG9" s="1007"/>
    </row>
    <row r="10" spans="1:59" ht="14.25" customHeight="1">
      <c r="O10" s="32"/>
      <c r="P10" s="582"/>
      <c r="Q10" s="280"/>
      <c r="R10" s="283"/>
      <c r="S10" s="283"/>
      <c r="T10" s="63" t="s">
        <v>101</v>
      </c>
      <c r="U10" s="63"/>
      <c r="V10" s="63"/>
      <c r="W10" s="63"/>
      <c r="X10" s="63"/>
      <c r="Y10" s="63"/>
      <c r="Z10" s="63"/>
      <c r="AA10" s="63">
        <v>1102.2867377696512</v>
      </c>
      <c r="AB10" s="63">
        <v>1102.7682576535249</v>
      </c>
      <c r="AC10" s="63">
        <v>1283.8327710617998</v>
      </c>
      <c r="AD10" s="63">
        <v>1222.3705705759169</v>
      </c>
      <c r="AE10" s="63">
        <v>945.94455930348499</v>
      </c>
      <c r="AF10" s="63">
        <v>1005.0130473018941</v>
      </c>
      <c r="AG10" s="63">
        <v>801.60536213397108</v>
      </c>
      <c r="AH10" s="63">
        <v>926.99534143362052</v>
      </c>
      <c r="AI10" s="63">
        <v>910.9868576132767</v>
      </c>
      <c r="AJ10" s="63">
        <v>946.93037570584102</v>
      </c>
      <c r="AK10" s="63">
        <v>836.7142497149265</v>
      </c>
      <c r="AL10" s="63">
        <v>813.25433894569608</v>
      </c>
      <c r="AM10" s="63">
        <v>1053.5336158291263</v>
      </c>
      <c r="AN10" s="63">
        <v>661.20852606908284</v>
      </c>
      <c r="AO10" s="63">
        <v>1192.0084360539479</v>
      </c>
      <c r="AP10" s="63">
        <v>1368.2523364321569</v>
      </c>
      <c r="AQ10" s="63">
        <v>921.56008580417154</v>
      </c>
      <c r="AR10" s="63">
        <v>2160.4071695395182</v>
      </c>
      <c r="AS10" s="63">
        <v>2245.6997759632222</v>
      </c>
      <c r="AT10" s="63">
        <v>2331.4755480382073</v>
      </c>
      <c r="AU10" s="63">
        <v>2628.0450766549043</v>
      </c>
      <c r="AV10" s="63">
        <v>2796.7050007369953</v>
      </c>
      <c r="AW10" s="63">
        <v>3783.2886287983797</v>
      </c>
      <c r="AX10" s="63">
        <v>2727.9376713920337</v>
      </c>
      <c r="AY10" s="63">
        <v>2842.3331782158493</v>
      </c>
      <c r="AZ10" s="63">
        <v>2611.1431084625528</v>
      </c>
      <c r="BA10" s="658">
        <v>3102.3528363397777</v>
      </c>
      <c r="BB10" s="63">
        <v>2235.9784651088144</v>
      </c>
      <c r="BC10" s="658">
        <v>1879.3297369806967</v>
      </c>
      <c r="BD10" s="63">
        <v>1137.8096670815758</v>
      </c>
      <c r="BE10" s="63">
        <v>1221.193383400491</v>
      </c>
      <c r="BF10" s="159">
        <v>1101.9771082356644</v>
      </c>
      <c r="BG10" s="1007"/>
    </row>
    <row r="11" spans="1:59" ht="14.25" customHeight="1">
      <c r="O11" s="32"/>
      <c r="P11" s="582"/>
      <c r="Q11" s="280"/>
      <c r="R11" s="283"/>
      <c r="S11" s="283"/>
      <c r="T11" s="63" t="s">
        <v>102</v>
      </c>
      <c r="U11" s="63"/>
      <c r="V11" s="63"/>
      <c r="W11" s="63"/>
      <c r="X11" s="63"/>
      <c r="Y11" s="63"/>
      <c r="Z11" s="63"/>
      <c r="AA11" s="63">
        <v>294020.1217066854</v>
      </c>
      <c r="AB11" s="63">
        <v>296919.9501125731</v>
      </c>
      <c r="AC11" s="63">
        <v>304401.28994771681</v>
      </c>
      <c r="AD11" s="63">
        <v>286511.29193478992</v>
      </c>
      <c r="AE11" s="63">
        <v>323963.85316692811</v>
      </c>
      <c r="AF11" s="63">
        <v>312259.28262277035</v>
      </c>
      <c r="AG11" s="63">
        <v>313898.41067721718</v>
      </c>
      <c r="AH11" s="63">
        <v>306945.09814163693</v>
      </c>
      <c r="AI11" s="63">
        <v>296979.4588317817</v>
      </c>
      <c r="AJ11" s="63">
        <v>316951.54654091666</v>
      </c>
      <c r="AK11" s="63">
        <v>325350.88969265932</v>
      </c>
      <c r="AL11" s="63">
        <v>317894.7499392723</v>
      </c>
      <c r="AM11" s="63">
        <v>344392.50515836873</v>
      </c>
      <c r="AN11" s="63">
        <v>361665.69950280891</v>
      </c>
      <c r="AO11" s="63">
        <v>356651.00730147166</v>
      </c>
      <c r="AP11" s="63">
        <v>372494.32576738909</v>
      </c>
      <c r="AQ11" s="63">
        <v>363915.31341729872</v>
      </c>
      <c r="AR11" s="63">
        <v>415401.22767374938</v>
      </c>
      <c r="AS11" s="63">
        <v>387256.85737286421</v>
      </c>
      <c r="AT11" s="63">
        <v>349276.52784191951</v>
      </c>
      <c r="AU11" s="63">
        <v>371925.62491275539</v>
      </c>
      <c r="AV11" s="63">
        <v>432824.83753669047</v>
      </c>
      <c r="AW11" s="63">
        <v>478143.35396575177</v>
      </c>
      <c r="AX11" s="63">
        <v>483952.01128540706</v>
      </c>
      <c r="AY11" s="63">
        <v>457111.70274725993</v>
      </c>
      <c r="AZ11" s="63">
        <v>431548.66420143005</v>
      </c>
      <c r="BA11" s="658">
        <v>466296.77186418109</v>
      </c>
      <c r="BB11" s="63">
        <v>454556.19996437244</v>
      </c>
      <c r="BC11" s="658">
        <v>415292.08559046802</v>
      </c>
      <c r="BD11" s="63">
        <v>396154.26308185974</v>
      </c>
      <c r="BE11" s="63">
        <v>391820.6902591557</v>
      </c>
      <c r="BF11" s="159">
        <v>386344.19602076139</v>
      </c>
      <c r="BG11" s="1007"/>
    </row>
    <row r="12" spans="1:59" ht="14.25" customHeight="1">
      <c r="O12" s="32"/>
      <c r="P12" s="582"/>
      <c r="Q12" s="280"/>
      <c r="R12" s="283"/>
      <c r="S12" s="283"/>
      <c r="T12" s="987" t="s">
        <v>337</v>
      </c>
      <c r="U12" s="1409"/>
      <c r="V12" s="1409"/>
      <c r="W12" s="1409"/>
      <c r="X12" s="1409"/>
      <c r="Y12" s="1409"/>
      <c r="Z12" s="1409"/>
      <c r="AA12" s="63">
        <v>577.01635602545502</v>
      </c>
      <c r="AB12" s="63">
        <v>564.60814034833936</v>
      </c>
      <c r="AC12" s="63">
        <v>597.59342380024452</v>
      </c>
      <c r="AD12" s="63">
        <v>646.61663195323717</v>
      </c>
      <c r="AE12" s="63">
        <v>742.44641775805303</v>
      </c>
      <c r="AF12" s="63">
        <v>752.89880281128887</v>
      </c>
      <c r="AG12" s="63">
        <v>775.81363055879626</v>
      </c>
      <c r="AH12" s="63">
        <v>805.5917282966368</v>
      </c>
      <c r="AI12" s="63">
        <v>852.55537533250128</v>
      </c>
      <c r="AJ12" s="63">
        <v>919.92277980578399</v>
      </c>
      <c r="AK12" s="63">
        <v>935.56544179822617</v>
      </c>
      <c r="AL12" s="63">
        <v>889.66169893993083</v>
      </c>
      <c r="AM12" s="63">
        <v>939.28134268992528</v>
      </c>
      <c r="AN12" s="63">
        <v>889.6919358068335</v>
      </c>
      <c r="AO12" s="63">
        <v>961.14121138490884</v>
      </c>
      <c r="AP12" s="63">
        <v>1064.29583734321</v>
      </c>
      <c r="AQ12" s="63">
        <v>986.68456274795892</v>
      </c>
      <c r="AR12" s="63">
        <v>1019.116525471708</v>
      </c>
      <c r="AS12" s="63">
        <v>930.39770814529925</v>
      </c>
      <c r="AT12" s="63">
        <v>858.56638511701374</v>
      </c>
      <c r="AU12" s="63">
        <v>931.40947246893404</v>
      </c>
      <c r="AV12" s="63">
        <v>862.64610019888278</v>
      </c>
      <c r="AW12" s="63">
        <v>836.43891601467567</v>
      </c>
      <c r="AX12" s="63">
        <v>845.91764907160587</v>
      </c>
      <c r="AY12" s="63">
        <v>777.23373226891943</v>
      </c>
      <c r="AZ12" s="63">
        <v>741.2715671441764</v>
      </c>
      <c r="BA12" s="658">
        <v>786.04312618796234</v>
      </c>
      <c r="BB12" s="63">
        <v>790.44750332781518</v>
      </c>
      <c r="BC12" s="658">
        <v>752.7086090978089</v>
      </c>
      <c r="BD12" s="63">
        <v>711.26030806748201</v>
      </c>
      <c r="BE12" s="63">
        <v>666.3398890079884</v>
      </c>
      <c r="BF12" s="159">
        <v>669.3911061174083</v>
      </c>
      <c r="BG12" s="241"/>
    </row>
    <row r="13" spans="1:59">
      <c r="O13" s="32"/>
      <c r="P13" s="582"/>
      <c r="Q13" s="280"/>
      <c r="R13" s="283"/>
      <c r="S13" s="1569" t="s">
        <v>265</v>
      </c>
      <c r="T13" s="1570"/>
      <c r="U13" s="1278"/>
      <c r="V13" s="1278"/>
      <c r="W13" s="1278"/>
      <c r="X13" s="1278"/>
      <c r="Y13" s="1278"/>
      <c r="Z13" s="1278"/>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659"/>
      <c r="BB13" s="233"/>
      <c r="BC13" s="659"/>
      <c r="BD13" s="233"/>
      <c r="BE13" s="233"/>
      <c r="BF13" s="234"/>
      <c r="BG13" s="242"/>
    </row>
    <row r="14" spans="1:59">
      <c r="O14" s="32"/>
      <c r="P14" s="582"/>
      <c r="Q14" s="280"/>
      <c r="R14" s="287" t="s">
        <v>49</v>
      </c>
      <c r="S14" s="331"/>
      <c r="T14" s="349"/>
      <c r="U14" s="349"/>
      <c r="V14" s="349"/>
      <c r="W14" s="349"/>
      <c r="X14" s="349"/>
      <c r="Y14" s="349"/>
      <c r="Z14" s="349"/>
      <c r="AA14" s="121">
        <f>SUM(AA15,AA19)</f>
        <v>378210.6228736983</v>
      </c>
      <c r="AB14" s="121">
        <f t="shared" ref="AB14:AZ14" si="6">SUM(AB15,AB19)</f>
        <v>375678.94432509819</v>
      </c>
      <c r="AC14" s="121">
        <f t="shared" si="6"/>
        <v>370187.73217414034</v>
      </c>
      <c r="AD14" s="121">
        <f t="shared" si="6"/>
        <v>372067.13300100621</v>
      </c>
      <c r="AE14" s="121">
        <f t="shared" si="6"/>
        <v>378905.13913332182</v>
      </c>
      <c r="AF14" s="121">
        <f t="shared" si="6"/>
        <v>386034.85994918592</v>
      </c>
      <c r="AG14" s="121">
        <f t="shared" si="6"/>
        <v>391169.23936445662</v>
      </c>
      <c r="AH14" s="121">
        <f t="shared" si="6"/>
        <v>386581.06399160682</v>
      </c>
      <c r="AI14" s="121">
        <f t="shared" si="6"/>
        <v>362729.48155312438</v>
      </c>
      <c r="AJ14" s="121">
        <f t="shared" si="6"/>
        <v>367538.89369023743</v>
      </c>
      <c r="AK14" s="121">
        <f t="shared" si="6"/>
        <v>377614.13855366292</v>
      </c>
      <c r="AL14" s="121">
        <f t="shared" si="6"/>
        <v>371750.7442924981</v>
      </c>
      <c r="AM14" s="121">
        <f t="shared" si="6"/>
        <v>376883.65375390265</v>
      </c>
      <c r="AN14" s="121">
        <f t="shared" si="6"/>
        <v>376605.93045852944</v>
      </c>
      <c r="AO14" s="121">
        <f t="shared" si="6"/>
        <v>377331.83089076495</v>
      </c>
      <c r="AP14" s="121">
        <f t="shared" si="6"/>
        <v>366550.08039215178</v>
      </c>
      <c r="AQ14" s="121">
        <f t="shared" si="6"/>
        <v>363229.39917785802</v>
      </c>
      <c r="AR14" s="121">
        <f t="shared" si="6"/>
        <v>359659.18670405331</v>
      </c>
      <c r="AS14" s="121">
        <f t="shared" si="6"/>
        <v>328889.49920127168</v>
      </c>
      <c r="AT14" s="121">
        <f t="shared" si="6"/>
        <v>315037.20450187678</v>
      </c>
      <c r="AU14" s="121">
        <f t="shared" si="6"/>
        <v>329658.35592618497</v>
      </c>
      <c r="AV14" s="121">
        <f t="shared" si="6"/>
        <v>327285.52861365833</v>
      </c>
      <c r="AW14" s="121">
        <f t="shared" si="6"/>
        <v>325397.75640138629</v>
      </c>
      <c r="AX14" s="121">
        <f t="shared" si="6"/>
        <v>330144.88150629832</v>
      </c>
      <c r="AY14" s="121">
        <f t="shared" si="6"/>
        <v>320802.46193786181</v>
      </c>
      <c r="AZ14" s="121">
        <f t="shared" si="6"/>
        <v>312314.32486548316</v>
      </c>
      <c r="BA14" s="660">
        <f t="shared" ref="BA14:BF14" si="7">SUM(BA15,BA19)</f>
        <v>298622.50169832091</v>
      </c>
      <c r="BB14" s="121">
        <f t="shared" si="7"/>
        <v>296410.04422634881</v>
      </c>
      <c r="BC14" s="660">
        <f t="shared" si="7"/>
        <v>288040.43702905165</v>
      </c>
      <c r="BD14" s="121">
        <f t="shared" si="7"/>
        <v>280465.78374293738</v>
      </c>
      <c r="BE14" s="121">
        <f>SUM(BE15,BE19)</f>
        <v>253078.93821834825</v>
      </c>
      <c r="BF14" s="160">
        <f t="shared" si="7"/>
        <v>268986.12444211455</v>
      </c>
      <c r="BG14" s="243"/>
    </row>
    <row r="15" spans="1:59">
      <c r="O15" s="32"/>
      <c r="P15" s="583"/>
      <c r="Q15" s="280"/>
      <c r="R15" s="288"/>
      <c r="S15" s="1567" t="s">
        <v>50</v>
      </c>
      <c r="T15" s="1568"/>
      <c r="U15" s="1277"/>
      <c r="V15" s="1277"/>
      <c r="W15" s="1277"/>
      <c r="X15" s="1277"/>
      <c r="Y15" s="1277"/>
      <c r="Z15" s="1277"/>
      <c r="AA15" s="651">
        <v>30299.541902427336</v>
      </c>
      <c r="AB15" s="651">
        <v>30283.170526838232</v>
      </c>
      <c r="AC15" s="651">
        <v>30389.021258149856</v>
      </c>
      <c r="AD15" s="651">
        <v>30025.274884624065</v>
      </c>
      <c r="AE15" s="651">
        <v>28997.688365430007</v>
      </c>
      <c r="AF15" s="651">
        <v>28766.66366011024</v>
      </c>
      <c r="AG15" s="651">
        <v>29188.235845004605</v>
      </c>
      <c r="AH15" s="651">
        <v>28514.96673033859</v>
      </c>
      <c r="AI15" s="651">
        <v>28087.892324193617</v>
      </c>
      <c r="AJ15" s="651">
        <v>27255.91527986704</v>
      </c>
      <c r="AK15" s="651">
        <v>26747.013752928466</v>
      </c>
      <c r="AL15" s="651">
        <v>27360.851255557696</v>
      </c>
      <c r="AM15" s="651">
        <v>26227.411152839588</v>
      </c>
      <c r="AN15" s="651">
        <v>25811.910403856651</v>
      </c>
      <c r="AO15" s="651">
        <v>26049.217820566169</v>
      </c>
      <c r="AP15" s="651">
        <v>25130.054405774586</v>
      </c>
      <c r="AQ15" s="651">
        <v>23933.190455656531</v>
      </c>
      <c r="AR15" s="651">
        <v>23560.991614704177</v>
      </c>
      <c r="AS15" s="651">
        <v>19909.31886037601</v>
      </c>
      <c r="AT15" s="651">
        <v>23344.137952470868</v>
      </c>
      <c r="AU15" s="651">
        <v>22306.60223151161</v>
      </c>
      <c r="AV15" s="651">
        <v>22553.276744853432</v>
      </c>
      <c r="AW15" s="651">
        <v>22236.421197086147</v>
      </c>
      <c r="AX15" s="651">
        <v>19900.732205193173</v>
      </c>
      <c r="AY15" s="651">
        <v>19752.651103545497</v>
      </c>
      <c r="AZ15" s="651">
        <v>22025.32262528878</v>
      </c>
      <c r="BA15" s="651">
        <v>23317.578009779641</v>
      </c>
      <c r="BB15" s="651">
        <v>23646.038626183577</v>
      </c>
      <c r="BC15" s="842">
        <v>20705.89910119406</v>
      </c>
      <c r="BD15" s="651">
        <v>21604.745082202062</v>
      </c>
      <c r="BE15" s="651">
        <v>21040.761503302459</v>
      </c>
      <c r="BF15" s="1481">
        <v>21163.580369390893</v>
      </c>
      <c r="BG15" s="243"/>
    </row>
    <row r="16" spans="1:59">
      <c r="B16" s="81"/>
      <c r="C16" s="81"/>
      <c r="D16" s="81"/>
      <c r="E16" s="81"/>
      <c r="F16" s="81"/>
      <c r="G16" s="81"/>
      <c r="H16" s="81"/>
      <c r="I16" s="81"/>
      <c r="J16" s="81"/>
      <c r="K16" s="81"/>
      <c r="L16" s="81"/>
      <c r="M16" s="81"/>
      <c r="N16" s="81"/>
      <c r="O16" s="112"/>
      <c r="P16" s="582"/>
      <c r="Q16" s="280"/>
      <c r="R16" s="288"/>
      <c r="S16" s="288"/>
      <c r="T16" s="350" t="s">
        <v>51</v>
      </c>
      <c r="U16" s="289"/>
      <c r="V16" s="289"/>
      <c r="W16" s="289"/>
      <c r="X16" s="289"/>
      <c r="Y16" s="289"/>
      <c r="Z16" s="289"/>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141"/>
      <c r="BA16" s="658"/>
      <c r="BB16" s="63"/>
      <c r="BC16" s="658"/>
      <c r="BD16" s="63"/>
      <c r="BE16" s="63"/>
      <c r="BF16" s="159"/>
      <c r="BG16" s="241"/>
    </row>
    <row r="17" spans="2:59">
      <c r="B17" s="81"/>
      <c r="C17" s="81"/>
      <c r="D17" s="81"/>
      <c r="E17" s="81"/>
      <c r="F17" s="81"/>
      <c r="G17" s="81"/>
      <c r="H17" s="81"/>
      <c r="I17" s="81"/>
      <c r="J17" s="81"/>
      <c r="K17" s="81"/>
      <c r="L17" s="81"/>
      <c r="M17" s="81"/>
      <c r="N17" s="81"/>
      <c r="O17" s="112"/>
      <c r="P17" s="582"/>
      <c r="Q17" s="280"/>
      <c r="R17" s="288"/>
      <c r="S17" s="288"/>
      <c r="T17" s="348" t="s">
        <v>52</v>
      </c>
      <c r="U17" s="351"/>
      <c r="V17" s="351"/>
      <c r="W17" s="351"/>
      <c r="X17" s="351"/>
      <c r="Y17" s="351"/>
      <c r="Z17" s="351"/>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58"/>
      <c r="BB17" s="63"/>
      <c r="BC17" s="658"/>
      <c r="BD17" s="63"/>
      <c r="BE17" s="63"/>
      <c r="BF17" s="159"/>
      <c r="BG17" s="241"/>
    </row>
    <row r="18" spans="2:59">
      <c r="B18" s="81"/>
      <c r="C18" s="81"/>
      <c r="D18" s="81"/>
      <c r="E18" s="81"/>
      <c r="F18" s="81"/>
      <c r="G18" s="81"/>
      <c r="H18" s="81"/>
      <c r="I18" s="81"/>
      <c r="J18" s="81"/>
      <c r="K18" s="81"/>
      <c r="L18" s="81"/>
      <c r="M18" s="81"/>
      <c r="N18" s="81"/>
      <c r="O18" s="112"/>
      <c r="P18" s="582"/>
      <c r="Q18" s="280"/>
      <c r="R18" s="288"/>
      <c r="S18" s="288"/>
      <c r="T18" s="351" t="s">
        <v>266</v>
      </c>
      <c r="U18" s="351"/>
      <c r="V18" s="351"/>
      <c r="W18" s="351"/>
      <c r="X18" s="351"/>
      <c r="Y18" s="351"/>
      <c r="Z18" s="351"/>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58"/>
      <c r="BB18" s="63"/>
      <c r="BC18" s="658"/>
      <c r="BD18" s="63"/>
      <c r="BE18" s="63"/>
      <c r="BF18" s="159"/>
      <c r="BG18" s="241"/>
    </row>
    <row r="19" spans="2:59">
      <c r="O19" s="32"/>
      <c r="P19" s="583"/>
      <c r="Q19" s="280"/>
      <c r="R19" s="288"/>
      <c r="S19" s="1567" t="s">
        <v>54</v>
      </c>
      <c r="T19" s="1568"/>
      <c r="U19" s="1277"/>
      <c r="V19" s="1277"/>
      <c r="W19" s="1277"/>
      <c r="X19" s="1277"/>
      <c r="Y19" s="1277"/>
      <c r="Z19" s="1277"/>
      <c r="AA19" s="121">
        <f>SUM(AA20:AA28)</f>
        <v>347911.08097127097</v>
      </c>
      <c r="AB19" s="121">
        <f t="shared" ref="AB19:AZ19" si="8">SUM(AB20:AB28)</f>
        <v>345395.77379825996</v>
      </c>
      <c r="AC19" s="121">
        <f t="shared" si="8"/>
        <v>339798.71091599046</v>
      </c>
      <c r="AD19" s="121">
        <f t="shared" si="8"/>
        <v>342041.85811638215</v>
      </c>
      <c r="AE19" s="121">
        <f t="shared" si="8"/>
        <v>349907.45076789183</v>
      </c>
      <c r="AF19" s="121">
        <f t="shared" si="8"/>
        <v>357268.19628907565</v>
      </c>
      <c r="AG19" s="121">
        <f t="shared" si="8"/>
        <v>361981.003519452</v>
      </c>
      <c r="AH19" s="121">
        <f t="shared" si="8"/>
        <v>358066.09726126824</v>
      </c>
      <c r="AI19" s="121">
        <f t="shared" si="8"/>
        <v>334641.58922893077</v>
      </c>
      <c r="AJ19" s="121">
        <f t="shared" si="8"/>
        <v>340282.97841037042</v>
      </c>
      <c r="AK19" s="121">
        <f t="shared" si="8"/>
        <v>350867.12480073445</v>
      </c>
      <c r="AL19" s="121">
        <f t="shared" si="8"/>
        <v>344389.89303694043</v>
      </c>
      <c r="AM19" s="121">
        <f t="shared" si="8"/>
        <v>350656.24260106304</v>
      </c>
      <c r="AN19" s="121">
        <f t="shared" si="8"/>
        <v>350794.02005467279</v>
      </c>
      <c r="AO19" s="121">
        <f t="shared" si="8"/>
        <v>351282.6130701988</v>
      </c>
      <c r="AP19" s="121">
        <f t="shared" si="8"/>
        <v>341420.02598637721</v>
      </c>
      <c r="AQ19" s="121">
        <f t="shared" si="8"/>
        <v>339296.20872220147</v>
      </c>
      <c r="AR19" s="121">
        <f t="shared" si="8"/>
        <v>336098.19508934912</v>
      </c>
      <c r="AS19" s="121">
        <f t="shared" si="8"/>
        <v>308980.18034089566</v>
      </c>
      <c r="AT19" s="121">
        <f t="shared" si="8"/>
        <v>291693.06654940592</v>
      </c>
      <c r="AU19" s="121">
        <f t="shared" si="8"/>
        <v>307351.75369467336</v>
      </c>
      <c r="AV19" s="121">
        <f t="shared" si="8"/>
        <v>304732.25186880492</v>
      </c>
      <c r="AW19" s="121">
        <f t="shared" si="8"/>
        <v>303161.33520430012</v>
      </c>
      <c r="AX19" s="121">
        <f t="shared" si="8"/>
        <v>310244.14930110512</v>
      </c>
      <c r="AY19" s="121">
        <f t="shared" si="8"/>
        <v>301049.8108343163</v>
      </c>
      <c r="AZ19" s="121">
        <f t="shared" si="8"/>
        <v>290289.00224019436</v>
      </c>
      <c r="BA19" s="660">
        <f t="shared" ref="BA19:BF19" si="9">SUM(BA20:BA28)</f>
        <v>275304.92368854128</v>
      </c>
      <c r="BB19" s="121">
        <f t="shared" si="9"/>
        <v>272764.00560016523</v>
      </c>
      <c r="BC19" s="660">
        <f t="shared" si="9"/>
        <v>267334.5379278576</v>
      </c>
      <c r="BD19" s="121">
        <f t="shared" si="9"/>
        <v>258861.0386607353</v>
      </c>
      <c r="BE19" s="121">
        <f t="shared" si="9"/>
        <v>232038.17671504579</v>
      </c>
      <c r="BF19" s="160">
        <f t="shared" si="9"/>
        <v>247822.54407272369</v>
      </c>
      <c r="BG19" s="243"/>
    </row>
    <row r="20" spans="2:59">
      <c r="O20" s="32"/>
      <c r="P20" s="582"/>
      <c r="Q20" s="280"/>
      <c r="R20" s="288"/>
      <c r="S20" s="352"/>
      <c r="T20" s="983" t="s">
        <v>415</v>
      </c>
      <c r="U20" s="1410"/>
      <c r="V20" s="1410"/>
      <c r="W20" s="1410"/>
      <c r="X20" s="1410"/>
      <c r="Y20" s="1410"/>
      <c r="Z20" s="1410"/>
      <c r="AA20" s="141">
        <v>7649.463950571133</v>
      </c>
      <c r="AB20" s="141">
        <v>8081.9147429120358</v>
      </c>
      <c r="AC20" s="141">
        <v>8580.2053924281554</v>
      </c>
      <c r="AD20" s="141">
        <v>9077.3937114178007</v>
      </c>
      <c r="AE20" s="141">
        <v>9300.0156434634664</v>
      </c>
      <c r="AF20" s="141">
        <v>10133.338639092754</v>
      </c>
      <c r="AG20" s="141">
        <v>9958.0676115532879</v>
      </c>
      <c r="AH20" s="141">
        <v>10343.983597480576</v>
      </c>
      <c r="AI20" s="141">
        <v>11096.618290111208</v>
      </c>
      <c r="AJ20" s="141">
        <v>11557.46158346586</v>
      </c>
      <c r="AK20" s="141">
        <v>11468.170877825398</v>
      </c>
      <c r="AL20" s="141">
        <v>11881.373938242064</v>
      </c>
      <c r="AM20" s="141">
        <v>12342.889451474906</v>
      </c>
      <c r="AN20" s="141">
        <v>11996.987759677024</v>
      </c>
      <c r="AO20" s="141">
        <v>12413.950485520076</v>
      </c>
      <c r="AP20" s="141">
        <v>12169.084183944615</v>
      </c>
      <c r="AQ20" s="141">
        <v>11852.967899093621</v>
      </c>
      <c r="AR20" s="141">
        <v>10810.633057937208</v>
      </c>
      <c r="AS20" s="141">
        <v>10004.55581383995</v>
      </c>
      <c r="AT20" s="141">
        <v>9847.9817510722096</v>
      </c>
      <c r="AU20" s="141">
        <v>9829.8479309335835</v>
      </c>
      <c r="AV20" s="141">
        <v>10784.986040772157</v>
      </c>
      <c r="AW20" s="141">
        <v>10535.148412313931</v>
      </c>
      <c r="AX20" s="141">
        <v>9810.5343097026453</v>
      </c>
      <c r="AY20" s="141">
        <v>9520.7838425321934</v>
      </c>
      <c r="AZ20" s="141">
        <v>8470.9896450808592</v>
      </c>
      <c r="BA20" s="657">
        <v>8413.7665952720599</v>
      </c>
      <c r="BB20" s="141">
        <v>8366.3722578693123</v>
      </c>
      <c r="BC20" s="657">
        <v>8737.628741849072</v>
      </c>
      <c r="BD20" s="141">
        <v>7688.9732122182995</v>
      </c>
      <c r="BE20" s="141">
        <v>8189.3184044025675</v>
      </c>
      <c r="BF20" s="219">
        <v>8216.430751447313</v>
      </c>
      <c r="BG20" s="240"/>
    </row>
    <row r="21" spans="2:59">
      <c r="O21" s="32"/>
      <c r="P21" s="582"/>
      <c r="Q21" s="280"/>
      <c r="R21" s="288"/>
      <c r="S21" s="288"/>
      <c r="T21" s="351" t="s">
        <v>267</v>
      </c>
      <c r="U21" s="351"/>
      <c r="V21" s="351"/>
      <c r="W21" s="351"/>
      <c r="X21" s="351"/>
      <c r="Y21" s="351"/>
      <c r="Z21" s="351"/>
      <c r="AA21" s="63">
        <v>15932.291789626499</v>
      </c>
      <c r="AB21" s="63">
        <v>15236.882991023911</v>
      </c>
      <c r="AC21" s="63">
        <v>15154.928640617709</v>
      </c>
      <c r="AD21" s="63">
        <v>14836.361919218094</v>
      </c>
      <c r="AE21" s="63">
        <v>14755.418666305937</v>
      </c>
      <c r="AF21" s="63">
        <v>14730.788654002838</v>
      </c>
      <c r="AG21" s="63">
        <v>14387.834805153745</v>
      </c>
      <c r="AH21" s="63">
        <v>14504.796050234654</v>
      </c>
      <c r="AI21" s="63">
        <v>14635.59727464708</v>
      </c>
      <c r="AJ21" s="63">
        <v>13853.959567766829</v>
      </c>
      <c r="AK21" s="63">
        <v>12947.42216136455</v>
      </c>
      <c r="AL21" s="63">
        <v>12665.566454609841</v>
      </c>
      <c r="AM21" s="63">
        <v>12490.092132799418</v>
      </c>
      <c r="AN21" s="63">
        <v>12328.553613478714</v>
      </c>
      <c r="AO21" s="63">
        <v>11626.269358340895</v>
      </c>
      <c r="AP21" s="63">
        <v>9661.5943031869538</v>
      </c>
      <c r="AQ21" s="63">
        <v>8848.4852737879191</v>
      </c>
      <c r="AR21" s="63">
        <v>7909.5974387304123</v>
      </c>
      <c r="AS21" s="63">
        <v>6778.9522054429799</v>
      </c>
      <c r="AT21" s="63">
        <v>6432.3616880636491</v>
      </c>
      <c r="AU21" s="63">
        <v>6994.3762315588519</v>
      </c>
      <c r="AV21" s="63">
        <v>6438.150510701953</v>
      </c>
      <c r="AW21" s="63">
        <v>5937.0222434674251</v>
      </c>
      <c r="AX21" s="63">
        <v>6745.4487898853495</v>
      </c>
      <c r="AY21" s="63">
        <v>6525.4455807303002</v>
      </c>
      <c r="AZ21" s="63">
        <v>6685.7170540978441</v>
      </c>
      <c r="BA21" s="658">
        <v>5974.8786644775646</v>
      </c>
      <c r="BB21" s="63">
        <v>5968.6823741609987</v>
      </c>
      <c r="BC21" s="658">
        <v>5595.382703113718</v>
      </c>
      <c r="BD21" s="63">
        <v>5256.4320326701209</v>
      </c>
      <c r="BE21" s="63">
        <v>5004.2673077380823</v>
      </c>
      <c r="BF21" s="159">
        <v>5572.865420756727</v>
      </c>
      <c r="BG21" s="241"/>
    </row>
    <row r="22" spans="2:59">
      <c r="O22" s="32"/>
      <c r="P22" s="582"/>
      <c r="Q22" s="280"/>
      <c r="R22" s="288"/>
      <c r="S22" s="288"/>
      <c r="T22" s="351" t="s">
        <v>414</v>
      </c>
      <c r="U22" s="351"/>
      <c r="V22" s="351"/>
      <c r="W22" s="351"/>
      <c r="X22" s="351"/>
      <c r="Y22" s="351"/>
      <c r="Z22" s="351"/>
      <c r="AA22" s="63">
        <v>26495.608815196632</v>
      </c>
      <c r="AB22" s="63">
        <v>26887.561959374907</v>
      </c>
      <c r="AC22" s="63">
        <v>26691.351660746917</v>
      </c>
      <c r="AD22" s="63">
        <v>27497.380461556204</v>
      </c>
      <c r="AE22" s="63">
        <v>28748.737352909309</v>
      </c>
      <c r="AF22" s="63">
        <v>30613.755246896086</v>
      </c>
      <c r="AG22" s="63">
        <v>30606.896533381689</v>
      </c>
      <c r="AH22" s="63">
        <v>30487.509296276745</v>
      </c>
      <c r="AI22" s="63">
        <v>29571.096801559932</v>
      </c>
      <c r="AJ22" s="63">
        <v>30024.124402598194</v>
      </c>
      <c r="AK22" s="63">
        <v>30763.81528108599</v>
      </c>
      <c r="AL22" s="63">
        <v>30226.849166078471</v>
      </c>
      <c r="AM22" s="63">
        <v>29832.238725555173</v>
      </c>
      <c r="AN22" s="63">
        <v>29428.555220619037</v>
      </c>
      <c r="AO22" s="63">
        <v>29409.337891677475</v>
      </c>
      <c r="AP22" s="63">
        <v>27932.838204885269</v>
      </c>
      <c r="AQ22" s="63">
        <v>25981.588243703904</v>
      </c>
      <c r="AR22" s="63">
        <v>24615.822332185802</v>
      </c>
      <c r="AS22" s="63">
        <v>22738.953370851887</v>
      </c>
      <c r="AT22" s="63">
        <v>21191.980145393223</v>
      </c>
      <c r="AU22" s="63">
        <v>20278.725823677138</v>
      </c>
      <c r="AV22" s="63">
        <v>20782.873881502848</v>
      </c>
      <c r="AW22" s="63">
        <v>21298.767763805736</v>
      </c>
      <c r="AX22" s="63">
        <v>21256.453153240342</v>
      </c>
      <c r="AY22" s="63">
        <v>20246.829930287553</v>
      </c>
      <c r="AZ22" s="63">
        <v>20719.696637731682</v>
      </c>
      <c r="BA22" s="658">
        <v>18248.703078399198</v>
      </c>
      <c r="BB22" s="63">
        <v>17925.683776666381</v>
      </c>
      <c r="BC22" s="658">
        <v>17572.048619424055</v>
      </c>
      <c r="BD22" s="63">
        <v>16417.666932026008</v>
      </c>
      <c r="BE22" s="63">
        <v>15275.097385331552</v>
      </c>
      <c r="BF22" s="159">
        <v>15036.925177291789</v>
      </c>
      <c r="BG22" s="241"/>
    </row>
    <row r="23" spans="2:59">
      <c r="O23" s="32"/>
      <c r="P23" s="582"/>
      <c r="Q23" s="280"/>
      <c r="R23" s="288"/>
      <c r="S23" s="288"/>
      <c r="T23" s="841" t="s">
        <v>484</v>
      </c>
      <c r="U23" s="841"/>
      <c r="V23" s="841"/>
      <c r="W23" s="841"/>
      <c r="X23" s="841"/>
      <c r="Y23" s="841"/>
      <c r="Z23" s="841"/>
      <c r="AA23" s="63">
        <v>69685.639599186223</v>
      </c>
      <c r="AB23" s="63">
        <v>71124.095959887622</v>
      </c>
      <c r="AC23" s="63">
        <v>71656.728697603161</v>
      </c>
      <c r="AD23" s="63">
        <v>73176.180573869875</v>
      </c>
      <c r="AE23" s="63">
        <v>76176.225327533437</v>
      </c>
      <c r="AF23" s="63">
        <v>78008.305101715116</v>
      </c>
      <c r="AG23" s="63">
        <v>80946.23295073284</v>
      </c>
      <c r="AH23" s="63">
        <v>79768.863571096386</v>
      </c>
      <c r="AI23" s="63">
        <v>70576.568628050198</v>
      </c>
      <c r="AJ23" s="63">
        <v>71909.367268010479</v>
      </c>
      <c r="AK23" s="63">
        <v>76155.126225213724</v>
      </c>
      <c r="AL23" s="63">
        <v>74135.406919500878</v>
      </c>
      <c r="AM23" s="63">
        <v>74346.383587093093</v>
      </c>
      <c r="AN23" s="63">
        <v>74981.661982586433</v>
      </c>
      <c r="AO23" s="63">
        <v>77166.123972106827</v>
      </c>
      <c r="AP23" s="63">
        <v>75884.998236136467</v>
      </c>
      <c r="AQ23" s="63">
        <v>75440.518724350768</v>
      </c>
      <c r="AR23" s="63">
        <v>74808.295789965137</v>
      </c>
      <c r="AS23" s="63">
        <v>70977.856631547766</v>
      </c>
      <c r="AT23" s="63">
        <v>69995.459708210561</v>
      </c>
      <c r="AU23" s="63">
        <v>70209.337680344004</v>
      </c>
      <c r="AV23" s="63">
        <v>69341.574600731226</v>
      </c>
      <c r="AW23" s="63">
        <v>66180.147728961849</v>
      </c>
      <c r="AX23" s="63">
        <v>68247.25950350966</v>
      </c>
      <c r="AY23" s="63">
        <v>64941.845683059197</v>
      </c>
      <c r="AZ23" s="63">
        <v>63024.29984518663</v>
      </c>
      <c r="BA23" s="658">
        <v>58615.765807197327</v>
      </c>
      <c r="BB23" s="63">
        <v>58953.597901635694</v>
      </c>
      <c r="BC23" s="658">
        <v>58025.850044464329</v>
      </c>
      <c r="BD23" s="63">
        <v>56631.249047859092</v>
      </c>
      <c r="BE23" s="63">
        <v>53607.731632384573</v>
      </c>
      <c r="BF23" s="159">
        <v>55106.95157742349</v>
      </c>
      <c r="BG23" s="241"/>
    </row>
    <row r="24" spans="2:59">
      <c r="O24" s="32"/>
      <c r="P24" s="582"/>
      <c r="Q24" s="280"/>
      <c r="R24" s="288"/>
      <c r="S24" s="288"/>
      <c r="T24" s="841" t="s">
        <v>338</v>
      </c>
      <c r="U24" s="841"/>
      <c r="V24" s="841"/>
      <c r="W24" s="841"/>
      <c r="X24" s="841"/>
      <c r="Y24" s="841"/>
      <c r="Z24" s="841"/>
      <c r="AA24" s="63">
        <v>43437.322469349725</v>
      </c>
      <c r="AB24" s="63">
        <v>43972.692092922043</v>
      </c>
      <c r="AC24" s="63">
        <v>44401.004427939282</v>
      </c>
      <c r="AD24" s="63">
        <v>44916.768571918794</v>
      </c>
      <c r="AE24" s="63">
        <v>45587.84346578749</v>
      </c>
      <c r="AF24" s="63">
        <v>45968.860114434952</v>
      </c>
      <c r="AG24" s="63">
        <v>45853.18447549596</v>
      </c>
      <c r="AH24" s="63">
        <v>44836.718540327158</v>
      </c>
      <c r="AI24" s="63">
        <v>40014.350211220633</v>
      </c>
      <c r="AJ24" s="63">
        <v>39573.905959596079</v>
      </c>
      <c r="AK24" s="63">
        <v>39221.042786830716</v>
      </c>
      <c r="AL24" s="63">
        <v>37932.148639986852</v>
      </c>
      <c r="AM24" s="63">
        <v>37493.945734582543</v>
      </c>
      <c r="AN24" s="63">
        <v>37379.930647582551</v>
      </c>
      <c r="AO24" s="63">
        <v>35408.66117096768</v>
      </c>
      <c r="AP24" s="63">
        <v>34354.834620757472</v>
      </c>
      <c r="AQ24" s="63">
        <v>34347.848305175212</v>
      </c>
      <c r="AR24" s="63">
        <v>33173.289250109934</v>
      </c>
      <c r="AS24" s="63">
        <v>31427.793345085582</v>
      </c>
      <c r="AT24" s="63">
        <v>27858.707591965587</v>
      </c>
      <c r="AU24" s="63">
        <v>27391.672522975754</v>
      </c>
      <c r="AV24" s="63">
        <v>27269.820919695441</v>
      </c>
      <c r="AW24" s="63">
        <v>27481.18545808001</v>
      </c>
      <c r="AX24" s="63">
        <v>28350.832698807979</v>
      </c>
      <c r="AY24" s="63">
        <v>27352.527245515168</v>
      </c>
      <c r="AZ24" s="63">
        <v>26468.957140971153</v>
      </c>
      <c r="BA24" s="658">
        <v>25385.340350650356</v>
      </c>
      <c r="BB24" s="63">
        <v>25343.068797075368</v>
      </c>
      <c r="BC24" s="658">
        <v>25030.885003686901</v>
      </c>
      <c r="BD24" s="63">
        <v>23793.813642247274</v>
      </c>
      <c r="BE24" s="63">
        <v>23113.40575215199</v>
      </c>
      <c r="BF24" s="159">
        <v>23228.166796742913</v>
      </c>
      <c r="BG24" s="241"/>
    </row>
    <row r="25" spans="2:59">
      <c r="O25" s="32"/>
      <c r="P25" s="582"/>
      <c r="Q25" s="280"/>
      <c r="R25" s="288"/>
      <c r="S25" s="288"/>
      <c r="T25" s="351" t="s">
        <v>55</v>
      </c>
      <c r="U25" s="351"/>
      <c r="V25" s="351"/>
      <c r="W25" s="351"/>
      <c r="X25" s="351"/>
      <c r="Y25" s="351"/>
      <c r="Z25" s="351"/>
      <c r="AA25" s="63">
        <v>150690.94784260771</v>
      </c>
      <c r="AB25" s="63">
        <v>146223.47741802403</v>
      </c>
      <c r="AC25" s="63">
        <v>139451.38130245489</v>
      </c>
      <c r="AD25" s="63">
        <v>139320.03964087437</v>
      </c>
      <c r="AE25" s="63">
        <v>141560.60854721768</v>
      </c>
      <c r="AF25" s="63">
        <v>143097.21435748952</v>
      </c>
      <c r="AG25" s="63">
        <v>145624.48241152987</v>
      </c>
      <c r="AH25" s="63">
        <v>147971.34959980418</v>
      </c>
      <c r="AI25" s="63">
        <v>140104.80192133476</v>
      </c>
      <c r="AJ25" s="63">
        <v>144097.80913785391</v>
      </c>
      <c r="AK25" s="63">
        <v>151794.27444781724</v>
      </c>
      <c r="AL25" s="63">
        <v>149040.40002461313</v>
      </c>
      <c r="AM25" s="63">
        <v>154899.55747070641</v>
      </c>
      <c r="AN25" s="63">
        <v>156230.80175869749</v>
      </c>
      <c r="AO25" s="63">
        <v>156924.58488741206</v>
      </c>
      <c r="AP25" s="63">
        <v>153529.00447483739</v>
      </c>
      <c r="AQ25" s="63">
        <v>155620.31288327026</v>
      </c>
      <c r="AR25" s="63">
        <v>159817.89780791345</v>
      </c>
      <c r="AS25" s="63">
        <v>144374.95867673689</v>
      </c>
      <c r="AT25" s="63">
        <v>135187.15558686812</v>
      </c>
      <c r="AU25" s="63">
        <v>152605.56507810132</v>
      </c>
      <c r="AV25" s="63">
        <v>148390.51782962878</v>
      </c>
      <c r="AW25" s="63">
        <v>150748.30392335891</v>
      </c>
      <c r="AX25" s="63">
        <v>157075.32105049287</v>
      </c>
      <c r="AY25" s="63">
        <v>154520.96904028146</v>
      </c>
      <c r="AZ25" s="63">
        <v>148316.02478394756</v>
      </c>
      <c r="BA25" s="658">
        <v>142166.52411546774</v>
      </c>
      <c r="BB25" s="63">
        <v>139227.07710305546</v>
      </c>
      <c r="BC25" s="658">
        <v>135647.71529626468</v>
      </c>
      <c r="BD25" s="63">
        <v>133569.29167247307</v>
      </c>
      <c r="BE25" s="63">
        <v>111583.37963898749</v>
      </c>
      <c r="BF25" s="159">
        <v>125432.40526402229</v>
      </c>
      <c r="BG25" s="241"/>
    </row>
    <row r="26" spans="2:59">
      <c r="O26" s="32"/>
      <c r="P26" s="582"/>
      <c r="Q26" s="280"/>
      <c r="R26" s="288"/>
      <c r="S26" s="288"/>
      <c r="T26" s="841" t="s">
        <v>339</v>
      </c>
      <c r="U26" s="841"/>
      <c r="V26" s="841"/>
      <c r="W26" s="841"/>
      <c r="X26" s="841"/>
      <c r="Y26" s="841"/>
      <c r="Z26" s="841"/>
      <c r="AA26" s="63">
        <v>8309.9000223837829</v>
      </c>
      <c r="AB26" s="63">
        <v>8175.2840260091325</v>
      </c>
      <c r="AC26" s="63">
        <v>8207.4493479542507</v>
      </c>
      <c r="AD26" s="63">
        <v>7878.1789447530782</v>
      </c>
      <c r="AE26" s="63">
        <v>7673.3030382854286</v>
      </c>
      <c r="AF26" s="63">
        <v>7317.6141720774367</v>
      </c>
      <c r="AG26" s="63">
        <v>6617.926167058371</v>
      </c>
      <c r="AH26" s="63">
        <v>6794.6685486830083</v>
      </c>
      <c r="AI26" s="63">
        <v>6629.1614833008616</v>
      </c>
      <c r="AJ26" s="63">
        <v>6550.9138348599608</v>
      </c>
      <c r="AK26" s="63">
        <v>6259.9726188975737</v>
      </c>
      <c r="AL26" s="63">
        <v>6278.3888104347507</v>
      </c>
      <c r="AM26" s="63">
        <v>6221.1007330638804</v>
      </c>
      <c r="AN26" s="63">
        <v>6240.3043569709844</v>
      </c>
      <c r="AO26" s="63">
        <v>6142.2826317757426</v>
      </c>
      <c r="AP26" s="63">
        <v>5669.6753857889889</v>
      </c>
      <c r="AQ26" s="63">
        <v>5612.2483661493525</v>
      </c>
      <c r="AR26" s="63">
        <v>5006.7338167752841</v>
      </c>
      <c r="AS26" s="63">
        <v>4770.965555021603</v>
      </c>
      <c r="AT26" s="63">
        <v>4043.998590155697</v>
      </c>
      <c r="AU26" s="63">
        <v>3962.4084847726681</v>
      </c>
      <c r="AV26" s="63">
        <v>3832.5823765187833</v>
      </c>
      <c r="AW26" s="63">
        <v>3993.541154236394</v>
      </c>
      <c r="AX26" s="63">
        <v>3743.002718150859</v>
      </c>
      <c r="AY26" s="63">
        <v>3635.3274281165986</v>
      </c>
      <c r="AZ26" s="63">
        <v>3242.015271876337</v>
      </c>
      <c r="BA26" s="658">
        <v>3498.6889044576701</v>
      </c>
      <c r="BB26" s="63">
        <v>3296.4050263745244</v>
      </c>
      <c r="BC26" s="658">
        <v>3283.1334863572074</v>
      </c>
      <c r="BD26" s="63">
        <v>2869.4040003417272</v>
      </c>
      <c r="BE26" s="63">
        <v>2778.4995032602774</v>
      </c>
      <c r="BF26" s="159">
        <v>2809.9425381075071</v>
      </c>
      <c r="BG26" s="241"/>
    </row>
    <row r="27" spans="2:59">
      <c r="O27" s="32"/>
      <c r="P27" s="582"/>
      <c r="Q27" s="280"/>
      <c r="R27" s="288"/>
      <c r="S27" s="288"/>
      <c r="T27" s="351" t="s">
        <v>56</v>
      </c>
      <c r="U27" s="351"/>
      <c r="V27" s="351"/>
      <c r="W27" s="351"/>
      <c r="X27" s="351"/>
      <c r="Y27" s="351"/>
      <c r="Z27" s="351"/>
      <c r="AA27" s="63">
        <v>20928.797646162482</v>
      </c>
      <c r="AB27" s="63">
        <v>20877.444429382911</v>
      </c>
      <c r="AC27" s="63">
        <v>20781.207809385578</v>
      </c>
      <c r="AD27" s="63">
        <v>20460.966981443329</v>
      </c>
      <c r="AE27" s="63">
        <v>21155.890896515197</v>
      </c>
      <c r="AF27" s="63">
        <v>22249.362939748105</v>
      </c>
      <c r="AG27" s="63">
        <v>22936.075140488778</v>
      </c>
      <c r="AH27" s="63">
        <v>18046.238751296692</v>
      </c>
      <c r="AI27" s="63">
        <v>16353.84733301981</v>
      </c>
      <c r="AJ27" s="63">
        <v>16892.230579452727</v>
      </c>
      <c r="AK27" s="63">
        <v>16591.110429133892</v>
      </c>
      <c r="AL27" s="63">
        <v>16395.326231140214</v>
      </c>
      <c r="AM27" s="63">
        <v>16980.148109539521</v>
      </c>
      <c r="AN27" s="63">
        <v>16288.966456689446</v>
      </c>
      <c r="AO27" s="63">
        <v>16166.52120220878</v>
      </c>
      <c r="AP27" s="63">
        <v>16413.840263431179</v>
      </c>
      <c r="AQ27" s="63">
        <v>16414.242697434034</v>
      </c>
      <c r="AR27" s="63">
        <v>15546.074142417816</v>
      </c>
      <c r="AS27" s="63">
        <v>13549.700896173512</v>
      </c>
      <c r="AT27" s="63">
        <v>13013.181690603837</v>
      </c>
      <c r="AU27" s="63">
        <v>12292.72204783939</v>
      </c>
      <c r="AV27" s="63">
        <v>13649.605747968135</v>
      </c>
      <c r="AW27" s="63">
        <v>13038.531855681471</v>
      </c>
      <c r="AX27" s="63">
        <v>11257.00174325769</v>
      </c>
      <c r="AY27" s="63">
        <v>10505.324935768687</v>
      </c>
      <c r="AZ27" s="63">
        <v>9802.4002396532796</v>
      </c>
      <c r="BA27" s="658">
        <v>9615.8246223975093</v>
      </c>
      <c r="BB27" s="63">
        <v>10385.614514983552</v>
      </c>
      <c r="BC27" s="658">
        <v>10241.821563069501</v>
      </c>
      <c r="BD27" s="63">
        <v>9416.7387205987525</v>
      </c>
      <c r="BE27" s="63">
        <v>9281.6811449134384</v>
      </c>
      <c r="BF27" s="159">
        <v>9181.5689487417785</v>
      </c>
      <c r="BG27" s="241"/>
    </row>
    <row r="28" spans="2:59">
      <c r="O28" s="32"/>
      <c r="P28" s="582"/>
      <c r="Q28" s="280"/>
      <c r="R28" s="288"/>
      <c r="S28" s="288"/>
      <c r="T28" s="774" t="s">
        <v>345</v>
      </c>
      <c r="U28" s="841"/>
      <c r="V28" s="841"/>
      <c r="W28" s="841"/>
      <c r="X28" s="841"/>
      <c r="Y28" s="841"/>
      <c r="Z28" s="841"/>
      <c r="AA28" s="63">
        <v>4781.1088361867405</v>
      </c>
      <c r="AB28" s="63">
        <v>4816.4201787233551</v>
      </c>
      <c r="AC28" s="63">
        <v>4874.4536368605668</v>
      </c>
      <c r="AD28" s="63">
        <v>4878.5873113306152</v>
      </c>
      <c r="AE28" s="63">
        <v>4949.4078298738832</v>
      </c>
      <c r="AF28" s="63">
        <v>5148.9570636188955</v>
      </c>
      <c r="AG28" s="63">
        <v>5050.3034240574952</v>
      </c>
      <c r="AH28" s="63">
        <v>5311.9693060688351</v>
      </c>
      <c r="AI28" s="63">
        <v>5659.5472856862198</v>
      </c>
      <c r="AJ28" s="63">
        <v>5823.2060767663452</v>
      </c>
      <c r="AK28" s="63">
        <v>5666.189972565382</v>
      </c>
      <c r="AL28" s="63">
        <v>5834.4328523342274</v>
      </c>
      <c r="AM28" s="63">
        <v>6049.8866562480835</v>
      </c>
      <c r="AN28" s="63">
        <v>5918.2582583711055</v>
      </c>
      <c r="AO28" s="63">
        <v>6024.8814701892588</v>
      </c>
      <c r="AP28" s="63">
        <v>5804.1563134088319</v>
      </c>
      <c r="AQ28" s="63">
        <v>5177.9963292363618</v>
      </c>
      <c r="AR28" s="63">
        <v>4409.8514533140606</v>
      </c>
      <c r="AS28" s="63">
        <v>4356.4438461954796</v>
      </c>
      <c r="AT28" s="63">
        <v>4122.2397970730317</v>
      </c>
      <c r="AU28" s="63">
        <v>3787.0978944706521</v>
      </c>
      <c r="AV28" s="63">
        <v>4242.1399612855548</v>
      </c>
      <c r="AW28" s="63">
        <v>3948.6866643944063</v>
      </c>
      <c r="AX28" s="63">
        <v>3758.2953340577842</v>
      </c>
      <c r="AY28" s="63">
        <v>3800.7571480251509</v>
      </c>
      <c r="AZ28" s="63">
        <v>3558.9016216489676</v>
      </c>
      <c r="BA28" s="658">
        <v>3385.4315502218542</v>
      </c>
      <c r="BB28" s="63">
        <v>3297.5038483439394</v>
      </c>
      <c r="BC28" s="658">
        <v>3200.072469628114</v>
      </c>
      <c r="BD28" s="63">
        <v>3217.4694003009731</v>
      </c>
      <c r="BE28" s="63">
        <v>3204.7959458758532</v>
      </c>
      <c r="BF28" s="159">
        <v>3237.287598189856</v>
      </c>
      <c r="BG28" s="241"/>
    </row>
    <row r="29" spans="2:59">
      <c r="O29" s="32"/>
      <c r="P29" s="583"/>
      <c r="Q29" s="280"/>
      <c r="R29" s="293" t="s">
        <v>130</v>
      </c>
      <c r="S29" s="333"/>
      <c r="T29" s="354"/>
      <c r="U29" s="354"/>
      <c r="V29" s="354"/>
      <c r="W29" s="354"/>
      <c r="X29" s="354"/>
      <c r="Y29" s="354"/>
      <c r="Z29" s="354"/>
      <c r="AA29" s="652">
        <v>81021.562303552215</v>
      </c>
      <c r="AB29" s="652">
        <v>79570.688309552017</v>
      </c>
      <c r="AC29" s="652">
        <v>78217.640727621489</v>
      </c>
      <c r="AD29" s="652">
        <v>80718.973413412052</v>
      </c>
      <c r="AE29" s="652">
        <v>82380.703237059759</v>
      </c>
      <c r="AF29" s="652">
        <v>85639.754918111445</v>
      </c>
      <c r="AG29" s="652">
        <v>80925.93348030551</v>
      </c>
      <c r="AH29" s="652">
        <v>85352.1624665954</v>
      </c>
      <c r="AI29" s="652">
        <v>90241.013313465868</v>
      </c>
      <c r="AJ29" s="652">
        <v>94131.01387284408</v>
      </c>
      <c r="AK29" s="652">
        <v>92967.19295471537</v>
      </c>
      <c r="AL29" s="652">
        <v>94500.930743491015</v>
      </c>
      <c r="AM29" s="652">
        <v>96273.495253799818</v>
      </c>
      <c r="AN29" s="652">
        <v>95958.619933713577</v>
      </c>
      <c r="AO29" s="652">
        <v>101189.6270622317</v>
      </c>
      <c r="AP29" s="652">
        <v>102037.72325188325</v>
      </c>
      <c r="AQ29" s="652">
        <v>99592.440142517022</v>
      </c>
      <c r="AR29" s="652">
        <v>90113.72921092168</v>
      </c>
      <c r="AS29" s="652">
        <v>95289.036705164661</v>
      </c>
      <c r="AT29" s="652">
        <v>91865.77194150076</v>
      </c>
      <c r="AU29" s="652">
        <v>99477.537623764729</v>
      </c>
      <c r="AV29" s="652">
        <v>101954.12222047406</v>
      </c>
      <c r="AW29" s="652">
        <v>96647.687905877581</v>
      </c>
      <c r="AX29" s="652">
        <v>103738.78297810366</v>
      </c>
      <c r="AY29" s="652">
        <v>97963.427366346747</v>
      </c>
      <c r="AZ29" s="652">
        <v>96035.988214780155</v>
      </c>
      <c r="BA29" s="661">
        <v>59109.169392782795</v>
      </c>
      <c r="BB29" s="652">
        <v>61530.221489509015</v>
      </c>
      <c r="BC29" s="661">
        <v>66488.76579149859</v>
      </c>
      <c r="BD29" s="652">
        <v>62082.587369027067</v>
      </c>
      <c r="BE29" s="652">
        <v>59292.854868610943</v>
      </c>
      <c r="BF29" s="1482">
        <v>59337.639909745434</v>
      </c>
      <c r="BG29" s="244"/>
    </row>
    <row r="30" spans="2:59" ht="29.25" customHeight="1">
      <c r="B30" s="81"/>
      <c r="C30" s="81"/>
      <c r="D30" s="81"/>
      <c r="E30" s="81"/>
      <c r="F30" s="81"/>
      <c r="G30" s="81"/>
      <c r="H30" s="81"/>
      <c r="I30" s="81"/>
      <c r="J30" s="81"/>
      <c r="K30" s="81"/>
      <c r="L30" s="81"/>
      <c r="M30" s="81"/>
      <c r="N30" s="81"/>
      <c r="O30" s="112"/>
      <c r="P30" s="582"/>
      <c r="Q30" s="280"/>
      <c r="R30" s="294"/>
      <c r="S30" s="1571" t="s">
        <v>487</v>
      </c>
      <c r="T30" s="1572"/>
      <c r="U30" s="1411"/>
      <c r="V30" s="1411"/>
      <c r="W30" s="1411"/>
      <c r="X30" s="1411"/>
      <c r="Y30" s="1411"/>
      <c r="Z30" s="141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219"/>
      <c r="BG30" s="240"/>
    </row>
    <row r="31" spans="2:59" ht="29.25" customHeight="1">
      <c r="B31" s="81"/>
      <c r="C31" s="81"/>
      <c r="D31" s="81"/>
      <c r="E31" s="81"/>
      <c r="F31" s="81"/>
      <c r="G31" s="81"/>
      <c r="H31" s="81"/>
      <c r="I31" s="81"/>
      <c r="J31" s="81"/>
      <c r="K31" s="81"/>
      <c r="L31" s="81"/>
      <c r="M31" s="81"/>
      <c r="N31" s="81"/>
      <c r="O31" s="112"/>
      <c r="P31" s="582"/>
      <c r="Q31" s="280"/>
      <c r="R31" s="294"/>
      <c r="S31" s="1577" t="s">
        <v>57</v>
      </c>
      <c r="T31" s="1578"/>
      <c r="U31" s="1412"/>
      <c r="V31" s="1412"/>
      <c r="W31" s="1412"/>
      <c r="X31" s="1412"/>
      <c r="Y31" s="1412"/>
      <c r="Z31" s="1412"/>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159"/>
      <c r="BG31" s="241"/>
    </row>
    <row r="32" spans="2:59" ht="29.25" customHeight="1">
      <c r="B32" s="81"/>
      <c r="C32" s="81"/>
      <c r="D32" s="81"/>
      <c r="E32" s="81"/>
      <c r="F32" s="81"/>
      <c r="G32" s="81"/>
      <c r="H32" s="81"/>
      <c r="I32" s="81"/>
      <c r="J32" s="81"/>
      <c r="K32" s="81"/>
      <c r="L32" s="81"/>
      <c r="M32" s="81"/>
      <c r="N32" s="81"/>
      <c r="O32" s="112"/>
      <c r="P32" s="582"/>
      <c r="Q32" s="280"/>
      <c r="R32" s="294"/>
      <c r="S32" s="1577" t="s">
        <v>58</v>
      </c>
      <c r="T32" s="1578"/>
      <c r="U32" s="1412"/>
      <c r="V32" s="1412"/>
      <c r="W32" s="1412"/>
      <c r="X32" s="1412"/>
      <c r="Y32" s="1412"/>
      <c r="Z32" s="1412"/>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159"/>
      <c r="BG32" s="241"/>
    </row>
    <row r="33" spans="2:59" ht="29.25" customHeight="1">
      <c r="B33" s="81"/>
      <c r="C33" s="81"/>
      <c r="D33" s="81"/>
      <c r="E33" s="81"/>
      <c r="F33" s="81"/>
      <c r="G33" s="81"/>
      <c r="H33" s="81"/>
      <c r="I33" s="81"/>
      <c r="J33" s="81"/>
      <c r="K33" s="81"/>
      <c r="L33" s="81"/>
      <c r="M33" s="81"/>
      <c r="N33" s="81"/>
      <c r="O33" s="112"/>
      <c r="P33" s="582"/>
      <c r="Q33" s="280"/>
      <c r="R33" s="294"/>
      <c r="S33" s="1575" t="s">
        <v>417</v>
      </c>
      <c r="T33" s="1576"/>
      <c r="U33" s="1413"/>
      <c r="V33" s="1413"/>
      <c r="W33" s="1413"/>
      <c r="X33" s="1413"/>
      <c r="Y33" s="1413"/>
      <c r="Z33" s="141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159"/>
      <c r="BG33" s="241"/>
    </row>
    <row r="34" spans="2:59">
      <c r="B34" s="81"/>
      <c r="C34" s="81"/>
      <c r="D34" s="81"/>
      <c r="E34" s="81"/>
      <c r="F34" s="81"/>
      <c r="G34" s="81"/>
      <c r="H34" s="81"/>
      <c r="I34" s="81"/>
      <c r="J34" s="81"/>
      <c r="K34" s="81"/>
      <c r="L34" s="81"/>
      <c r="M34" s="81"/>
      <c r="N34" s="81"/>
      <c r="O34" s="112"/>
      <c r="P34" s="582"/>
      <c r="Q34" s="280"/>
      <c r="R34" s="294"/>
      <c r="S34" s="1573" t="s">
        <v>60</v>
      </c>
      <c r="T34" s="1574"/>
      <c r="U34" s="1412"/>
      <c r="V34" s="1412"/>
      <c r="W34" s="1412"/>
      <c r="X34" s="1412"/>
      <c r="Y34" s="1412"/>
      <c r="Z34" s="1412"/>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159"/>
      <c r="BG34" s="241"/>
    </row>
    <row r="35" spans="2:59">
      <c r="O35" s="32"/>
      <c r="P35" s="584"/>
      <c r="Q35" s="280"/>
      <c r="R35" s="296" t="s">
        <v>61</v>
      </c>
      <c r="S35" s="335"/>
      <c r="T35" s="355"/>
      <c r="U35" s="355"/>
      <c r="V35" s="355"/>
      <c r="W35" s="355"/>
      <c r="X35" s="355"/>
      <c r="Y35" s="355"/>
      <c r="Z35" s="355"/>
      <c r="AA35" s="124">
        <f>SUM(AA36,AA39)</f>
        <v>201750.75122950022</v>
      </c>
      <c r="AB35" s="124">
        <f t="shared" ref="AB35:BA35" si="10">SUM(AB36,AB39)</f>
        <v>213517.71428380648</v>
      </c>
      <c r="AC35" s="124">
        <f t="shared" si="10"/>
        <v>220072.55047809496</v>
      </c>
      <c r="AD35" s="124">
        <f t="shared" si="10"/>
        <v>223847.34779942888</v>
      </c>
      <c r="AE35" s="124">
        <f t="shared" si="10"/>
        <v>233068.13668133548</v>
      </c>
      <c r="AF35" s="124">
        <f t="shared" si="10"/>
        <v>242394.01897470775</v>
      </c>
      <c r="AG35" s="124">
        <f t="shared" si="10"/>
        <v>249104.971974502</v>
      </c>
      <c r="AH35" s="124">
        <f t="shared" si="10"/>
        <v>250791.47647310357</v>
      </c>
      <c r="AI35" s="124">
        <f t="shared" si="10"/>
        <v>248895.16616030876</v>
      </c>
      <c r="AJ35" s="124">
        <f t="shared" si="10"/>
        <v>252993.92199342317</v>
      </c>
      <c r="AK35" s="124">
        <f t="shared" si="10"/>
        <v>252572.34663611645</v>
      </c>
      <c r="AL35" s="124">
        <f t="shared" si="10"/>
        <v>256713.57182647695</v>
      </c>
      <c r="AM35" s="124">
        <f t="shared" si="10"/>
        <v>253075.47839250034</v>
      </c>
      <c r="AN35" s="124">
        <f t="shared" si="10"/>
        <v>249072.13560618076</v>
      </c>
      <c r="AO35" s="124">
        <f t="shared" si="10"/>
        <v>243134.66039097507</v>
      </c>
      <c r="AP35" s="124">
        <f t="shared" si="10"/>
        <v>237610.98837208439</v>
      </c>
      <c r="AQ35" s="124">
        <f t="shared" si="10"/>
        <v>234900.81465119985</v>
      </c>
      <c r="AR35" s="124">
        <f t="shared" si="10"/>
        <v>232123.4663520733</v>
      </c>
      <c r="AS35" s="124">
        <f t="shared" si="10"/>
        <v>224482.31637104554</v>
      </c>
      <c r="AT35" s="124">
        <f t="shared" si="10"/>
        <v>221195.48797517453</v>
      </c>
      <c r="AU35" s="124">
        <f t="shared" si="10"/>
        <v>221629.63127802304</v>
      </c>
      <c r="AV35" s="124">
        <f t="shared" si="10"/>
        <v>216842.75329127169</v>
      </c>
      <c r="AW35" s="124">
        <f t="shared" si="10"/>
        <v>217736.68489174946</v>
      </c>
      <c r="AX35" s="124">
        <f t="shared" si="10"/>
        <v>214847.91333662378</v>
      </c>
      <c r="AY35" s="124">
        <f t="shared" si="10"/>
        <v>209897.1307327103</v>
      </c>
      <c r="AZ35" s="124">
        <f t="shared" si="10"/>
        <v>208637.12677399468</v>
      </c>
      <c r="BA35" s="662">
        <f t="shared" si="10"/>
        <v>206848.74279200303</v>
      </c>
      <c r="BB35" s="124">
        <f>SUM(BB36,BB39)</f>
        <v>205040.97771791267</v>
      </c>
      <c r="BC35" s="662">
        <f>SUM(BC36,BC39)</f>
        <v>202779.71301699401</v>
      </c>
      <c r="BD35" s="124">
        <f>SUM(BD36,BD39)</f>
        <v>198790.11589027772</v>
      </c>
      <c r="BE35" s="124">
        <f>SUM(BE36,BE39)</f>
        <v>177346.52280501614</v>
      </c>
      <c r="BF35" s="161">
        <f>SUM(BF36,BF39)</f>
        <v>179379.08722504275</v>
      </c>
      <c r="BG35" s="245"/>
    </row>
    <row r="36" spans="2:59">
      <c r="O36" s="32"/>
      <c r="P36" s="584"/>
      <c r="Q36" s="280"/>
      <c r="R36" s="336"/>
      <c r="S36" s="322" t="s">
        <v>437</v>
      </c>
      <c r="T36" s="489"/>
      <c r="U36" s="489"/>
      <c r="V36" s="489"/>
      <c r="W36" s="489"/>
      <c r="X36" s="489"/>
      <c r="Y36" s="489"/>
      <c r="Z36" s="489"/>
      <c r="AA36" s="124">
        <v>99665.527599680863</v>
      </c>
      <c r="AB36" s="124">
        <v>107358.54126801949</v>
      </c>
      <c r="AC36" s="124">
        <v>113632.0284417424</v>
      </c>
      <c r="AD36" s="124">
        <v>117262.28579892662</v>
      </c>
      <c r="AE36" s="124">
        <v>122505.76789528901</v>
      </c>
      <c r="AF36" s="124">
        <v>129633.35242839661</v>
      </c>
      <c r="AG36" s="124">
        <v>135449.82669707565</v>
      </c>
      <c r="AH36" s="124">
        <v>139954.1724274763</v>
      </c>
      <c r="AI36" s="124">
        <v>140631.47741508059</v>
      </c>
      <c r="AJ36" s="124">
        <v>145225.85021859937</v>
      </c>
      <c r="AK36" s="124">
        <v>145488.6692544687</v>
      </c>
      <c r="AL36" s="124">
        <v>149995.32140321881</v>
      </c>
      <c r="AM36" s="124">
        <v>149981.28671044065</v>
      </c>
      <c r="AN36" s="124">
        <v>147816.95201431791</v>
      </c>
      <c r="AO36" s="124">
        <v>142497.07735762527</v>
      </c>
      <c r="AP36" s="124">
        <v>137873.35632666794</v>
      </c>
      <c r="AQ36" s="124">
        <v>134578.098055957</v>
      </c>
      <c r="AR36" s="124">
        <v>133563.40393960243</v>
      </c>
      <c r="AS36" s="124">
        <v>128949.84755635534</v>
      </c>
      <c r="AT36" s="124">
        <v>130265.2193213111</v>
      </c>
      <c r="AU36" s="124">
        <v>129515.41903738468</v>
      </c>
      <c r="AV36" s="124">
        <v>127970.71151702412</v>
      </c>
      <c r="AW36" s="124">
        <v>128931.46257874864</v>
      </c>
      <c r="AX36" s="124">
        <v>125810.29785351595</v>
      </c>
      <c r="AY36" s="124">
        <v>120894.36701874442</v>
      </c>
      <c r="AZ36" s="124">
        <v>120279.68640876078</v>
      </c>
      <c r="BA36" s="662">
        <v>119853.80755913677</v>
      </c>
      <c r="BB36" s="124">
        <v>118947.12868639108</v>
      </c>
      <c r="BC36" s="662">
        <v>117448.19399577564</v>
      </c>
      <c r="BD36" s="124">
        <v>114697.61266023475</v>
      </c>
      <c r="BE36" s="124">
        <v>97243.380467136158</v>
      </c>
      <c r="BF36" s="161">
        <v>96258.252244529969</v>
      </c>
      <c r="BG36" s="245"/>
    </row>
    <row r="37" spans="2:59">
      <c r="O37" s="32"/>
      <c r="P37" s="582"/>
      <c r="Q37" s="280"/>
      <c r="R37" s="297"/>
      <c r="S37" s="297"/>
      <c r="T37" s="945" t="s">
        <v>413</v>
      </c>
      <c r="U37" s="1414"/>
      <c r="V37" s="1414"/>
      <c r="W37" s="1414"/>
      <c r="X37" s="1414"/>
      <c r="Y37" s="1414"/>
      <c r="Z37" s="1414"/>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657"/>
      <c r="BB37" s="141"/>
      <c r="BC37" s="657"/>
      <c r="BD37" s="141"/>
      <c r="BE37" s="141"/>
      <c r="BF37" s="219"/>
      <c r="BG37" s="240"/>
    </row>
    <row r="38" spans="2:59">
      <c r="O38" s="32"/>
      <c r="P38" s="582"/>
      <c r="Q38" s="280"/>
      <c r="R38" s="299"/>
      <c r="S38" s="297"/>
      <c r="T38" s="944" t="s">
        <v>418</v>
      </c>
      <c r="U38" s="944"/>
      <c r="V38" s="944"/>
      <c r="W38" s="944"/>
      <c r="X38" s="944"/>
      <c r="Y38" s="944"/>
      <c r="Z38" s="944"/>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58"/>
      <c r="BB38" s="63"/>
      <c r="BC38" s="658"/>
      <c r="BD38" s="63"/>
      <c r="BE38" s="63"/>
      <c r="BF38" s="159"/>
      <c r="BG38" s="241"/>
    </row>
    <row r="39" spans="2:59">
      <c r="B39" s="81"/>
      <c r="C39" s="81"/>
      <c r="D39" s="81"/>
      <c r="E39" s="81"/>
      <c r="F39" s="81"/>
      <c r="G39" s="81"/>
      <c r="H39" s="81"/>
      <c r="I39" s="81"/>
      <c r="J39" s="81"/>
      <c r="K39" s="81"/>
      <c r="L39" s="81"/>
      <c r="M39" s="81"/>
      <c r="N39" s="81"/>
      <c r="O39" s="112"/>
      <c r="P39" s="582"/>
      <c r="Q39" s="280"/>
      <c r="R39" s="299"/>
      <c r="S39" s="322" t="s">
        <v>438</v>
      </c>
      <c r="T39" s="489"/>
      <c r="U39" s="489"/>
      <c r="V39" s="489"/>
      <c r="W39" s="489"/>
      <c r="X39" s="489"/>
      <c r="Y39" s="489"/>
      <c r="Z39" s="489"/>
      <c r="AA39" s="124">
        <v>102085.22362981936</v>
      </c>
      <c r="AB39" s="124">
        <v>106159.17301578699</v>
      </c>
      <c r="AC39" s="124">
        <v>106440.52203635256</v>
      </c>
      <c r="AD39" s="124">
        <v>106585.06200050226</v>
      </c>
      <c r="AE39" s="124">
        <v>110562.36878604647</v>
      </c>
      <c r="AF39" s="124">
        <v>112760.66654631113</v>
      </c>
      <c r="AG39" s="124">
        <v>113655.14527742635</v>
      </c>
      <c r="AH39" s="124">
        <v>110837.30404562729</v>
      </c>
      <c r="AI39" s="124">
        <v>108263.68874522817</v>
      </c>
      <c r="AJ39" s="124">
        <v>107768.07177482379</v>
      </c>
      <c r="AK39" s="124">
        <v>107083.67738164774</v>
      </c>
      <c r="AL39" s="124">
        <v>106718.25042325813</v>
      </c>
      <c r="AM39" s="124">
        <v>103094.1916820597</v>
      </c>
      <c r="AN39" s="124">
        <v>101255.18359186286</v>
      </c>
      <c r="AO39" s="124">
        <v>100637.58303334979</v>
      </c>
      <c r="AP39" s="124">
        <v>99737.632045416438</v>
      </c>
      <c r="AQ39" s="124">
        <v>100322.71659524285</v>
      </c>
      <c r="AR39" s="124">
        <v>98560.062412470885</v>
      </c>
      <c r="AS39" s="124">
        <v>95532.46881469019</v>
      </c>
      <c r="AT39" s="124">
        <v>90930.26865386343</v>
      </c>
      <c r="AU39" s="124">
        <v>92114.212240638357</v>
      </c>
      <c r="AV39" s="124">
        <v>88872.041774247555</v>
      </c>
      <c r="AW39" s="124">
        <v>88805.222313000821</v>
      </c>
      <c r="AX39" s="124">
        <v>89037.615483107831</v>
      </c>
      <c r="AY39" s="124">
        <v>89002.763713965891</v>
      </c>
      <c r="AZ39" s="124">
        <v>88357.440365233895</v>
      </c>
      <c r="BA39" s="662">
        <v>86994.93523286625</v>
      </c>
      <c r="BB39" s="124">
        <v>86093.849031521589</v>
      </c>
      <c r="BC39" s="662">
        <v>85331.519021218366</v>
      </c>
      <c r="BD39" s="124">
        <v>84092.503230042974</v>
      </c>
      <c r="BE39" s="124">
        <v>80103.142337879981</v>
      </c>
      <c r="BF39" s="161">
        <v>83120.834980512795</v>
      </c>
      <c r="BG39" s="245"/>
    </row>
    <row r="40" spans="2:59">
      <c r="O40" s="32"/>
      <c r="P40" s="582"/>
      <c r="Q40" s="280"/>
      <c r="R40" s="299"/>
      <c r="S40" s="297"/>
      <c r="T40" s="945" t="s">
        <v>498</v>
      </c>
      <c r="U40" s="1414"/>
      <c r="V40" s="1414"/>
      <c r="W40" s="1414"/>
      <c r="X40" s="1414"/>
      <c r="Y40" s="1414"/>
      <c r="Z40" s="1414"/>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657"/>
      <c r="BB40" s="141"/>
      <c r="BC40" s="657"/>
      <c r="BD40" s="141"/>
      <c r="BE40" s="141"/>
      <c r="BF40" s="219"/>
      <c r="BG40" s="240"/>
    </row>
    <row r="41" spans="2:59">
      <c r="O41" s="32"/>
      <c r="P41" s="582"/>
      <c r="Q41" s="280"/>
      <c r="R41" s="299"/>
      <c r="S41" s="297"/>
      <c r="T41" s="944" t="s">
        <v>442</v>
      </c>
      <c r="U41" s="944"/>
      <c r="V41" s="944"/>
      <c r="W41" s="944"/>
      <c r="X41" s="944"/>
      <c r="Y41" s="944"/>
      <c r="Z41" s="944"/>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58"/>
      <c r="BB41" s="63"/>
      <c r="BC41" s="658"/>
      <c r="BD41" s="63"/>
      <c r="BE41" s="63"/>
      <c r="BF41" s="159"/>
      <c r="BG41" s="241"/>
    </row>
    <row r="42" spans="2:59" ht="14.4" thickBot="1">
      <c r="O42" s="32"/>
      <c r="P42" s="582"/>
      <c r="Q42" s="280"/>
      <c r="R42" s="301" t="s">
        <v>62</v>
      </c>
      <c r="S42" s="337"/>
      <c r="T42" s="716"/>
      <c r="U42" s="716"/>
      <c r="V42" s="716"/>
      <c r="W42" s="716"/>
      <c r="X42" s="716"/>
      <c r="Y42" s="716"/>
      <c r="Z42" s="716"/>
      <c r="AA42" s="714">
        <v>58167.167508504077</v>
      </c>
      <c r="AB42" s="714">
        <v>59301.332402088716</v>
      </c>
      <c r="AC42" s="714">
        <v>62218.053306693371</v>
      </c>
      <c r="AD42" s="714">
        <v>65643.249734996381</v>
      </c>
      <c r="AE42" s="714">
        <v>63833.413322368237</v>
      </c>
      <c r="AF42" s="714">
        <v>67477.227735701614</v>
      </c>
      <c r="AG42" s="714">
        <v>69880.366957828868</v>
      </c>
      <c r="AH42" s="714">
        <v>66730.205120783328</v>
      </c>
      <c r="AI42" s="714">
        <v>66775.264262267563</v>
      </c>
      <c r="AJ42" s="714">
        <v>68588.834743351952</v>
      </c>
      <c r="AK42" s="714">
        <v>72226.24200626128</v>
      </c>
      <c r="AL42" s="714">
        <v>68553.135738847646</v>
      </c>
      <c r="AM42" s="714">
        <v>71334.893190037037</v>
      </c>
      <c r="AN42" s="714">
        <v>67914.862135508374</v>
      </c>
      <c r="AO42" s="714">
        <v>68006.409833997866</v>
      </c>
      <c r="AP42" s="714">
        <v>70395.478550084488</v>
      </c>
      <c r="AQ42" s="714">
        <v>66123.070259378132</v>
      </c>
      <c r="AR42" s="714">
        <v>65403.902026637894</v>
      </c>
      <c r="AS42" s="714">
        <v>61704.132512039876</v>
      </c>
      <c r="AT42" s="714">
        <v>61350.897200800668</v>
      </c>
      <c r="AU42" s="714">
        <v>64216.941912273163</v>
      </c>
      <c r="AV42" s="714">
        <v>62540.92856869613</v>
      </c>
      <c r="AW42" s="714">
        <v>62626.438217539071</v>
      </c>
      <c r="AX42" s="714">
        <v>60319.27447058422</v>
      </c>
      <c r="AY42" s="714">
        <v>58013.755532842835</v>
      </c>
      <c r="AZ42" s="714">
        <v>55391.50902658113</v>
      </c>
      <c r="BA42" s="715">
        <v>55711.740759276734</v>
      </c>
      <c r="BB42" s="714">
        <v>59259.947954539712</v>
      </c>
      <c r="BC42" s="663">
        <v>52156.305071909723</v>
      </c>
      <c r="BD42" s="125">
        <v>53360.723810031515</v>
      </c>
      <c r="BE42" s="125">
        <v>55807.026627280058</v>
      </c>
      <c r="BF42" s="224">
        <v>51572.981537305226</v>
      </c>
      <c r="BG42" s="246"/>
    </row>
    <row r="43" spans="2:59">
      <c r="O43" s="32"/>
      <c r="P43" s="582"/>
      <c r="Q43" s="799" t="s">
        <v>301</v>
      </c>
      <c r="R43" s="719"/>
      <c r="S43" s="719"/>
      <c r="T43" s="720"/>
      <c r="U43" s="720"/>
      <c r="V43" s="720"/>
      <c r="W43" s="720"/>
      <c r="X43" s="720"/>
      <c r="Y43" s="720"/>
      <c r="Z43" s="720"/>
      <c r="AA43" s="735">
        <f>AA44+AA56+AA60</f>
        <v>96115.957606863769</v>
      </c>
      <c r="AB43" s="735">
        <f t="shared" ref="AB43:BA43" si="11">AB44+AB56+AB60</f>
        <v>97338.295316529533</v>
      </c>
      <c r="AC43" s="735">
        <f t="shared" si="11"/>
        <v>98779.615735993983</v>
      </c>
      <c r="AD43" s="735">
        <f t="shared" si="11"/>
        <v>96361.942432701806</v>
      </c>
      <c r="AE43" s="735">
        <f t="shared" si="11"/>
        <v>101475.45716034799</v>
      </c>
      <c r="AF43" s="735">
        <f t="shared" si="11"/>
        <v>102535.72963525062</v>
      </c>
      <c r="AG43" s="735">
        <f t="shared" si="11"/>
        <v>103694.83654779248</v>
      </c>
      <c r="AH43" s="735">
        <f t="shared" si="11"/>
        <v>102674.08718565368</v>
      </c>
      <c r="AI43" s="735">
        <f t="shared" si="11"/>
        <v>96335.601019526905</v>
      </c>
      <c r="AJ43" s="735">
        <f t="shared" si="11"/>
        <v>96595.396554580002</v>
      </c>
      <c r="AK43" s="735">
        <f t="shared" si="11"/>
        <v>98600.281769257708</v>
      </c>
      <c r="AL43" s="735">
        <f t="shared" si="11"/>
        <v>96485.734754357793</v>
      </c>
      <c r="AM43" s="735">
        <f t="shared" si="11"/>
        <v>93970.802115335755</v>
      </c>
      <c r="AN43" s="735">
        <f t="shared" si="11"/>
        <v>93843.025802952994</v>
      </c>
      <c r="AO43" s="735">
        <f t="shared" si="11"/>
        <v>92993.445039668935</v>
      </c>
      <c r="AP43" s="735">
        <f t="shared" si="11"/>
        <v>93334.585877994657</v>
      </c>
      <c r="AQ43" s="735">
        <f t="shared" si="11"/>
        <v>92096.585174621185</v>
      </c>
      <c r="AR43" s="735">
        <f t="shared" si="11"/>
        <v>91906.84120659747</v>
      </c>
      <c r="AS43" s="735">
        <f t="shared" si="11"/>
        <v>88311.551368491739</v>
      </c>
      <c r="AT43" s="735">
        <f t="shared" si="11"/>
        <v>78779.96388927997</v>
      </c>
      <c r="AU43" s="735">
        <f t="shared" si="11"/>
        <v>80493.310331244924</v>
      </c>
      <c r="AV43" s="735">
        <f t="shared" si="11"/>
        <v>79425.922522284352</v>
      </c>
      <c r="AW43" s="735">
        <f t="shared" si="11"/>
        <v>81165.303859587424</v>
      </c>
      <c r="AX43" s="735">
        <f t="shared" si="11"/>
        <v>82480.333199104556</v>
      </c>
      <c r="AY43" s="735">
        <f t="shared" si="11"/>
        <v>81022.320127832209</v>
      </c>
      <c r="AZ43" s="735">
        <f t="shared" si="11"/>
        <v>79905.9356175336</v>
      </c>
      <c r="BA43" s="735">
        <f t="shared" si="11"/>
        <v>79587.518045765755</v>
      </c>
      <c r="BB43" s="735">
        <f>BB44+BB56+BB60</f>
        <v>80435.15026976676</v>
      </c>
      <c r="BC43" s="843">
        <f>BC44+BC56+BC60</f>
        <v>80381.186283257543</v>
      </c>
      <c r="BD43" s="735">
        <f>BD44+BD56+BD60</f>
        <v>79476.784866234244</v>
      </c>
      <c r="BE43" s="735">
        <f>BE44+BE56+BE60</f>
        <v>76744.297131180952</v>
      </c>
      <c r="BF43" s="736">
        <f>BF44+BF56+BF60</f>
        <v>77690.12910079991</v>
      </c>
      <c r="BG43" s="1008"/>
    </row>
    <row r="44" spans="2:59">
      <c r="O44" s="32"/>
      <c r="P44" s="584"/>
      <c r="Q44" s="746"/>
      <c r="R44" s="741" t="s">
        <v>299</v>
      </c>
      <c r="S44" s="717"/>
      <c r="T44" s="718"/>
      <c r="U44" s="718"/>
      <c r="V44" s="718"/>
      <c r="W44" s="718"/>
      <c r="X44" s="718"/>
      <c r="Y44" s="718"/>
      <c r="Z44" s="718"/>
      <c r="AA44" s="732">
        <v>65645.020523434985</v>
      </c>
      <c r="AB44" s="732">
        <v>66882.681557986027</v>
      </c>
      <c r="AC44" s="732">
        <v>66795.002273478312</v>
      </c>
      <c r="AD44" s="732">
        <v>65487.730552855697</v>
      </c>
      <c r="AE44" s="732">
        <v>67171.368887803881</v>
      </c>
      <c r="AF44" s="732">
        <v>67514.062202758854</v>
      </c>
      <c r="AG44" s="732">
        <v>68105.413837848828</v>
      </c>
      <c r="AH44" s="732">
        <v>65518.912983466376</v>
      </c>
      <c r="AI44" s="732">
        <v>59447.124673832397</v>
      </c>
      <c r="AJ44" s="732">
        <v>59782.099414586512</v>
      </c>
      <c r="AK44" s="732">
        <v>60316.184635125595</v>
      </c>
      <c r="AL44" s="732">
        <v>59000.326945340843</v>
      </c>
      <c r="AM44" s="732">
        <v>56399.259824235814</v>
      </c>
      <c r="AN44" s="732">
        <v>55579.15995767586</v>
      </c>
      <c r="AO44" s="732">
        <v>55566.558195161379</v>
      </c>
      <c r="AP44" s="732">
        <v>56650.290243206779</v>
      </c>
      <c r="AQ44" s="732">
        <v>57006.13553793844</v>
      </c>
      <c r="AR44" s="732">
        <v>56217.386985066696</v>
      </c>
      <c r="AS44" s="732">
        <v>51839.417646776361</v>
      </c>
      <c r="AT44" s="732">
        <v>46267.980623906195</v>
      </c>
      <c r="AU44" s="732">
        <v>47348.305525719312</v>
      </c>
      <c r="AV44" s="732">
        <v>47157.153276635821</v>
      </c>
      <c r="AW44" s="732">
        <v>47207.768442428103</v>
      </c>
      <c r="AX44" s="732">
        <v>48989.365956979316</v>
      </c>
      <c r="AY44" s="732">
        <v>48374.960454040731</v>
      </c>
      <c r="AZ44" s="732">
        <v>46973.816634314862</v>
      </c>
      <c r="BA44" s="733">
        <v>46552.011347830732</v>
      </c>
      <c r="BB44" s="732">
        <v>47175.029392966549</v>
      </c>
      <c r="BC44" s="733">
        <v>46461.398425893043</v>
      </c>
      <c r="BD44" s="732">
        <v>45111.471620939687</v>
      </c>
      <c r="BE44" s="732">
        <v>42721.674466882185</v>
      </c>
      <c r="BF44" s="734">
        <v>43442.385036212858</v>
      </c>
      <c r="BG44" s="1009"/>
    </row>
    <row r="45" spans="2:59">
      <c r="B45" s="81"/>
      <c r="C45" s="81"/>
      <c r="D45" s="81"/>
      <c r="E45" s="81"/>
      <c r="F45" s="81"/>
      <c r="G45" s="81"/>
      <c r="H45" s="81"/>
      <c r="I45" s="81"/>
      <c r="J45" s="81"/>
      <c r="K45" s="81"/>
      <c r="L45" s="81"/>
      <c r="M45" s="81"/>
      <c r="N45" s="81"/>
      <c r="O45" s="112"/>
      <c r="P45" s="582"/>
      <c r="Q45" s="739"/>
      <c r="R45" s="742"/>
      <c r="S45" s="281" t="s">
        <v>63</v>
      </c>
      <c r="T45" s="356"/>
      <c r="U45" s="356"/>
      <c r="V45" s="356"/>
      <c r="W45" s="356"/>
      <c r="X45" s="356"/>
      <c r="Y45" s="356"/>
      <c r="Z45" s="356"/>
      <c r="AA45" s="235">
        <f>SUM(AA46:AA49)</f>
        <v>49230.453171007663</v>
      </c>
      <c r="AB45" s="235">
        <f>SUM(AB46:AB49)</f>
        <v>50548.374636445682</v>
      </c>
      <c r="AC45" s="235">
        <f t="shared" ref="AC45:AZ45" si="12">SUM(AC46:AC49)</f>
        <v>50964.269778796952</v>
      </c>
      <c r="AD45" s="235">
        <f t="shared" si="12"/>
        <v>50252.446857538147</v>
      </c>
      <c r="AE45" s="235">
        <f t="shared" si="12"/>
        <v>51265.726300697854</v>
      </c>
      <c r="AF45" s="235">
        <f t="shared" si="12"/>
        <v>51145.782033745963</v>
      </c>
      <c r="AG45" s="235">
        <f t="shared" si="12"/>
        <v>51489.504367389847</v>
      </c>
      <c r="AH45" s="235">
        <f t="shared" si="12"/>
        <v>48840.191570982322</v>
      </c>
      <c r="AI45" s="235">
        <f t="shared" si="12"/>
        <v>43863.253819318896</v>
      </c>
      <c r="AJ45" s="235">
        <f t="shared" si="12"/>
        <v>43579.970693433563</v>
      </c>
      <c r="AK45" s="235">
        <f t="shared" si="12"/>
        <v>43918.613554418276</v>
      </c>
      <c r="AL45" s="235">
        <f t="shared" si="12"/>
        <v>42970.482669977093</v>
      </c>
      <c r="AM45" s="235">
        <f t="shared" si="12"/>
        <v>40482.923617369728</v>
      </c>
      <c r="AN45" s="235">
        <f t="shared" si="12"/>
        <v>40145.771524280746</v>
      </c>
      <c r="AO45" s="235">
        <f t="shared" si="12"/>
        <v>39819.615137475252</v>
      </c>
      <c r="AP45" s="235">
        <f t="shared" si="12"/>
        <v>41230.069171019641</v>
      </c>
      <c r="AQ45" s="235">
        <f t="shared" si="12"/>
        <v>41196.759622478443</v>
      </c>
      <c r="AR45" s="235">
        <f t="shared" si="12"/>
        <v>40204.204551113799</v>
      </c>
      <c r="AS45" s="235">
        <f t="shared" si="12"/>
        <v>37435.956104495308</v>
      </c>
      <c r="AT45" s="235">
        <f t="shared" si="12"/>
        <v>32779.385372691417</v>
      </c>
      <c r="AU45" s="235">
        <f t="shared" si="12"/>
        <v>32752.226033078736</v>
      </c>
      <c r="AV45" s="235">
        <f t="shared" si="12"/>
        <v>33089.335254862766</v>
      </c>
      <c r="AW45" s="235">
        <f t="shared" si="12"/>
        <v>33629.277927911207</v>
      </c>
      <c r="AX45" s="235">
        <f t="shared" si="12"/>
        <v>35003.537944427138</v>
      </c>
      <c r="AY45" s="235">
        <f t="shared" si="12"/>
        <v>34730.786764092853</v>
      </c>
      <c r="AZ45" s="235">
        <f t="shared" si="12"/>
        <v>33659.057557810847</v>
      </c>
      <c r="BA45" s="1217">
        <f t="shared" ref="BA45:BF45" si="13">SUM(BA46:BA49)</f>
        <v>33533.504068524438</v>
      </c>
      <c r="BB45" s="235">
        <f t="shared" si="13"/>
        <v>33970.641824162682</v>
      </c>
      <c r="BC45" s="1217">
        <f t="shared" si="13"/>
        <v>33644.91380677378</v>
      </c>
      <c r="BD45" s="235">
        <f t="shared" si="13"/>
        <v>32481.028704925175</v>
      </c>
      <c r="BE45" s="235">
        <f t="shared" si="13"/>
        <v>31217.20989218148</v>
      </c>
      <c r="BF45" s="1483">
        <f t="shared" si="13"/>
        <v>31122.830625858674</v>
      </c>
      <c r="BG45" s="484"/>
    </row>
    <row r="46" spans="2:59" ht="15" customHeight="1">
      <c r="B46" s="81"/>
      <c r="C46" s="81"/>
      <c r="D46" s="81"/>
      <c r="E46" s="81"/>
      <c r="F46" s="81"/>
      <c r="G46" s="81"/>
      <c r="H46" s="81"/>
      <c r="I46" s="81"/>
      <c r="J46" s="81"/>
      <c r="K46" s="81"/>
      <c r="L46" s="81"/>
      <c r="M46" s="81"/>
      <c r="N46" s="81"/>
      <c r="O46" s="112"/>
      <c r="P46" s="941"/>
      <c r="Q46" s="739"/>
      <c r="R46" s="742"/>
      <c r="S46" s="284"/>
      <c r="T46" s="772" t="s">
        <v>304</v>
      </c>
      <c r="U46" s="772"/>
      <c r="V46" s="772"/>
      <c r="W46" s="772"/>
      <c r="X46" s="772"/>
      <c r="Y46" s="772"/>
      <c r="Z46" s="772"/>
      <c r="AA46" s="721">
        <v>38701.103416042592</v>
      </c>
      <c r="AB46" s="721">
        <v>40346.744742035473</v>
      </c>
      <c r="AC46" s="721">
        <v>41665.79114506545</v>
      </c>
      <c r="AD46" s="721">
        <v>41224.494256585334</v>
      </c>
      <c r="AE46" s="721">
        <v>42297.116417365723</v>
      </c>
      <c r="AF46" s="721">
        <v>42142.02726535382</v>
      </c>
      <c r="AG46" s="721">
        <v>42559.539804125336</v>
      </c>
      <c r="AH46" s="721">
        <v>39926.083389390726</v>
      </c>
      <c r="AI46" s="721">
        <v>35362.599382577479</v>
      </c>
      <c r="AJ46" s="721">
        <v>35010.124942594921</v>
      </c>
      <c r="AK46" s="721">
        <v>35085.742906855594</v>
      </c>
      <c r="AL46" s="721">
        <v>34374.185269382258</v>
      </c>
      <c r="AM46" s="721">
        <v>32417.253435765444</v>
      </c>
      <c r="AN46" s="721">
        <v>31935.273453308597</v>
      </c>
      <c r="AO46" s="721">
        <v>31276.189983420805</v>
      </c>
      <c r="AP46" s="721">
        <v>32279.645554026018</v>
      </c>
      <c r="AQ46" s="721">
        <v>31990.873871774482</v>
      </c>
      <c r="AR46" s="721">
        <v>30658.349937916188</v>
      </c>
      <c r="AS46" s="721">
        <v>28552.561480293498</v>
      </c>
      <c r="AT46" s="721">
        <v>25308.481718967807</v>
      </c>
      <c r="AU46" s="721">
        <v>24321.270937421363</v>
      </c>
      <c r="AV46" s="721">
        <v>24982.895526650263</v>
      </c>
      <c r="AW46" s="721">
        <v>25624.79533860795</v>
      </c>
      <c r="AX46" s="721">
        <v>26805.206128279013</v>
      </c>
      <c r="AY46" s="721">
        <v>26557.37523672733</v>
      </c>
      <c r="AZ46" s="721">
        <v>25936.139788924989</v>
      </c>
      <c r="BA46" s="1218">
        <v>25969.470794926132</v>
      </c>
      <c r="BB46" s="721">
        <v>26428.778063772283</v>
      </c>
      <c r="BC46" s="1218">
        <v>26182.943719015086</v>
      </c>
      <c r="BD46" s="721">
        <v>25328.005761907836</v>
      </c>
      <c r="BE46" s="721">
        <v>24490.267324230699</v>
      </c>
      <c r="BF46" s="877">
        <v>24395.605542970698</v>
      </c>
      <c r="BG46" s="876"/>
    </row>
    <row r="47" spans="2:59" ht="15" customHeight="1">
      <c r="B47" s="81"/>
      <c r="C47" s="81"/>
      <c r="D47" s="81"/>
      <c r="E47" s="81"/>
      <c r="F47" s="81"/>
      <c r="G47" s="81"/>
      <c r="H47" s="81"/>
      <c r="I47" s="81"/>
      <c r="J47" s="81"/>
      <c r="K47" s="81"/>
      <c r="L47" s="81"/>
      <c r="M47" s="81"/>
      <c r="N47" s="81"/>
      <c r="O47" s="112"/>
      <c r="P47" s="941"/>
      <c r="Q47" s="739"/>
      <c r="R47" s="742"/>
      <c r="S47" s="284"/>
      <c r="T47" s="773" t="s">
        <v>305</v>
      </c>
      <c r="U47" s="773"/>
      <c r="V47" s="773"/>
      <c r="W47" s="773"/>
      <c r="X47" s="773"/>
      <c r="Y47" s="773"/>
      <c r="Z47" s="773"/>
      <c r="AA47" s="221">
        <v>6674.4490046098017</v>
      </c>
      <c r="AB47" s="221">
        <v>6524.5328569297908</v>
      </c>
      <c r="AC47" s="221">
        <v>5945.8339540571315</v>
      </c>
      <c r="AD47" s="221">
        <v>5842.3534676861227</v>
      </c>
      <c r="AE47" s="221">
        <v>5740.0247792311475</v>
      </c>
      <c r="AF47" s="221">
        <v>5795.1316308500946</v>
      </c>
      <c r="AG47" s="221">
        <v>5789.0719316293616</v>
      </c>
      <c r="AH47" s="221">
        <v>5903.8352801359188</v>
      </c>
      <c r="AI47" s="221">
        <v>5638.1994106625216</v>
      </c>
      <c r="AJ47" s="221">
        <v>5703.2053582387407</v>
      </c>
      <c r="AK47" s="221">
        <v>5899.9845210859867</v>
      </c>
      <c r="AL47" s="221">
        <v>5594.9262706926866</v>
      </c>
      <c r="AM47" s="221">
        <v>5605.2257994031515</v>
      </c>
      <c r="AN47" s="221">
        <v>6010.9337107231668</v>
      </c>
      <c r="AO47" s="221">
        <v>6398.6869967575658</v>
      </c>
      <c r="AP47" s="221">
        <v>6645.7105523034497</v>
      </c>
      <c r="AQ47" s="221">
        <v>6788.1886315874181</v>
      </c>
      <c r="AR47" s="221">
        <v>7012.0890129308336</v>
      </c>
      <c r="AS47" s="221">
        <v>6591.818326146341</v>
      </c>
      <c r="AT47" s="221">
        <v>5364.6005099960857</v>
      </c>
      <c r="AU47" s="221">
        <v>6284.7190568659153</v>
      </c>
      <c r="AV47" s="221">
        <v>5895.7907835699853</v>
      </c>
      <c r="AW47" s="221">
        <v>5679.325140228646</v>
      </c>
      <c r="AX47" s="221">
        <v>5766.6750900500374</v>
      </c>
      <c r="AY47" s="221">
        <v>5811.9451381047556</v>
      </c>
      <c r="AZ47" s="221">
        <v>5477.0464397639898</v>
      </c>
      <c r="BA47" s="1219">
        <v>5504.0022085956616</v>
      </c>
      <c r="BB47" s="221">
        <v>5583.2353800745541</v>
      </c>
      <c r="BC47" s="1219">
        <v>5615.0174032474997</v>
      </c>
      <c r="BD47" s="221">
        <v>5481.3607322591242</v>
      </c>
      <c r="BE47" s="221">
        <v>5470.0472942152464</v>
      </c>
      <c r="BF47" s="231">
        <v>5470.0472942152464</v>
      </c>
      <c r="BG47" s="878"/>
    </row>
    <row r="48" spans="2:59" ht="15" customHeight="1">
      <c r="B48" s="81"/>
      <c r="C48" s="81"/>
      <c r="D48" s="81"/>
      <c r="E48" s="81"/>
      <c r="F48" s="81"/>
      <c r="G48" s="81"/>
      <c r="H48" s="81"/>
      <c r="I48" s="81"/>
      <c r="J48" s="81"/>
      <c r="K48" s="81"/>
      <c r="L48" s="81"/>
      <c r="M48" s="81"/>
      <c r="N48" s="81"/>
      <c r="O48" s="112"/>
      <c r="P48" s="941"/>
      <c r="Q48" s="739"/>
      <c r="R48" s="742"/>
      <c r="S48" s="284"/>
      <c r="T48" s="773" t="s">
        <v>306</v>
      </c>
      <c r="U48" s="773"/>
      <c r="V48" s="773"/>
      <c r="W48" s="773"/>
      <c r="X48" s="773"/>
      <c r="Y48" s="773"/>
      <c r="Z48" s="773"/>
      <c r="AA48" s="221">
        <v>312.87952823101125</v>
      </c>
      <c r="AB48" s="221">
        <v>307.81152289698383</v>
      </c>
      <c r="AC48" s="221">
        <v>295.29687962532591</v>
      </c>
      <c r="AD48" s="221">
        <v>290.6346731752509</v>
      </c>
      <c r="AE48" s="221">
        <v>290.02818822876907</v>
      </c>
      <c r="AF48" s="221">
        <v>283.40724792134836</v>
      </c>
      <c r="AG48" s="221">
        <v>282.81616108587912</v>
      </c>
      <c r="AH48" s="221">
        <v>270.45053169397875</v>
      </c>
      <c r="AI48" s="221">
        <v>231.01486186880234</v>
      </c>
      <c r="AJ48" s="221">
        <v>236.17622947190571</v>
      </c>
      <c r="AK48" s="221">
        <v>232.76960989831676</v>
      </c>
      <c r="AL48" s="221">
        <v>223.3438161401109</v>
      </c>
      <c r="AM48" s="221">
        <v>216.97477839910331</v>
      </c>
      <c r="AN48" s="221">
        <v>253.04393249130098</v>
      </c>
      <c r="AO48" s="221">
        <v>261.79082358227498</v>
      </c>
      <c r="AP48" s="221">
        <v>251.57731073682558</v>
      </c>
      <c r="AQ48" s="221">
        <v>236.62608987874859</v>
      </c>
      <c r="AR48" s="221">
        <v>213.21281309999526</v>
      </c>
      <c r="AS48" s="221">
        <v>172.58037395747235</v>
      </c>
      <c r="AT48" s="221">
        <v>139.89475701298232</v>
      </c>
      <c r="AU48" s="221">
        <v>164.08408670446047</v>
      </c>
      <c r="AV48" s="221">
        <v>168.2548242548468</v>
      </c>
      <c r="AW48" s="221">
        <v>179.01572288015117</v>
      </c>
      <c r="AX48" s="221">
        <v>193.47603040294115</v>
      </c>
      <c r="AY48" s="221">
        <v>194.15574325469387</v>
      </c>
      <c r="AZ48" s="221">
        <v>193.02950553279041</v>
      </c>
      <c r="BA48" s="1219">
        <v>188.5420493712293</v>
      </c>
      <c r="BB48" s="221">
        <v>195.90219672259826</v>
      </c>
      <c r="BC48" s="1219">
        <v>198.92256950584962</v>
      </c>
      <c r="BD48" s="221">
        <v>191.36521281645793</v>
      </c>
      <c r="BE48" s="221">
        <v>190.64934833957886</v>
      </c>
      <c r="BF48" s="231">
        <v>190.93186327677458</v>
      </c>
      <c r="BG48" s="878"/>
    </row>
    <row r="49" spans="2:59" ht="15" customHeight="1">
      <c r="B49" s="81"/>
      <c r="C49" s="81"/>
      <c r="D49" s="81"/>
      <c r="E49" s="81"/>
      <c r="F49" s="81"/>
      <c r="G49" s="81"/>
      <c r="H49" s="81"/>
      <c r="I49" s="81"/>
      <c r="J49" s="81"/>
      <c r="K49" s="81"/>
      <c r="L49" s="81"/>
      <c r="M49" s="81"/>
      <c r="N49" s="81"/>
      <c r="O49" s="112"/>
      <c r="P49" s="941"/>
      <c r="Q49" s="739"/>
      <c r="R49" s="742"/>
      <c r="S49" s="285"/>
      <c r="T49" s="774" t="s">
        <v>310</v>
      </c>
      <c r="U49" s="1415"/>
      <c r="V49" s="1415"/>
      <c r="W49" s="1415"/>
      <c r="X49" s="1415"/>
      <c r="Y49" s="1415"/>
      <c r="Z49" s="1415"/>
      <c r="AA49" s="1220">
        <v>3542.021222124265</v>
      </c>
      <c r="AB49" s="1220">
        <v>3369.2855145834346</v>
      </c>
      <c r="AC49" s="1220">
        <v>3057.3478000490459</v>
      </c>
      <c r="AD49" s="1220">
        <v>2894.9644600914435</v>
      </c>
      <c r="AE49" s="1220">
        <v>2938.556915872211</v>
      </c>
      <c r="AF49" s="1220">
        <v>2925.2158896206997</v>
      </c>
      <c r="AG49" s="1220">
        <v>2858.076470549267</v>
      </c>
      <c r="AH49" s="1220">
        <v>2739.8223697616959</v>
      </c>
      <c r="AI49" s="1220">
        <v>2631.4401642100925</v>
      </c>
      <c r="AJ49" s="1220">
        <v>2630.4641631279924</v>
      </c>
      <c r="AK49" s="1220">
        <v>2700.1165165783791</v>
      </c>
      <c r="AL49" s="1220">
        <v>2778.0273137620284</v>
      </c>
      <c r="AM49" s="1220">
        <v>2243.4696038020288</v>
      </c>
      <c r="AN49" s="1220">
        <v>1946.5204277576754</v>
      </c>
      <c r="AO49" s="1220">
        <v>1882.947333714603</v>
      </c>
      <c r="AP49" s="1220">
        <v>2053.135753953346</v>
      </c>
      <c r="AQ49" s="1220">
        <v>2181.0710292377894</v>
      </c>
      <c r="AR49" s="1220">
        <v>2320.5527871667846</v>
      </c>
      <c r="AS49" s="1220">
        <v>2118.995924098002</v>
      </c>
      <c r="AT49" s="1220">
        <v>1966.4083867145414</v>
      </c>
      <c r="AU49" s="1220">
        <v>1982.1519520869942</v>
      </c>
      <c r="AV49" s="1220">
        <v>2042.3941203876684</v>
      </c>
      <c r="AW49" s="1220">
        <v>2146.1417261944657</v>
      </c>
      <c r="AX49" s="1220">
        <v>2238.1806956951505</v>
      </c>
      <c r="AY49" s="1220">
        <v>2167.3106460060758</v>
      </c>
      <c r="AZ49" s="1220">
        <v>2052.8418235890717</v>
      </c>
      <c r="BA49" s="1220">
        <v>1871.4890156314157</v>
      </c>
      <c r="BB49" s="222">
        <v>1762.7261835932416</v>
      </c>
      <c r="BC49" s="1220">
        <v>1648.0301150053424</v>
      </c>
      <c r="BD49" s="222">
        <v>1480.2969979417585</v>
      </c>
      <c r="BE49" s="222">
        <v>1066.2459253959532</v>
      </c>
      <c r="BF49" s="232">
        <v>1066.2459253959532</v>
      </c>
      <c r="BG49" s="879"/>
    </row>
    <row r="50" spans="2:59">
      <c r="B50" s="81"/>
      <c r="C50" s="81"/>
      <c r="D50" s="81"/>
      <c r="E50" s="81"/>
      <c r="F50" s="81"/>
      <c r="G50" s="81"/>
      <c r="H50" s="81"/>
      <c r="I50" s="81"/>
      <c r="J50" s="81"/>
      <c r="K50" s="81"/>
      <c r="L50" s="81"/>
      <c r="M50" s="81"/>
      <c r="N50" s="81"/>
      <c r="O50" s="112"/>
      <c r="P50" s="582"/>
      <c r="Q50" s="739"/>
      <c r="R50" s="742"/>
      <c r="S50" s="312" t="s">
        <v>64</v>
      </c>
      <c r="T50" s="357"/>
      <c r="U50" s="1416"/>
      <c r="V50" s="1416"/>
      <c r="W50" s="1416"/>
      <c r="X50" s="1416"/>
      <c r="Y50" s="1416"/>
      <c r="Z50" s="1416"/>
      <c r="AA50" s="664">
        <v>7040.8033814727314</v>
      </c>
      <c r="AB50" s="664">
        <v>7009.5685451768513</v>
      </c>
      <c r="AC50" s="664">
        <v>6825.8714020182988</v>
      </c>
      <c r="AD50" s="664">
        <v>6388.5835213042628</v>
      </c>
      <c r="AE50" s="664">
        <v>6806.5660371260965</v>
      </c>
      <c r="AF50" s="664">
        <v>7013.9549604528893</v>
      </c>
      <c r="AG50" s="664">
        <v>7068.2445258757907</v>
      </c>
      <c r="AH50" s="664">
        <v>7061.2165473727891</v>
      </c>
      <c r="AI50" s="664">
        <v>6419.8587378638094</v>
      </c>
      <c r="AJ50" s="664">
        <v>6937.7079462429228</v>
      </c>
      <c r="AK50" s="664">
        <v>6810.3448797778219</v>
      </c>
      <c r="AL50" s="664">
        <v>6346.7757321820918</v>
      </c>
      <c r="AM50" s="664">
        <v>6249.7321813854496</v>
      </c>
      <c r="AN50" s="664">
        <v>6051.8733017484938</v>
      </c>
      <c r="AO50" s="664">
        <v>6134.8767753380089</v>
      </c>
      <c r="AP50" s="664">
        <v>5794.6829692556239</v>
      </c>
      <c r="AQ50" s="664">
        <v>5874.7858293424979</v>
      </c>
      <c r="AR50" s="664">
        <v>5966.4292018672513</v>
      </c>
      <c r="AS50" s="664">
        <v>5107.1196855795279</v>
      </c>
      <c r="AT50" s="664">
        <v>4872.0015080504827</v>
      </c>
      <c r="AU50" s="664">
        <v>5427.0220270136588</v>
      </c>
      <c r="AV50" s="664">
        <v>5103.2076687218187</v>
      </c>
      <c r="AW50" s="664">
        <v>4652.1661059634598</v>
      </c>
      <c r="AX50" s="664">
        <v>4786.8877993268261</v>
      </c>
      <c r="AY50" s="664">
        <v>4683.4283473128908</v>
      </c>
      <c r="AZ50" s="664">
        <v>4590.7115554076472</v>
      </c>
      <c r="BA50" s="664">
        <v>4300.1132589460285</v>
      </c>
      <c r="BB50" s="236">
        <v>4484.9883514917583</v>
      </c>
      <c r="BC50" s="664">
        <v>4220.1307121923346</v>
      </c>
      <c r="BD50" s="236">
        <v>4347.7888375623606</v>
      </c>
      <c r="BE50" s="236">
        <v>3671.1052206524046</v>
      </c>
      <c r="BF50" s="1484">
        <v>4377.8502053969041</v>
      </c>
      <c r="BG50" s="485"/>
    </row>
    <row r="51" spans="2:59" ht="15" customHeight="1">
      <c r="B51" s="81"/>
      <c r="C51" s="81"/>
      <c r="D51" s="81"/>
      <c r="E51" s="81"/>
      <c r="F51" s="81"/>
      <c r="G51" s="81"/>
      <c r="H51" s="81"/>
      <c r="I51" s="81"/>
      <c r="J51" s="81"/>
      <c r="K51" s="81"/>
      <c r="L51" s="81"/>
      <c r="M51" s="81"/>
      <c r="N51" s="81"/>
      <c r="O51" s="112"/>
      <c r="P51" s="941"/>
      <c r="Q51" s="739"/>
      <c r="R51" s="742"/>
      <c r="S51" s="313"/>
      <c r="T51" s="772" t="s">
        <v>307</v>
      </c>
      <c r="U51" s="1417"/>
      <c r="V51" s="1417"/>
      <c r="W51" s="1417"/>
      <c r="X51" s="1417"/>
      <c r="Y51" s="1417"/>
      <c r="Z51" s="1417"/>
      <c r="AA51" s="1218">
        <v>3417.7405137833202</v>
      </c>
      <c r="AB51" s="1218">
        <v>3364.3238915193861</v>
      </c>
      <c r="AC51" s="1218">
        <v>3391.5558741950354</v>
      </c>
      <c r="AD51" s="1218">
        <v>3217.4669648339104</v>
      </c>
      <c r="AE51" s="1218">
        <v>3422.8389440786377</v>
      </c>
      <c r="AF51" s="1218">
        <v>3456.8155123008878</v>
      </c>
      <c r="AG51" s="1218">
        <v>3482.2507055771052</v>
      </c>
      <c r="AH51" s="1218">
        <v>3392.1119138316312</v>
      </c>
      <c r="AI51" s="1218">
        <v>3007.6817553714827</v>
      </c>
      <c r="AJ51" s="1218">
        <v>3305.6498677465934</v>
      </c>
      <c r="AK51" s="1218">
        <v>3183.6043912674263</v>
      </c>
      <c r="AL51" s="1218">
        <v>2968.1790499953418</v>
      </c>
      <c r="AM51" s="1218">
        <v>2738.3139467509864</v>
      </c>
      <c r="AN51" s="1218">
        <v>2460.2558112997931</v>
      </c>
      <c r="AO51" s="1218">
        <v>2470.538328057758</v>
      </c>
      <c r="AP51" s="1218">
        <v>2167.3505128396782</v>
      </c>
      <c r="AQ51" s="1218">
        <v>2200.366432366598</v>
      </c>
      <c r="AR51" s="1218">
        <v>2260.0248909812894</v>
      </c>
      <c r="AS51" s="1218">
        <v>2007.2670092715346</v>
      </c>
      <c r="AT51" s="1218">
        <v>1923.1201899212144</v>
      </c>
      <c r="AU51" s="1218">
        <v>2122.8843217272179</v>
      </c>
      <c r="AV51" s="1218">
        <v>2008.0848022151829</v>
      </c>
      <c r="AW51" s="1218">
        <v>1855.4539224438442</v>
      </c>
      <c r="AX51" s="1218">
        <v>1932.304615562253</v>
      </c>
      <c r="AY51" s="1218">
        <v>1889.9734100685228</v>
      </c>
      <c r="AZ51" s="1218">
        <v>1946.9722075338834</v>
      </c>
      <c r="BA51" s="1218">
        <v>1658.1260762968163</v>
      </c>
      <c r="BB51" s="721">
        <v>1725.6364470935714</v>
      </c>
      <c r="BC51" s="1218">
        <v>1457.959373647813</v>
      </c>
      <c r="BD51" s="721">
        <v>1704.479058441493</v>
      </c>
      <c r="BE51" s="721">
        <v>1409.5415968094242</v>
      </c>
      <c r="BF51" s="877">
        <v>1763.2254151082468</v>
      </c>
      <c r="BG51" s="876"/>
    </row>
    <row r="52" spans="2:59" ht="15" customHeight="1">
      <c r="B52" s="81"/>
      <c r="C52" s="81"/>
      <c r="D52" s="81"/>
      <c r="E52" s="81"/>
      <c r="F52" s="81"/>
      <c r="G52" s="81"/>
      <c r="H52" s="81"/>
      <c r="I52" s="81"/>
      <c r="J52" s="81"/>
      <c r="K52" s="81"/>
      <c r="L52" s="81"/>
      <c r="M52" s="81"/>
      <c r="N52" s="81"/>
      <c r="O52" s="112"/>
      <c r="P52" s="941"/>
      <c r="Q52" s="739"/>
      <c r="R52" s="742"/>
      <c r="S52" s="314"/>
      <c r="T52" s="774" t="s">
        <v>308</v>
      </c>
      <c r="U52" s="774"/>
      <c r="V52" s="774"/>
      <c r="W52" s="774"/>
      <c r="X52" s="774"/>
      <c r="Y52" s="774"/>
      <c r="Z52" s="774"/>
      <c r="AA52" s="222">
        <f>AA50-AA51</f>
        <v>3623.0628676894112</v>
      </c>
      <c r="AB52" s="222">
        <f>AB50-AB51</f>
        <v>3645.2446536574653</v>
      </c>
      <c r="AC52" s="222">
        <f t="shared" ref="AC52:BA52" si="14">AC50-AC51</f>
        <v>3434.3155278232634</v>
      </c>
      <c r="AD52" s="222">
        <f t="shared" si="14"/>
        <v>3171.1165564703524</v>
      </c>
      <c r="AE52" s="222">
        <f t="shared" si="14"/>
        <v>3383.7270930474588</v>
      </c>
      <c r="AF52" s="222">
        <f t="shared" si="14"/>
        <v>3557.1394481520015</v>
      </c>
      <c r="AG52" s="222">
        <f t="shared" si="14"/>
        <v>3585.9938202986855</v>
      </c>
      <c r="AH52" s="222">
        <f t="shared" si="14"/>
        <v>3669.1046335411579</v>
      </c>
      <c r="AI52" s="222">
        <f t="shared" si="14"/>
        <v>3412.1769824923267</v>
      </c>
      <c r="AJ52" s="222">
        <f t="shared" si="14"/>
        <v>3632.0580784963295</v>
      </c>
      <c r="AK52" s="222">
        <f t="shared" si="14"/>
        <v>3626.7404885103956</v>
      </c>
      <c r="AL52" s="222">
        <f t="shared" si="14"/>
        <v>3378.5966821867501</v>
      </c>
      <c r="AM52" s="222">
        <f t="shared" si="14"/>
        <v>3511.4182346344633</v>
      </c>
      <c r="AN52" s="222">
        <f t="shared" si="14"/>
        <v>3591.6174904487007</v>
      </c>
      <c r="AO52" s="222">
        <f t="shared" si="14"/>
        <v>3664.3384472802509</v>
      </c>
      <c r="AP52" s="222">
        <f t="shared" si="14"/>
        <v>3627.3324564159457</v>
      </c>
      <c r="AQ52" s="222">
        <f t="shared" si="14"/>
        <v>3674.4193969758999</v>
      </c>
      <c r="AR52" s="222">
        <f t="shared" si="14"/>
        <v>3706.4043108859619</v>
      </c>
      <c r="AS52" s="222">
        <f t="shared" si="14"/>
        <v>3099.8526763079935</v>
      </c>
      <c r="AT52" s="222">
        <f t="shared" si="14"/>
        <v>2948.881318129268</v>
      </c>
      <c r="AU52" s="222">
        <f t="shared" si="14"/>
        <v>3304.1377052864409</v>
      </c>
      <c r="AV52" s="222">
        <f t="shared" si="14"/>
        <v>3095.1228665066355</v>
      </c>
      <c r="AW52" s="222">
        <f t="shared" si="14"/>
        <v>2796.7121835196158</v>
      </c>
      <c r="AX52" s="222">
        <f t="shared" si="14"/>
        <v>2854.5831837645728</v>
      </c>
      <c r="AY52" s="222">
        <f t="shared" si="14"/>
        <v>2793.454937244368</v>
      </c>
      <c r="AZ52" s="222">
        <f t="shared" si="14"/>
        <v>2643.739347873764</v>
      </c>
      <c r="BA52" s="1220">
        <f t="shared" si="14"/>
        <v>2641.9871826492122</v>
      </c>
      <c r="BB52" s="222">
        <f>BB50-BB51</f>
        <v>2759.3519043981869</v>
      </c>
      <c r="BC52" s="1220">
        <f>BC50-BC51</f>
        <v>2762.1713385445219</v>
      </c>
      <c r="BD52" s="222">
        <f>BD50-BD51</f>
        <v>2643.3097791208675</v>
      </c>
      <c r="BE52" s="222">
        <f>BE50-BE51</f>
        <v>2261.5636238429806</v>
      </c>
      <c r="BF52" s="232">
        <f>BF50-BF51</f>
        <v>2614.6247902886571</v>
      </c>
      <c r="BG52" s="879"/>
    </row>
    <row r="53" spans="2:59">
      <c r="B53" s="81"/>
      <c r="C53" s="81"/>
      <c r="D53" s="81"/>
      <c r="E53" s="81"/>
      <c r="F53" s="81"/>
      <c r="G53" s="81"/>
      <c r="H53" s="81"/>
      <c r="I53" s="81"/>
      <c r="J53" s="81"/>
      <c r="K53" s="81"/>
      <c r="L53" s="81"/>
      <c r="M53" s="81"/>
      <c r="N53" s="81"/>
      <c r="O53" s="112"/>
      <c r="P53" s="941"/>
      <c r="Q53" s="739"/>
      <c r="R53" s="742"/>
      <c r="S53" s="771" t="s">
        <v>309</v>
      </c>
      <c r="T53" s="315"/>
      <c r="U53" s="1418"/>
      <c r="V53" s="1418"/>
      <c r="W53" s="1418"/>
      <c r="X53" s="1418"/>
      <c r="Y53" s="1418"/>
      <c r="Z53" s="1418"/>
      <c r="AA53" s="1221">
        <v>7269.330016533122</v>
      </c>
      <c r="AB53" s="1221">
        <v>7122.0092485771402</v>
      </c>
      <c r="AC53" s="1221">
        <v>6830.7989243575121</v>
      </c>
      <c r="AD53" s="1221">
        <v>6693.3023498901985</v>
      </c>
      <c r="AE53" s="1221">
        <v>6706.0110499155853</v>
      </c>
      <c r="AF53" s="1221">
        <v>6905.9304021904272</v>
      </c>
      <c r="AG53" s="1221">
        <v>6934.2020741520782</v>
      </c>
      <c r="AH53" s="1221">
        <v>6905.1670364530464</v>
      </c>
      <c r="AI53" s="1221">
        <v>6617.6586801390267</v>
      </c>
      <c r="AJ53" s="1221">
        <v>6550.9465642452469</v>
      </c>
      <c r="AK53" s="1221">
        <v>6841.8556725671369</v>
      </c>
      <c r="AL53" s="1221">
        <v>6876.9893057484696</v>
      </c>
      <c r="AM53" s="1221">
        <v>6736.4136586495733</v>
      </c>
      <c r="AN53" s="1221">
        <v>6515.1494904062711</v>
      </c>
      <c r="AO53" s="1221">
        <v>6651.2038321624541</v>
      </c>
      <c r="AP53" s="1221">
        <v>6670.4917019880595</v>
      </c>
      <c r="AQ53" s="1221">
        <v>6768.246317266965</v>
      </c>
      <c r="AR53" s="1221">
        <v>6913.0859915925639</v>
      </c>
      <c r="AS53" s="1221">
        <v>6445.9347570594982</v>
      </c>
      <c r="AT53" s="1221">
        <v>5679.9368975624257</v>
      </c>
      <c r="AU53" s="1221">
        <v>6343.7696042888274</v>
      </c>
      <c r="AV53" s="1221">
        <v>6175.8330028795881</v>
      </c>
      <c r="AW53" s="1221">
        <v>6275.7463164417668</v>
      </c>
      <c r="AX53" s="1221">
        <v>6420.5001692107026</v>
      </c>
      <c r="AY53" s="1221">
        <v>6343.3084599390622</v>
      </c>
      <c r="AZ53" s="1221">
        <v>6140.8371963105637</v>
      </c>
      <c r="BA53" s="1221">
        <v>6028.9038794686649</v>
      </c>
      <c r="BB53" s="1222">
        <v>5919.3698700448886</v>
      </c>
      <c r="BC53" s="1221">
        <v>5833.2094953449168</v>
      </c>
      <c r="BD53" s="1222">
        <v>5631.6696266787148</v>
      </c>
      <c r="BE53" s="1222">
        <v>5429.704681686173</v>
      </c>
      <c r="BF53" s="1485">
        <v>5544.0027150282776</v>
      </c>
      <c r="BG53" s="486"/>
    </row>
    <row r="54" spans="2:59">
      <c r="B54" s="81"/>
      <c r="C54" s="81"/>
      <c r="D54" s="81"/>
      <c r="E54" s="81"/>
      <c r="F54" s="81"/>
      <c r="G54" s="81"/>
      <c r="H54" s="81"/>
      <c r="I54" s="81"/>
      <c r="J54" s="81"/>
      <c r="K54" s="81"/>
      <c r="L54" s="81"/>
      <c r="M54" s="81"/>
      <c r="N54" s="81"/>
      <c r="O54" s="112"/>
      <c r="P54" s="941"/>
      <c r="Q54" s="739"/>
      <c r="R54" s="742"/>
      <c r="S54" s="1563" t="s">
        <v>311</v>
      </c>
      <c r="T54" s="1564"/>
      <c r="U54" s="1279"/>
      <c r="V54" s="1279"/>
      <c r="W54" s="1279"/>
      <c r="X54" s="1279"/>
      <c r="Y54" s="1279"/>
      <c r="Z54" s="1279"/>
      <c r="AA54" s="1223">
        <v>2039.8207474214641</v>
      </c>
      <c r="AB54" s="1223">
        <v>2135.9254287863546</v>
      </c>
      <c r="AC54" s="1223">
        <v>2108.693688305545</v>
      </c>
      <c r="AD54" s="1223">
        <v>2093.7183811230925</v>
      </c>
      <c r="AE54" s="1223">
        <v>2325.9627930643519</v>
      </c>
      <c r="AF54" s="1223">
        <v>2376.547168369565</v>
      </c>
      <c r="AG54" s="1223">
        <v>2533.613162431117</v>
      </c>
      <c r="AH54" s="1223">
        <v>2625.9809496582247</v>
      </c>
      <c r="AI54" s="1223">
        <v>2459.6175385106635</v>
      </c>
      <c r="AJ54" s="1223">
        <v>2623.9051706647697</v>
      </c>
      <c r="AK54" s="1223">
        <v>2658.7016803623533</v>
      </c>
      <c r="AL54" s="1223">
        <v>2727.2519354331953</v>
      </c>
      <c r="AM54" s="1223">
        <v>2849.53370683106</v>
      </c>
      <c r="AN54" s="1223">
        <v>2780.1639392403536</v>
      </c>
      <c r="AO54" s="1223">
        <v>2873.7360631856632</v>
      </c>
      <c r="AP54" s="1223">
        <v>2864.8187939434551</v>
      </c>
      <c r="AQ54" s="1223">
        <v>3078.5463068505278</v>
      </c>
      <c r="AR54" s="1223">
        <v>3046.9575014930911</v>
      </c>
      <c r="AS54" s="1223">
        <v>2777.915537642024</v>
      </c>
      <c r="AT54" s="1223">
        <v>2864.4711626018707</v>
      </c>
      <c r="AU54" s="1223">
        <v>2748.4956623380867</v>
      </c>
      <c r="AV54" s="1223">
        <v>2700.6610481716402</v>
      </c>
      <c r="AW54" s="1223">
        <v>2550.671395111679</v>
      </c>
      <c r="AX54" s="1223">
        <v>2684.9138580146446</v>
      </c>
      <c r="AY54" s="1223">
        <v>2526.8373956959285</v>
      </c>
      <c r="AZ54" s="1223">
        <v>2486.473942785798</v>
      </c>
      <c r="BA54" s="1223">
        <v>2582.5376588916038</v>
      </c>
      <c r="BB54" s="1223">
        <v>2689.3914472672182</v>
      </c>
      <c r="BC54" s="1223">
        <v>2657.8145665820111</v>
      </c>
      <c r="BD54" s="1223">
        <v>2551.147359773433</v>
      </c>
      <c r="BE54" s="1223">
        <v>2316.921139362119</v>
      </c>
      <c r="BF54" s="1486">
        <v>2316.7654729289975</v>
      </c>
      <c r="BG54" s="487"/>
    </row>
    <row r="55" spans="2:59" ht="14.4" thickBot="1">
      <c r="B55" s="81"/>
      <c r="C55" s="81"/>
      <c r="D55" s="81"/>
      <c r="E55" s="81"/>
      <c r="F55" s="81"/>
      <c r="G55" s="81"/>
      <c r="H55" s="81"/>
      <c r="I55" s="81"/>
      <c r="J55" s="81"/>
      <c r="K55" s="81"/>
      <c r="L55" s="81"/>
      <c r="M55" s="81"/>
      <c r="N55" s="81"/>
      <c r="O55" s="112"/>
      <c r="P55" s="941"/>
      <c r="Q55" s="739"/>
      <c r="R55" s="743"/>
      <c r="S55" s="829" t="s">
        <v>324</v>
      </c>
      <c r="T55" s="316"/>
      <c r="U55" s="316"/>
      <c r="V55" s="316"/>
      <c r="W55" s="316"/>
      <c r="X55" s="316"/>
      <c r="Y55" s="316"/>
      <c r="Z55" s="316"/>
      <c r="AA55" s="1224">
        <v>64.613207000000031</v>
      </c>
      <c r="AB55" s="1224">
        <v>66.803699000000023</v>
      </c>
      <c r="AC55" s="1224">
        <v>65.368480000000034</v>
      </c>
      <c r="AD55" s="1224">
        <v>59.679443000000013</v>
      </c>
      <c r="AE55" s="1224">
        <v>67.102707000000024</v>
      </c>
      <c r="AF55" s="1224">
        <v>71.847638000000018</v>
      </c>
      <c r="AG55" s="1224">
        <v>79.849708000000021</v>
      </c>
      <c r="AH55" s="1224">
        <v>86.356879000000049</v>
      </c>
      <c r="AI55" s="1224">
        <v>86.735898000000077</v>
      </c>
      <c r="AJ55" s="1224">
        <v>89.569040000000015</v>
      </c>
      <c r="AK55" s="1224">
        <v>86.668848000000054</v>
      </c>
      <c r="AL55" s="1224">
        <v>78.827302000000017</v>
      </c>
      <c r="AM55" s="1224">
        <v>80.656660000000073</v>
      </c>
      <c r="AN55" s="1224">
        <v>86.201701999999983</v>
      </c>
      <c r="AO55" s="1224">
        <v>87.126387000000008</v>
      </c>
      <c r="AP55" s="1224">
        <v>90.227606999999992</v>
      </c>
      <c r="AQ55" s="1224">
        <v>87.797462000000053</v>
      </c>
      <c r="AR55" s="1224">
        <v>86.709739000000042</v>
      </c>
      <c r="AS55" s="1224">
        <v>72.491562000000002</v>
      </c>
      <c r="AT55" s="1224">
        <v>72.185683000000026</v>
      </c>
      <c r="AU55" s="1224">
        <v>76.792199000000039</v>
      </c>
      <c r="AV55" s="1224">
        <v>88.116302000000047</v>
      </c>
      <c r="AW55" s="1224">
        <v>99.906697000000023</v>
      </c>
      <c r="AX55" s="1224">
        <v>93.526186000000024</v>
      </c>
      <c r="AY55" s="1224">
        <v>90.599487000000025</v>
      </c>
      <c r="AZ55" s="1224">
        <v>96.736382000000006</v>
      </c>
      <c r="BA55" s="1224">
        <v>106.95248199999999</v>
      </c>
      <c r="BB55" s="1224">
        <v>110.63789999999999</v>
      </c>
      <c r="BC55" s="1224">
        <v>105.32984500000002</v>
      </c>
      <c r="BD55" s="1224">
        <v>99.837092000000027</v>
      </c>
      <c r="BE55" s="1224">
        <v>86.733533000000051</v>
      </c>
      <c r="BF55" s="1487">
        <v>80.936017000000021</v>
      </c>
      <c r="BG55" s="488"/>
    </row>
    <row r="56" spans="2:59">
      <c r="O56" s="32"/>
      <c r="P56" s="584"/>
      <c r="Q56" s="738"/>
      <c r="R56" s="744" t="s">
        <v>65</v>
      </c>
      <c r="S56" s="317"/>
      <c r="T56" s="318"/>
      <c r="U56" s="317"/>
      <c r="V56" s="317"/>
      <c r="W56" s="317"/>
      <c r="X56" s="317"/>
      <c r="Y56" s="317"/>
      <c r="Z56" s="317"/>
      <c r="AA56" s="665">
        <v>23732.591800580143</v>
      </c>
      <c r="AB56" s="665">
        <v>23904.38984114553</v>
      </c>
      <c r="AC56" s="665">
        <v>25732.463211247814</v>
      </c>
      <c r="AD56" s="665">
        <v>24823.899677845468</v>
      </c>
      <c r="AE56" s="665">
        <v>28441.971514610235</v>
      </c>
      <c r="AF56" s="665">
        <v>28970.480529915487</v>
      </c>
      <c r="AG56" s="665">
        <v>29415.678131936314</v>
      </c>
      <c r="AH56" s="665">
        <v>31025.361099155358</v>
      </c>
      <c r="AI56" s="665">
        <v>31203.888493109815</v>
      </c>
      <c r="AJ56" s="665">
        <v>31100.42186377335</v>
      </c>
      <c r="AK56" s="665">
        <v>32505.907136484926</v>
      </c>
      <c r="AL56" s="665">
        <v>32186.099689240837</v>
      </c>
      <c r="AM56" s="665">
        <v>32541.710045708471</v>
      </c>
      <c r="AN56" s="665">
        <v>33417.402394154793</v>
      </c>
      <c r="AO56" s="665">
        <v>32740.986115150532</v>
      </c>
      <c r="AP56" s="665">
        <v>32055.677574077643</v>
      </c>
      <c r="AQ56" s="665">
        <v>30527.906831981491</v>
      </c>
      <c r="AR56" s="665">
        <v>31122.385048582466</v>
      </c>
      <c r="AS56" s="665">
        <v>32331.475214029662</v>
      </c>
      <c r="AT56" s="665">
        <v>28721.310805224522</v>
      </c>
      <c r="AU56" s="665">
        <v>29463.624376129395</v>
      </c>
      <c r="AV56" s="665">
        <v>28705.285464333945</v>
      </c>
      <c r="AW56" s="665">
        <v>30381.377588026331</v>
      </c>
      <c r="AX56" s="665">
        <v>29902.410866715469</v>
      </c>
      <c r="AY56" s="665">
        <v>29162.637040596801</v>
      </c>
      <c r="AZ56" s="665">
        <v>29596.439313027455</v>
      </c>
      <c r="BA56" s="665">
        <v>29771.891898633679</v>
      </c>
      <c r="BB56" s="126">
        <v>30106.865406240362</v>
      </c>
      <c r="BC56" s="665">
        <v>30792.805614179182</v>
      </c>
      <c r="BD56" s="126">
        <v>31316.741319722663</v>
      </c>
      <c r="BE56" s="126">
        <v>31066.523507081823</v>
      </c>
      <c r="BF56" s="163">
        <v>31344.108140856752</v>
      </c>
      <c r="BG56" s="247"/>
    </row>
    <row r="57" spans="2:59" ht="29.25" customHeight="1">
      <c r="B57" s="911"/>
      <c r="C57" s="911"/>
      <c r="D57" s="911"/>
      <c r="E57" s="911"/>
      <c r="F57" s="911"/>
      <c r="G57" s="911"/>
      <c r="H57" s="911"/>
      <c r="I57" s="911"/>
      <c r="J57" s="911"/>
      <c r="K57" s="911"/>
      <c r="L57" s="911"/>
      <c r="M57" s="911"/>
      <c r="N57" s="911"/>
      <c r="O57" s="912"/>
      <c r="P57" s="585"/>
      <c r="Q57" s="739"/>
      <c r="R57" s="745"/>
      <c r="S57" s="1565" t="s">
        <v>312</v>
      </c>
      <c r="T57" s="1566"/>
      <c r="U57" s="1419"/>
      <c r="V57" s="1419"/>
      <c r="W57" s="1419"/>
      <c r="X57" s="1419"/>
      <c r="Y57" s="1419"/>
      <c r="Z57" s="1419"/>
      <c r="AA57" s="1225">
        <v>12317.553110018047</v>
      </c>
      <c r="AB57" s="1225">
        <v>12330.124993397267</v>
      </c>
      <c r="AC57" s="1225">
        <v>13374.46146280484</v>
      </c>
      <c r="AD57" s="1225">
        <v>13178.692482447146</v>
      </c>
      <c r="AE57" s="1225">
        <v>15710.783587736427</v>
      </c>
      <c r="AF57" s="1225">
        <v>16008.541727225926</v>
      </c>
      <c r="AG57" s="1225">
        <v>16403.667578406963</v>
      </c>
      <c r="AH57" s="1225">
        <v>17018.547435412827</v>
      </c>
      <c r="AI57" s="1225">
        <v>17038.876329865427</v>
      </c>
      <c r="AJ57" s="1225">
        <v>16769.335981318935</v>
      </c>
      <c r="AK57" s="1225">
        <v>16883.825428359749</v>
      </c>
      <c r="AL57" s="1225">
        <v>15669.387358158763</v>
      </c>
      <c r="AM57" s="1225">
        <v>15145.577639317755</v>
      </c>
      <c r="AN57" s="1225">
        <v>15164.048062684889</v>
      </c>
      <c r="AO57" s="1225">
        <v>14652.460513065771</v>
      </c>
      <c r="AP57" s="1225">
        <v>14208.198710665132</v>
      </c>
      <c r="AQ57" s="1225">
        <v>13427.695405820961</v>
      </c>
      <c r="AR57" s="1225">
        <v>13601.66826809425</v>
      </c>
      <c r="AS57" s="1225">
        <v>14671.357917594059</v>
      </c>
      <c r="AT57" s="1225">
        <v>12201.830886699694</v>
      </c>
      <c r="AU57" s="1225">
        <v>12507.092513321168</v>
      </c>
      <c r="AV57" s="1225">
        <v>11729.315093669238</v>
      </c>
      <c r="AW57" s="1225">
        <v>12316.763085070972</v>
      </c>
      <c r="AX57" s="1225">
        <v>12198.05220970821</v>
      </c>
      <c r="AY57" s="1225">
        <v>11719.454524851348</v>
      </c>
      <c r="AZ57" s="1225">
        <v>11663.993941067214</v>
      </c>
      <c r="BA57" s="1225">
        <v>11092.922028857423</v>
      </c>
      <c r="BB57" s="586">
        <v>10824.986674822241</v>
      </c>
      <c r="BC57" s="1225">
        <v>11626.032720536097</v>
      </c>
      <c r="BD57" s="586">
        <v>11357.32430712566</v>
      </c>
      <c r="BE57" s="586">
        <v>11359.787580582486</v>
      </c>
      <c r="BF57" s="881">
        <v>11370.056010183935</v>
      </c>
      <c r="BG57" s="1010"/>
    </row>
    <row r="58" spans="2:59" ht="29.25" customHeight="1">
      <c r="B58" s="911"/>
      <c r="C58" s="911"/>
      <c r="D58" s="911"/>
      <c r="E58" s="911"/>
      <c r="F58" s="911"/>
      <c r="G58" s="911"/>
      <c r="H58" s="911"/>
      <c r="I58" s="911"/>
      <c r="J58" s="911"/>
      <c r="K58" s="911"/>
      <c r="L58" s="911"/>
      <c r="M58" s="911"/>
      <c r="N58" s="911"/>
      <c r="O58" s="912"/>
      <c r="P58" s="585"/>
      <c r="Q58" s="739"/>
      <c r="R58" s="745"/>
      <c r="S58" s="798" t="s">
        <v>318</v>
      </c>
      <c r="T58" s="723"/>
      <c r="U58" s="1420"/>
      <c r="V58" s="1420"/>
      <c r="W58" s="1420"/>
      <c r="X58" s="1420"/>
      <c r="Y58" s="1420"/>
      <c r="Z58" s="1420"/>
      <c r="AA58" s="1226">
        <v>702.83026999291678</v>
      </c>
      <c r="AB58" s="1226">
        <v>686.44620024230187</v>
      </c>
      <c r="AC58" s="1226">
        <v>698.89764571316766</v>
      </c>
      <c r="AD58" s="1226">
        <v>680.74547632983922</v>
      </c>
      <c r="AE58" s="1226">
        <v>701.91349393186852</v>
      </c>
      <c r="AF58" s="1226">
        <v>667.82873473264453</v>
      </c>
      <c r="AG58" s="1226">
        <v>640.46784939712438</v>
      </c>
      <c r="AH58" s="1226">
        <v>655.23057167867137</v>
      </c>
      <c r="AI58" s="1226">
        <v>609.1187236752379</v>
      </c>
      <c r="AJ58" s="1226">
        <v>652.57502705106276</v>
      </c>
      <c r="AK58" s="1226">
        <v>655.91443265909516</v>
      </c>
      <c r="AL58" s="1226">
        <v>630.52981102330273</v>
      </c>
      <c r="AM58" s="1226">
        <v>577.04643230948568</v>
      </c>
      <c r="AN58" s="1226">
        <v>516.5268173218675</v>
      </c>
      <c r="AO58" s="1226">
        <v>506.69926841574829</v>
      </c>
      <c r="AP58" s="1226">
        <v>506.81438218982044</v>
      </c>
      <c r="AQ58" s="1226">
        <v>522.35987148863205</v>
      </c>
      <c r="AR58" s="1226">
        <v>561.19836242802796</v>
      </c>
      <c r="AS58" s="1226">
        <v>530.41167542322773</v>
      </c>
      <c r="AT58" s="1226">
        <v>513.68788841490209</v>
      </c>
      <c r="AU58" s="1226">
        <v>526.91409091663695</v>
      </c>
      <c r="AV58" s="1226">
        <v>524.12535460171284</v>
      </c>
      <c r="AW58" s="1226">
        <v>528.10321016884393</v>
      </c>
      <c r="AX58" s="1226">
        <v>604.69033239592966</v>
      </c>
      <c r="AY58" s="1226">
        <v>617.02824714749113</v>
      </c>
      <c r="AZ58" s="1226">
        <v>624.93138440348548</v>
      </c>
      <c r="BA58" s="1226">
        <v>618.83151051759683</v>
      </c>
      <c r="BB58" s="596">
        <v>636.62217425062067</v>
      </c>
      <c r="BC58" s="1226">
        <v>673.37481073742629</v>
      </c>
      <c r="BD58" s="596">
        <v>582.47679245077279</v>
      </c>
      <c r="BE58" s="596">
        <v>597.18511644765408</v>
      </c>
      <c r="BF58" s="882">
        <v>679.10227987917926</v>
      </c>
      <c r="BG58" s="1011"/>
    </row>
    <row r="59" spans="2:59" ht="14.25" customHeight="1" thickBot="1">
      <c r="O59" s="32"/>
      <c r="P59" s="585"/>
      <c r="Q59" s="739"/>
      <c r="R59" s="745"/>
      <c r="S59" s="724" t="s">
        <v>66</v>
      </c>
      <c r="T59" s="725"/>
      <c r="U59" s="1421"/>
      <c r="V59" s="1421"/>
      <c r="W59" s="1421"/>
      <c r="X59" s="1421"/>
      <c r="Y59" s="1421"/>
      <c r="Z59" s="1421"/>
      <c r="AA59" s="688">
        <v>10712.208420569179</v>
      </c>
      <c r="AB59" s="688">
        <v>10887.818647505963</v>
      </c>
      <c r="AC59" s="688">
        <v>11659.104102729807</v>
      </c>
      <c r="AD59" s="688">
        <v>10964.461719068484</v>
      </c>
      <c r="AE59" s="688">
        <v>12029.27443294194</v>
      </c>
      <c r="AF59" s="688">
        <v>12294.110067956917</v>
      </c>
      <c r="AG59" s="688">
        <v>12371.542704132225</v>
      </c>
      <c r="AH59" s="688">
        <v>13351.583092063858</v>
      </c>
      <c r="AI59" s="688">
        <v>13555.89343956915</v>
      </c>
      <c r="AJ59" s="688">
        <v>13678.510855403354</v>
      </c>
      <c r="AK59" s="688">
        <v>14966.167275466083</v>
      </c>
      <c r="AL59" s="688">
        <v>15886.182520058768</v>
      </c>
      <c r="AM59" s="688">
        <v>16819.08597408123</v>
      </c>
      <c r="AN59" s="688">
        <v>17736.827514148034</v>
      </c>
      <c r="AO59" s="688">
        <v>17581.826333669014</v>
      </c>
      <c r="AP59" s="688">
        <v>17340.664481222688</v>
      </c>
      <c r="AQ59" s="688">
        <v>16577.851554671899</v>
      </c>
      <c r="AR59" s="688">
        <v>16959.518418060186</v>
      </c>
      <c r="AS59" s="688">
        <v>17129.705621012377</v>
      </c>
      <c r="AT59" s="688">
        <v>16005.792030109926</v>
      </c>
      <c r="AU59" s="688">
        <v>16429.61777189159</v>
      </c>
      <c r="AV59" s="688">
        <v>16451.845016062995</v>
      </c>
      <c r="AW59" s="688">
        <v>17536.511292786516</v>
      </c>
      <c r="AX59" s="688">
        <v>17099.668324611328</v>
      </c>
      <c r="AY59" s="688">
        <v>16826.154268597962</v>
      </c>
      <c r="AZ59" s="688">
        <v>17307.513987556755</v>
      </c>
      <c r="BA59" s="688">
        <v>18060.138359258661</v>
      </c>
      <c r="BB59" s="687">
        <v>18645.2565571675</v>
      </c>
      <c r="BC59" s="688">
        <v>18493.398082905656</v>
      </c>
      <c r="BD59" s="687">
        <v>19376.940220146229</v>
      </c>
      <c r="BE59" s="687">
        <v>19109.550810051682</v>
      </c>
      <c r="BF59" s="884">
        <v>19294.949850793637</v>
      </c>
      <c r="BG59" s="1012"/>
    </row>
    <row r="60" spans="2:59" ht="14.25" customHeight="1">
      <c r="O60" s="32"/>
      <c r="P60" s="584"/>
      <c r="Q60" s="747"/>
      <c r="R60" s="819" t="s">
        <v>321</v>
      </c>
      <c r="S60" s="321"/>
      <c r="T60" s="358"/>
      <c r="U60" s="321"/>
      <c r="V60" s="321"/>
      <c r="W60" s="321"/>
      <c r="X60" s="321"/>
      <c r="Y60" s="321"/>
      <c r="Z60" s="321"/>
      <c r="AA60" s="666">
        <v>6738.345282848647</v>
      </c>
      <c r="AB60" s="666">
        <v>6551.223917397976</v>
      </c>
      <c r="AC60" s="666">
        <v>6252.1502512678544</v>
      </c>
      <c r="AD60" s="666">
        <v>6050.3122020006394</v>
      </c>
      <c r="AE60" s="666">
        <v>5862.1167579338598</v>
      </c>
      <c r="AF60" s="666">
        <v>6051.1869025762808</v>
      </c>
      <c r="AG60" s="666">
        <v>6173.7445780073494</v>
      </c>
      <c r="AH60" s="666">
        <v>6129.8131030319519</v>
      </c>
      <c r="AI60" s="666">
        <v>5684.5878525846974</v>
      </c>
      <c r="AJ60" s="666">
        <v>5712.8752762201384</v>
      </c>
      <c r="AK60" s="666">
        <v>5778.1899976471977</v>
      </c>
      <c r="AL60" s="666">
        <v>5299.3081197761139</v>
      </c>
      <c r="AM60" s="666">
        <v>5029.8322453914716</v>
      </c>
      <c r="AN60" s="666">
        <v>4846.4634511223485</v>
      </c>
      <c r="AO60" s="666">
        <v>4685.9007293570248</v>
      </c>
      <c r="AP60" s="666">
        <v>4628.6180607102269</v>
      </c>
      <c r="AQ60" s="666">
        <v>4562.542804701251</v>
      </c>
      <c r="AR60" s="666">
        <v>4567.0691729483087</v>
      </c>
      <c r="AS60" s="666">
        <v>4140.6585076857191</v>
      </c>
      <c r="AT60" s="666">
        <v>3790.6724601492542</v>
      </c>
      <c r="AU60" s="666">
        <v>3681.3804293962239</v>
      </c>
      <c r="AV60" s="666">
        <v>3563.4837813145805</v>
      </c>
      <c r="AW60" s="666">
        <v>3576.1578291329961</v>
      </c>
      <c r="AX60" s="666">
        <v>3588.5563754097629</v>
      </c>
      <c r="AY60" s="666">
        <v>3484.7226331946781</v>
      </c>
      <c r="AZ60" s="666">
        <v>3335.6796701912817</v>
      </c>
      <c r="BA60" s="666">
        <v>3263.6147993013374</v>
      </c>
      <c r="BB60" s="185">
        <v>3153.25547055985</v>
      </c>
      <c r="BC60" s="666">
        <v>3126.9822431853199</v>
      </c>
      <c r="BD60" s="185">
        <v>3048.5719255718968</v>
      </c>
      <c r="BE60" s="185">
        <v>2956.0991572169478</v>
      </c>
      <c r="BF60" s="1488">
        <v>2903.6359237302936</v>
      </c>
      <c r="BG60" s="880"/>
    </row>
    <row r="61" spans="2:59" ht="14.25" customHeight="1">
      <c r="B61" s="81"/>
      <c r="C61" s="81"/>
      <c r="D61" s="81"/>
      <c r="E61" s="81"/>
      <c r="F61" s="81"/>
      <c r="G61" s="81"/>
      <c r="H61" s="81"/>
      <c r="I61" s="81"/>
      <c r="J61" s="81"/>
      <c r="K61" s="81"/>
      <c r="L61" s="81"/>
      <c r="M61" s="81"/>
      <c r="N61" s="81"/>
      <c r="O61" s="112"/>
      <c r="P61" s="941"/>
      <c r="Q61" s="739"/>
      <c r="R61" s="737"/>
      <c r="S61" s="322" t="s">
        <v>67</v>
      </c>
      <c r="T61" s="730"/>
      <c r="U61" s="1422"/>
      <c r="V61" s="1422"/>
      <c r="W61" s="1422"/>
      <c r="X61" s="1422"/>
      <c r="Y61" s="1422"/>
      <c r="Z61" s="1422"/>
      <c r="AA61" s="1227">
        <f t="shared" ref="AA61:AV61" si="15">SUM(AA62:AA63)</f>
        <v>608.8830323714285</v>
      </c>
      <c r="AB61" s="1227">
        <f t="shared" si="15"/>
        <v>547.87568817142858</v>
      </c>
      <c r="AC61" s="1227">
        <f t="shared" si="15"/>
        <v>493.0069734857143</v>
      </c>
      <c r="AD61" s="1227">
        <f t="shared" si="15"/>
        <v>523.52121873333328</v>
      </c>
      <c r="AE61" s="1227">
        <f t="shared" si="15"/>
        <v>342.54281495238104</v>
      </c>
      <c r="AF61" s="1227">
        <f t="shared" si="15"/>
        <v>359.12538566666672</v>
      </c>
      <c r="AG61" s="1227">
        <f t="shared" si="15"/>
        <v>349.6185054476191</v>
      </c>
      <c r="AH61" s="1227">
        <f t="shared" si="15"/>
        <v>371.50371699047616</v>
      </c>
      <c r="AI61" s="1227">
        <f t="shared" si="15"/>
        <v>376.93193486666661</v>
      </c>
      <c r="AJ61" s="1227">
        <f t="shared" si="15"/>
        <v>370.29462349523817</v>
      </c>
      <c r="AK61" s="1227">
        <f t="shared" si="15"/>
        <v>442.53070567619039</v>
      </c>
      <c r="AL61" s="1227">
        <f t="shared" si="15"/>
        <v>367.68445549523807</v>
      </c>
      <c r="AM61" s="1227">
        <f t="shared" si="15"/>
        <v>408.14204954285714</v>
      </c>
      <c r="AN61" s="1227">
        <f t="shared" si="15"/>
        <v>430.18884228571432</v>
      </c>
      <c r="AO61" s="1227">
        <f t="shared" si="15"/>
        <v>402.22257040952377</v>
      </c>
      <c r="AP61" s="1227">
        <f t="shared" si="15"/>
        <v>410.55994037142864</v>
      </c>
      <c r="AQ61" s="1227">
        <f t="shared" si="15"/>
        <v>383.4825898095238</v>
      </c>
      <c r="AR61" s="1227">
        <f t="shared" si="15"/>
        <v>500.07924591428571</v>
      </c>
      <c r="AS61" s="1227">
        <f t="shared" si="15"/>
        <v>439.97515058095235</v>
      </c>
      <c r="AT61" s="1227">
        <f t="shared" si="15"/>
        <v>390.10057879047622</v>
      </c>
      <c r="AU61" s="1227">
        <f t="shared" si="15"/>
        <v>402.94034859047622</v>
      </c>
      <c r="AV61" s="1227">
        <f t="shared" si="15"/>
        <v>414.65140985714288</v>
      </c>
      <c r="AW61" s="1227">
        <f t="shared" ref="AW61:BD61" si="16">SUM(AW62:AW63)</f>
        <v>520.16101332380958</v>
      </c>
      <c r="AX61" s="1227">
        <f t="shared" si="16"/>
        <v>577.76994178095231</v>
      </c>
      <c r="AY61" s="1227">
        <f t="shared" si="16"/>
        <v>551.49743345714285</v>
      </c>
      <c r="AZ61" s="1227">
        <f t="shared" si="16"/>
        <v>459.40058518095248</v>
      </c>
      <c r="BA61" s="1227">
        <f t="shared" si="16"/>
        <v>445.81992504761899</v>
      </c>
      <c r="BB61" s="237">
        <f t="shared" si="16"/>
        <v>486.34756018095237</v>
      </c>
      <c r="BC61" s="1227">
        <f t="shared" si="16"/>
        <v>434.76287684761905</v>
      </c>
      <c r="BD61" s="237">
        <f t="shared" si="16"/>
        <v>435.08241731428569</v>
      </c>
      <c r="BE61" s="237">
        <f>SUM(BE62:BE63)</f>
        <v>425.36337098095231</v>
      </c>
      <c r="BF61" s="1489">
        <f t="shared" ref="BF61" si="17">SUM(BF62:BF63)</f>
        <v>425.36337098095231</v>
      </c>
      <c r="BG61" s="489"/>
    </row>
    <row r="62" spans="2:59" ht="14.25" customHeight="1">
      <c r="B62" s="81"/>
      <c r="C62" s="81"/>
      <c r="D62" s="81"/>
      <c r="E62" s="81"/>
      <c r="F62" s="81"/>
      <c r="G62" s="81"/>
      <c r="H62" s="81"/>
      <c r="I62" s="81"/>
      <c r="J62" s="81"/>
      <c r="K62" s="81"/>
      <c r="L62" s="81"/>
      <c r="M62" s="81"/>
      <c r="N62" s="81"/>
      <c r="O62" s="112"/>
      <c r="P62" s="941"/>
      <c r="Q62" s="739"/>
      <c r="R62" s="737"/>
      <c r="S62" s="323"/>
      <c r="T62" s="731" t="s">
        <v>68</v>
      </c>
      <c r="U62" s="324"/>
      <c r="V62" s="324"/>
      <c r="W62" s="324"/>
      <c r="X62" s="324"/>
      <c r="Y62" s="324"/>
      <c r="Z62" s="324"/>
      <c r="AA62" s="1228">
        <v>550.23920379999993</v>
      </c>
      <c r="AB62" s="1228">
        <v>527.37032626666667</v>
      </c>
      <c r="AC62" s="1228">
        <v>477.13732586666669</v>
      </c>
      <c r="AD62" s="1228">
        <v>481.58261873333328</v>
      </c>
      <c r="AE62" s="1228">
        <v>292.75650066666674</v>
      </c>
      <c r="AF62" s="1228">
        <v>303.52845233333341</v>
      </c>
      <c r="AG62" s="1228">
        <v>292.73561973333341</v>
      </c>
      <c r="AH62" s="1228">
        <v>303.65330746666666</v>
      </c>
      <c r="AI62" s="1228">
        <v>300.00380153333327</v>
      </c>
      <c r="AJ62" s="1228">
        <v>293.56731873333337</v>
      </c>
      <c r="AK62" s="1228">
        <v>332.90198186666657</v>
      </c>
      <c r="AL62" s="1228">
        <v>247.34728406666662</v>
      </c>
      <c r="AM62" s="1228">
        <v>269.91772573333333</v>
      </c>
      <c r="AN62" s="1228">
        <v>246.39832800000002</v>
      </c>
      <c r="AO62" s="1228">
        <v>236.30097993333328</v>
      </c>
      <c r="AP62" s="1228">
        <v>231.29451180000001</v>
      </c>
      <c r="AQ62" s="1228">
        <v>230.36059933333334</v>
      </c>
      <c r="AR62" s="1228">
        <v>325.00062686666666</v>
      </c>
      <c r="AS62" s="1228">
        <v>305.7365982</v>
      </c>
      <c r="AT62" s="1228">
        <v>270.15270260000005</v>
      </c>
      <c r="AU62" s="1228">
        <v>242.88427239999999</v>
      </c>
      <c r="AV62" s="1228">
        <v>246.77580033333334</v>
      </c>
      <c r="AW62" s="1228">
        <v>369.97487046666669</v>
      </c>
      <c r="AX62" s="1228">
        <v>379.5766560666666</v>
      </c>
      <c r="AY62" s="1228">
        <v>362.50329059999996</v>
      </c>
      <c r="AZ62" s="1228">
        <v>258.74769946666675</v>
      </c>
      <c r="BA62" s="1228">
        <v>253.01223933333333</v>
      </c>
      <c r="BB62" s="102">
        <v>293.53987446666667</v>
      </c>
      <c r="BC62" s="1228">
        <v>241.95519113333336</v>
      </c>
      <c r="BD62" s="102">
        <v>242.2747316</v>
      </c>
      <c r="BE62" s="102">
        <v>232.55568526666661</v>
      </c>
      <c r="BF62" s="165">
        <v>232.55568526666661</v>
      </c>
      <c r="BG62" s="248"/>
    </row>
    <row r="63" spans="2:59" ht="14.25" customHeight="1">
      <c r="B63" s="81"/>
      <c r="C63" s="81"/>
      <c r="D63" s="81"/>
      <c r="E63" s="81"/>
      <c r="F63" s="81"/>
      <c r="G63" s="81"/>
      <c r="H63" s="81"/>
      <c r="I63" s="81"/>
      <c r="J63" s="81"/>
      <c r="K63" s="81"/>
      <c r="L63" s="81"/>
      <c r="M63" s="81"/>
      <c r="N63" s="81"/>
      <c r="O63" s="112"/>
      <c r="P63" s="941"/>
      <c r="Q63" s="739"/>
      <c r="R63" s="737"/>
      <c r="S63" s="325"/>
      <c r="T63" s="326" t="s">
        <v>69</v>
      </c>
      <c r="U63" s="1423"/>
      <c r="V63" s="1423"/>
      <c r="W63" s="1423"/>
      <c r="X63" s="1423"/>
      <c r="Y63" s="1423"/>
      <c r="Z63" s="1423"/>
      <c r="AA63" s="1229">
        <v>58.643828571428571</v>
      </c>
      <c r="AB63" s="1229">
        <v>20.505361904761902</v>
      </c>
      <c r="AC63" s="1229">
        <v>15.869647619047624</v>
      </c>
      <c r="AD63" s="1229">
        <v>41.938600000000008</v>
      </c>
      <c r="AE63" s="1229">
        <v>49.786314285714298</v>
      </c>
      <c r="AF63" s="1229">
        <v>55.59693333333334</v>
      </c>
      <c r="AG63" s="1229">
        <v>56.88288571428572</v>
      </c>
      <c r="AH63" s="1229">
        <v>67.850409523809532</v>
      </c>
      <c r="AI63" s="1229">
        <v>76.928133333333349</v>
      </c>
      <c r="AJ63" s="1229">
        <v>76.727304761904776</v>
      </c>
      <c r="AK63" s="1229">
        <v>109.62872380952382</v>
      </c>
      <c r="AL63" s="1229">
        <v>120.33717142857144</v>
      </c>
      <c r="AM63" s="1229">
        <v>138.22432380952381</v>
      </c>
      <c r="AN63" s="1229">
        <v>183.79051428571429</v>
      </c>
      <c r="AO63" s="1229">
        <v>165.92159047619046</v>
      </c>
      <c r="AP63" s="1229">
        <v>179.2654285714286</v>
      </c>
      <c r="AQ63" s="1229">
        <v>153.12199047619049</v>
      </c>
      <c r="AR63" s="1229">
        <v>175.07861904761904</v>
      </c>
      <c r="AS63" s="1229">
        <v>134.23855238095237</v>
      </c>
      <c r="AT63" s="1229">
        <v>119.94787619047619</v>
      </c>
      <c r="AU63" s="1229">
        <v>160.05607619047623</v>
      </c>
      <c r="AV63" s="1229">
        <v>167.87560952380954</v>
      </c>
      <c r="AW63" s="1229">
        <v>150.18614285714287</v>
      </c>
      <c r="AX63" s="1229">
        <v>198.19328571428571</v>
      </c>
      <c r="AY63" s="1229">
        <v>188.99414285714286</v>
      </c>
      <c r="AZ63" s="1229">
        <v>200.6528857142857</v>
      </c>
      <c r="BA63" s="1229">
        <v>192.8076857142857</v>
      </c>
      <c r="BB63" s="175">
        <v>192.8076857142857</v>
      </c>
      <c r="BC63" s="1229">
        <v>192.8076857142857</v>
      </c>
      <c r="BD63" s="175">
        <v>192.8076857142857</v>
      </c>
      <c r="BE63" s="175">
        <v>192.8076857142857</v>
      </c>
      <c r="BF63" s="226">
        <v>192.8076857142857</v>
      </c>
      <c r="BG63" s="249"/>
    </row>
    <row r="64" spans="2:59" ht="14.25" customHeight="1">
      <c r="B64" s="81"/>
      <c r="C64" s="81"/>
      <c r="D64" s="81"/>
      <c r="E64" s="81"/>
      <c r="F64" s="81"/>
      <c r="G64" s="81"/>
      <c r="H64" s="81"/>
      <c r="I64" s="81"/>
      <c r="J64" s="81"/>
      <c r="K64" s="81"/>
      <c r="L64" s="81"/>
      <c r="M64" s="81"/>
      <c r="N64" s="81"/>
      <c r="O64" s="112"/>
      <c r="P64" s="585"/>
      <c r="Q64" s="739"/>
      <c r="R64" s="737"/>
      <c r="S64" s="324" t="s">
        <v>70</v>
      </c>
      <c r="T64" s="722"/>
      <c r="U64" s="1424"/>
      <c r="V64" s="1424"/>
      <c r="W64" s="1424"/>
      <c r="X64" s="1424"/>
      <c r="Y64" s="1424"/>
      <c r="Z64" s="1424"/>
      <c r="AA64" s="1225">
        <v>581.04570606096615</v>
      </c>
      <c r="AB64" s="1225">
        <v>631.50228385482797</v>
      </c>
      <c r="AC64" s="1225">
        <v>661.72452401390422</v>
      </c>
      <c r="AD64" s="1225">
        <v>650.5306511738263</v>
      </c>
      <c r="AE64" s="1225">
        <v>653.73556757273116</v>
      </c>
      <c r="AF64" s="1225">
        <v>924.55015531073332</v>
      </c>
      <c r="AG64" s="1225">
        <v>1026.7017275679743</v>
      </c>
      <c r="AH64" s="1225">
        <v>1126.8312124452023</v>
      </c>
      <c r="AI64" s="1225">
        <v>1064.209372657866</v>
      </c>
      <c r="AJ64" s="1225">
        <v>1104.104326912724</v>
      </c>
      <c r="AK64" s="1225">
        <v>1029.8730208982829</v>
      </c>
      <c r="AL64" s="1225">
        <v>1074.287429063218</v>
      </c>
      <c r="AM64" s="1225">
        <v>1022.3826572158616</v>
      </c>
      <c r="AN64" s="1225">
        <v>966.86933327192912</v>
      </c>
      <c r="AO64" s="1225">
        <v>924.48448565912577</v>
      </c>
      <c r="AP64" s="1225">
        <v>961.86783725001737</v>
      </c>
      <c r="AQ64" s="1225">
        <v>990.08475507606954</v>
      </c>
      <c r="AR64" s="1225">
        <v>1032.8627265581117</v>
      </c>
      <c r="AS64" s="1225">
        <v>947.6850747784863</v>
      </c>
      <c r="AT64" s="1225">
        <v>864.17703261117367</v>
      </c>
      <c r="AU64" s="1225">
        <v>813.57410871374896</v>
      </c>
      <c r="AV64" s="1225">
        <v>772.70170545744861</v>
      </c>
      <c r="AW64" s="1225">
        <v>757.75256982855115</v>
      </c>
      <c r="AX64" s="1225">
        <v>705.51420967108584</v>
      </c>
      <c r="AY64" s="1225">
        <v>701.10086624948849</v>
      </c>
      <c r="AZ64" s="1225">
        <v>662.90152753800317</v>
      </c>
      <c r="BA64" s="1225">
        <v>645.01865792728358</v>
      </c>
      <c r="BB64" s="586">
        <v>520.97421244699854</v>
      </c>
      <c r="BC64" s="1225">
        <v>582.29516569028294</v>
      </c>
      <c r="BD64" s="586">
        <v>553.56450346959775</v>
      </c>
      <c r="BE64" s="586">
        <v>607.63870925727633</v>
      </c>
      <c r="BF64" s="881">
        <v>549.17651511340682</v>
      </c>
      <c r="BG64" s="1010"/>
    </row>
    <row r="65" spans="1:59" ht="17.25" customHeight="1" thickBot="1">
      <c r="B65" s="81"/>
      <c r="C65" s="81"/>
      <c r="D65" s="81"/>
      <c r="E65" s="81"/>
      <c r="F65" s="81"/>
      <c r="G65" s="81"/>
      <c r="H65" s="81"/>
      <c r="I65" s="81"/>
      <c r="J65" s="81"/>
      <c r="K65" s="81"/>
      <c r="L65" s="81"/>
      <c r="M65" s="81"/>
      <c r="N65" s="81"/>
      <c r="O65" s="112"/>
      <c r="P65" s="585"/>
      <c r="Q65" s="740"/>
      <c r="R65" s="737"/>
      <c r="S65" s="727" t="s">
        <v>172</v>
      </c>
      <c r="T65" s="726"/>
      <c r="U65" s="1425"/>
      <c r="V65" s="1425"/>
      <c r="W65" s="1425"/>
      <c r="X65" s="1425"/>
      <c r="Y65" s="1425"/>
      <c r="Z65" s="1425"/>
      <c r="AA65" s="1230">
        <v>5548.4165444162527</v>
      </c>
      <c r="AB65" s="1230">
        <v>5371.8459453717196</v>
      </c>
      <c r="AC65" s="1230">
        <v>5097.4187537682365</v>
      </c>
      <c r="AD65" s="1230">
        <v>4876.2603320934795</v>
      </c>
      <c r="AE65" s="1230">
        <v>4865.8383754087472</v>
      </c>
      <c r="AF65" s="1230">
        <v>4767.5113615988812</v>
      </c>
      <c r="AG65" s="1230">
        <v>4797.4243449917558</v>
      </c>
      <c r="AH65" s="1230">
        <v>4631.4781735962733</v>
      </c>
      <c r="AI65" s="1230">
        <v>4243.4465450601647</v>
      </c>
      <c r="AJ65" s="1230">
        <v>4238.4763258121757</v>
      </c>
      <c r="AK65" s="1230">
        <v>4305.786271072725</v>
      </c>
      <c r="AL65" s="1230">
        <v>3857.3362352176582</v>
      </c>
      <c r="AM65" s="1230">
        <v>3599.3075386327528</v>
      </c>
      <c r="AN65" s="1230">
        <v>3449.4052755647049</v>
      </c>
      <c r="AO65" s="1230">
        <v>3359.1936732883755</v>
      </c>
      <c r="AP65" s="1230">
        <v>3256.1902830887807</v>
      </c>
      <c r="AQ65" s="1230">
        <v>3188.9754598156578</v>
      </c>
      <c r="AR65" s="1230">
        <v>3034.1272004759116</v>
      </c>
      <c r="AS65" s="1230">
        <v>2752.9982823262808</v>
      </c>
      <c r="AT65" s="1230">
        <v>2536.3948487476041</v>
      </c>
      <c r="AU65" s="1230">
        <v>2464.8659720919986</v>
      </c>
      <c r="AV65" s="1230">
        <v>2376.1306659999891</v>
      </c>
      <c r="AW65" s="1230">
        <v>2298.2442459806352</v>
      </c>
      <c r="AX65" s="1230">
        <v>2305.2722239577247</v>
      </c>
      <c r="AY65" s="1230">
        <v>2232.1243334880469</v>
      </c>
      <c r="AZ65" s="1230">
        <v>2213.3775574723263</v>
      </c>
      <c r="BA65" s="1230">
        <v>2172.7762163264351</v>
      </c>
      <c r="BB65" s="587">
        <v>2145.9336979318991</v>
      </c>
      <c r="BC65" s="1230">
        <v>2109.9242006474178</v>
      </c>
      <c r="BD65" s="587">
        <v>2059.9250047880137</v>
      </c>
      <c r="BE65" s="587">
        <v>1923.0970769787195</v>
      </c>
      <c r="BF65" s="883">
        <v>1929.0960376359344</v>
      </c>
      <c r="BG65" s="1013"/>
    </row>
    <row r="66" spans="1:59" ht="15" thickTop="1" thickBot="1">
      <c r="O66" s="32"/>
      <c r="P66" s="583"/>
      <c r="Q66" s="599" t="s">
        <v>71</v>
      </c>
      <c r="R66" s="359"/>
      <c r="S66" s="341"/>
      <c r="T66" s="360"/>
      <c r="U66" s="360"/>
      <c r="V66" s="360"/>
      <c r="W66" s="360"/>
      <c r="X66" s="360"/>
      <c r="Y66" s="360"/>
      <c r="Z66" s="360"/>
      <c r="AA66" s="173">
        <f>SUM(AA5,AA44,AA56,AA60)</f>
        <v>1163677.9120447077</v>
      </c>
      <c r="AB66" s="173">
        <f t="shared" ref="AB66:BA66" si="18">SUM(AB5,AB44,AB56,AB60)</f>
        <v>1175149.6088116781</v>
      </c>
      <c r="AC66" s="173">
        <f t="shared" si="18"/>
        <v>1184601.779124218</v>
      </c>
      <c r="AD66" s="173">
        <f t="shared" si="18"/>
        <v>1177363.6298307753</v>
      </c>
      <c r="AE66" s="173">
        <f t="shared" si="18"/>
        <v>1232379.4285386312</v>
      </c>
      <c r="AF66" s="173">
        <f t="shared" si="18"/>
        <v>1244676.9582688902</v>
      </c>
      <c r="AG66" s="173">
        <f t="shared" si="18"/>
        <v>1257244.5159184155</v>
      </c>
      <c r="AH66" s="173">
        <f t="shared" si="18"/>
        <v>1249770.8838125186</v>
      </c>
      <c r="AI66" s="173">
        <f t="shared" si="18"/>
        <v>1209493.4102028352</v>
      </c>
      <c r="AJ66" s="173">
        <f t="shared" si="18"/>
        <v>1246074.1294846442</v>
      </c>
      <c r="AK66" s="173">
        <f t="shared" si="18"/>
        <v>1268900.5246037759</v>
      </c>
      <c r="AL66" s="173">
        <f t="shared" si="18"/>
        <v>1253845.917034094</v>
      </c>
      <c r="AM66" s="173">
        <f t="shared" si="18"/>
        <v>1282961.6415547372</v>
      </c>
      <c r="AN66" s="173">
        <f t="shared" si="18"/>
        <v>1291141.2756703701</v>
      </c>
      <c r="AO66" s="173">
        <f t="shared" si="18"/>
        <v>1286435.8927552502</v>
      </c>
      <c r="AP66" s="173">
        <f t="shared" si="18"/>
        <v>1293855.7310126529</v>
      </c>
      <c r="AQ66" s="173">
        <f t="shared" si="18"/>
        <v>1270812.9407725339</v>
      </c>
      <c r="AR66" s="173">
        <f t="shared" si="18"/>
        <v>1306396.1620446811</v>
      </c>
      <c r="AS66" s="173">
        <f t="shared" si="18"/>
        <v>1235233.6941190802</v>
      </c>
      <c r="AT66" s="173">
        <f t="shared" si="18"/>
        <v>1165911.5295583033</v>
      </c>
      <c r="AU66" s="173">
        <f t="shared" si="18"/>
        <v>1217522.9697045605</v>
      </c>
      <c r="AV66" s="173">
        <f t="shared" si="18"/>
        <v>1267410.9950515644</v>
      </c>
      <c r="AW66" s="173">
        <f t="shared" si="18"/>
        <v>1308480.7589151184</v>
      </c>
      <c r="AX66" s="173">
        <f t="shared" si="18"/>
        <v>1317873.9732550054</v>
      </c>
      <c r="AY66" s="173">
        <f t="shared" si="18"/>
        <v>1266645.3764077816</v>
      </c>
      <c r="AZ66" s="173">
        <f t="shared" si="18"/>
        <v>1225818.538889386</v>
      </c>
      <c r="BA66" s="667">
        <f t="shared" si="18"/>
        <v>1206060.9677600132</v>
      </c>
      <c r="BB66" s="173">
        <f>SUM(BB5,BB44,BB56,BB60)</f>
        <v>1195635.5968258465</v>
      </c>
      <c r="BC66" s="667">
        <f>SUM(BC5,BC44,BC56,BC60)</f>
        <v>1145525.0286993526</v>
      </c>
      <c r="BD66" s="173">
        <f>SUM(BD5,BD44,BD56,BD60)</f>
        <v>1108781.1645228297</v>
      </c>
      <c r="BE66" s="173">
        <f>SUM(BE5,BE44,BE56,BE60)</f>
        <v>1045109.1149858872</v>
      </c>
      <c r="BF66" s="227">
        <f>SUM(BF5,BF44,BF56,BF60)</f>
        <v>1057410.319996628</v>
      </c>
      <c r="BG66" s="250"/>
    </row>
    <row r="67" spans="1:59">
      <c r="P67" s="177"/>
      <c r="Q67" s="112"/>
      <c r="R67" s="112"/>
      <c r="S67" s="112"/>
      <c r="T67" s="112"/>
      <c r="U67" s="112"/>
      <c r="V67" s="112"/>
      <c r="W67" s="112"/>
      <c r="X67" s="112"/>
      <c r="Y67" s="112"/>
      <c r="Z67" s="11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2"/>
      <c r="AY67" s="172"/>
      <c r="AZ67" s="172"/>
      <c r="BA67" s="172"/>
      <c r="BB67" s="172"/>
      <c r="BC67" s="172"/>
      <c r="BD67" s="172"/>
      <c r="BE67" s="172"/>
      <c r="BF67" s="172"/>
      <c r="BG67" s="172"/>
    </row>
    <row r="68" spans="1:59">
      <c r="P68" s="177"/>
      <c r="Q68" s="112"/>
      <c r="R68" s="112"/>
      <c r="S68" s="112"/>
      <c r="T68" s="112"/>
      <c r="U68" s="112"/>
      <c r="V68" s="112"/>
      <c r="W68" s="112"/>
      <c r="X68" s="112"/>
      <c r="Y68" s="112"/>
      <c r="Z68" s="112"/>
      <c r="AA68" s="172"/>
      <c r="AB68" s="172"/>
      <c r="AC68" s="172"/>
      <c r="AD68" s="172"/>
      <c r="AE68" s="172"/>
      <c r="AF68" s="172"/>
      <c r="AG68" s="172"/>
      <c r="AH68" s="172"/>
      <c r="AI68" s="172"/>
      <c r="AJ68" s="172"/>
      <c r="AK68" s="172"/>
      <c r="AL68" s="172"/>
      <c r="AM68" s="172"/>
      <c r="AN68" s="172"/>
      <c r="AO68" s="172"/>
      <c r="AP68" s="172"/>
      <c r="AQ68" s="172"/>
      <c r="AR68" s="172"/>
      <c r="AS68" s="172"/>
      <c r="AT68" s="172"/>
      <c r="AU68" s="172"/>
      <c r="AV68" s="172"/>
      <c r="AW68" s="172"/>
      <c r="AX68" s="172"/>
      <c r="AY68" s="172"/>
      <c r="AZ68" s="172"/>
      <c r="BA68" s="172"/>
      <c r="BB68" s="172"/>
      <c r="BC68" s="172"/>
      <c r="BD68" s="172"/>
      <c r="BE68" s="172"/>
      <c r="BF68" s="172"/>
      <c r="BG68" s="172"/>
    </row>
    <row r="69" spans="1:59">
      <c r="P69" s="177"/>
      <c r="Q69" s="112"/>
      <c r="R69" s="112"/>
      <c r="S69" s="112"/>
      <c r="T69" s="112"/>
      <c r="U69" s="112"/>
      <c r="V69" s="112"/>
      <c r="W69" s="112"/>
      <c r="X69" s="112"/>
      <c r="Y69" s="112"/>
      <c r="Z69" s="112"/>
      <c r="AA69" s="172"/>
      <c r="AB69" s="172"/>
      <c r="AC69" s="172"/>
      <c r="AD69" s="172"/>
      <c r="AE69" s="172"/>
      <c r="AF69" s="172"/>
      <c r="AG69" s="172"/>
      <c r="AH69" s="172"/>
      <c r="AI69" s="172"/>
      <c r="AJ69" s="172"/>
      <c r="AK69" s="172"/>
      <c r="AL69" s="172"/>
      <c r="AM69" s="172"/>
      <c r="AN69" s="172"/>
      <c r="AO69" s="172"/>
      <c r="AP69" s="172"/>
      <c r="AQ69" s="172"/>
      <c r="AR69" s="172"/>
      <c r="AS69" s="172"/>
      <c r="AT69" s="172"/>
      <c r="AU69" s="172"/>
      <c r="AV69" s="172"/>
      <c r="AW69" s="172"/>
      <c r="AX69" s="172"/>
      <c r="AY69" s="172"/>
      <c r="AZ69" s="172"/>
      <c r="BA69" s="172"/>
      <c r="BB69" s="172"/>
      <c r="BC69" s="172"/>
      <c r="BD69" s="172"/>
      <c r="BE69" s="172"/>
      <c r="BF69" s="172"/>
      <c r="BG69" s="172"/>
    </row>
    <row r="70" spans="1:59" ht="16.2">
      <c r="P70" s="204"/>
      <c r="Q70" s="32"/>
      <c r="T70" s="1" t="s">
        <v>175</v>
      </c>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row>
    <row r="71" spans="1:59">
      <c r="A71" s="112"/>
      <c r="B71" s="32"/>
      <c r="C71" s="32"/>
      <c r="D71" s="32"/>
      <c r="E71" s="32"/>
      <c r="F71" s="32"/>
      <c r="G71" s="32"/>
      <c r="H71" s="32"/>
      <c r="I71" s="32"/>
      <c r="J71" s="32"/>
      <c r="K71" s="32"/>
      <c r="L71" s="32"/>
      <c r="M71" s="32"/>
      <c r="N71" s="32"/>
      <c r="O71" s="32"/>
      <c r="P71" s="640"/>
      <c r="Q71" s="32"/>
      <c r="T71" s="343"/>
      <c r="U71" s="343"/>
      <c r="V71" s="343"/>
      <c r="W71" s="343"/>
      <c r="X71" s="343"/>
      <c r="Y71" s="343"/>
      <c r="Z71" s="343"/>
      <c r="AA71" s="6">
        <v>1990</v>
      </c>
      <c r="AB71" s="6">
        <f t="shared" ref="AB71:BF71" si="19">AA71+1</f>
        <v>1991</v>
      </c>
      <c r="AC71" s="6">
        <f t="shared" si="19"/>
        <v>1992</v>
      </c>
      <c r="AD71" s="6">
        <f t="shared" si="19"/>
        <v>1993</v>
      </c>
      <c r="AE71" s="6">
        <f t="shared" si="19"/>
        <v>1994</v>
      </c>
      <c r="AF71" s="6">
        <f t="shared" si="19"/>
        <v>1995</v>
      </c>
      <c r="AG71" s="6">
        <f t="shared" si="19"/>
        <v>1996</v>
      </c>
      <c r="AH71" s="6">
        <f t="shared" si="19"/>
        <v>1997</v>
      </c>
      <c r="AI71" s="6">
        <f t="shared" si="19"/>
        <v>1998</v>
      </c>
      <c r="AJ71" s="6">
        <f t="shared" si="19"/>
        <v>1999</v>
      </c>
      <c r="AK71" s="6">
        <f t="shared" si="19"/>
        <v>2000</v>
      </c>
      <c r="AL71" s="6">
        <f t="shared" si="19"/>
        <v>2001</v>
      </c>
      <c r="AM71" s="6">
        <f t="shared" si="19"/>
        <v>2002</v>
      </c>
      <c r="AN71" s="6">
        <f t="shared" si="19"/>
        <v>2003</v>
      </c>
      <c r="AO71" s="6">
        <f t="shared" si="19"/>
        <v>2004</v>
      </c>
      <c r="AP71" s="6">
        <f t="shared" si="19"/>
        <v>2005</v>
      </c>
      <c r="AQ71" s="6">
        <f t="shared" si="19"/>
        <v>2006</v>
      </c>
      <c r="AR71" s="6">
        <f t="shared" si="19"/>
        <v>2007</v>
      </c>
      <c r="AS71" s="6">
        <f t="shared" si="19"/>
        <v>2008</v>
      </c>
      <c r="AT71" s="6">
        <f t="shared" si="19"/>
        <v>2009</v>
      </c>
      <c r="AU71" s="6">
        <f t="shared" si="19"/>
        <v>2010</v>
      </c>
      <c r="AV71" s="6">
        <f t="shared" si="19"/>
        <v>2011</v>
      </c>
      <c r="AW71" s="6">
        <f t="shared" si="19"/>
        <v>2012</v>
      </c>
      <c r="AX71" s="6">
        <f t="shared" si="19"/>
        <v>2013</v>
      </c>
      <c r="AY71" s="6">
        <f t="shared" si="19"/>
        <v>2014</v>
      </c>
      <c r="AZ71" s="6">
        <f t="shared" si="19"/>
        <v>2015</v>
      </c>
      <c r="BA71" s="6">
        <f t="shared" si="19"/>
        <v>2016</v>
      </c>
      <c r="BB71" s="6">
        <f t="shared" si="19"/>
        <v>2017</v>
      </c>
      <c r="BC71" s="6">
        <f t="shared" si="19"/>
        <v>2018</v>
      </c>
      <c r="BD71" s="6">
        <f t="shared" si="19"/>
        <v>2019</v>
      </c>
      <c r="BE71" s="6">
        <f t="shared" si="19"/>
        <v>2020</v>
      </c>
      <c r="BF71" s="6">
        <f t="shared" si="19"/>
        <v>2021</v>
      </c>
      <c r="BG71" s="6" t="s">
        <v>16</v>
      </c>
    </row>
    <row r="72" spans="1:59">
      <c r="A72" s="112"/>
      <c r="B72" s="32"/>
      <c r="C72" s="32"/>
      <c r="D72" s="32"/>
      <c r="E72" s="32"/>
      <c r="F72" s="32"/>
      <c r="G72" s="32"/>
      <c r="H72" s="32"/>
      <c r="I72" s="32"/>
      <c r="J72" s="32"/>
      <c r="K72" s="32"/>
      <c r="L72" s="32"/>
      <c r="M72" s="32"/>
      <c r="N72" s="32"/>
      <c r="O72" s="32"/>
      <c r="P72" s="204"/>
      <c r="Q72" s="32"/>
      <c r="T72" s="261" t="s">
        <v>72</v>
      </c>
      <c r="U72" s="261"/>
      <c r="V72" s="261"/>
      <c r="W72" s="261"/>
      <c r="X72" s="261"/>
      <c r="Y72" s="261"/>
      <c r="Z72" s="261"/>
      <c r="AA72" s="7">
        <f>AA7/10^3</f>
        <v>348.41185052258919</v>
      </c>
      <c r="AB72" s="7">
        <f t="shared" ref="AB72:BA72" si="20">AB7/10^3</f>
        <v>349.7426341746031</v>
      </c>
      <c r="AC72" s="7">
        <f t="shared" si="20"/>
        <v>355.12618670167359</v>
      </c>
      <c r="AD72" s="7">
        <f t="shared" si="20"/>
        <v>338.72498344923025</v>
      </c>
      <c r="AE72" s="7">
        <f t="shared" si="20"/>
        <v>372.71657900419791</v>
      </c>
      <c r="AF72" s="7">
        <f t="shared" si="20"/>
        <v>360.59536705593246</v>
      </c>
      <c r="AG72" s="7">
        <f t="shared" si="20"/>
        <v>362.46916759352985</v>
      </c>
      <c r="AH72" s="7">
        <f t="shared" si="20"/>
        <v>357.64188857477552</v>
      </c>
      <c r="AI72" s="7">
        <f t="shared" si="20"/>
        <v>344.51688389414176</v>
      </c>
      <c r="AJ72" s="7">
        <f t="shared" si="20"/>
        <v>366.22606863020769</v>
      </c>
      <c r="AK72" s="7">
        <f t="shared" si="20"/>
        <v>374.92032268376198</v>
      </c>
      <c r="AL72" s="7">
        <f t="shared" si="20"/>
        <v>365.84179967842249</v>
      </c>
      <c r="AM72" s="7">
        <f t="shared" si="20"/>
        <v>391.42331884916126</v>
      </c>
      <c r="AN72" s="7">
        <f t="shared" si="20"/>
        <v>407.74670173348488</v>
      </c>
      <c r="AO72" s="7">
        <f t="shared" si="20"/>
        <v>403.77991953761148</v>
      </c>
      <c r="AP72" s="7">
        <f t="shared" si="20"/>
        <v>423.92687456845448</v>
      </c>
      <c r="AQ72" s="7">
        <f t="shared" si="20"/>
        <v>414.87063136695997</v>
      </c>
      <c r="AR72" s="7">
        <f t="shared" si="20"/>
        <v>467.18903654439754</v>
      </c>
      <c r="AS72" s="7">
        <f t="shared" si="20"/>
        <v>436.55715796106654</v>
      </c>
      <c r="AT72" s="7">
        <f t="shared" si="20"/>
        <v>397.68220404967053</v>
      </c>
      <c r="AU72" s="7">
        <f t="shared" si="20"/>
        <v>422.04719263306947</v>
      </c>
      <c r="AV72" s="7">
        <f t="shared" si="20"/>
        <v>479.36173983518</v>
      </c>
      <c r="AW72" s="7">
        <f t="shared" si="20"/>
        <v>524.90688763897845</v>
      </c>
      <c r="AX72" s="7">
        <f t="shared" si="20"/>
        <v>526.34278776429107</v>
      </c>
      <c r="AY72" s="7">
        <f t="shared" si="20"/>
        <v>498.94628071018803</v>
      </c>
      <c r="AZ72" s="7">
        <f t="shared" si="20"/>
        <v>473.53365439101304</v>
      </c>
      <c r="BA72" s="7">
        <f t="shared" si="20"/>
        <v>506.18129507186381</v>
      </c>
      <c r="BB72" s="7">
        <f>BB7/10^3</f>
        <v>492.95925516776958</v>
      </c>
      <c r="BC72" s="7">
        <f>BC7/10^3</f>
        <v>455.67862150664098</v>
      </c>
      <c r="BD72" s="7">
        <f>BD7/10^3</f>
        <v>434.60516884432167</v>
      </c>
      <c r="BE72" s="7">
        <f>BE7/10^3</f>
        <v>422.83947533545091</v>
      </c>
      <c r="BF72" s="7">
        <f>BF7/10^3</f>
        <v>420.44435778162011</v>
      </c>
      <c r="BG72" s="7"/>
    </row>
    <row r="73" spans="1:59">
      <c r="A73" s="112"/>
      <c r="B73" s="32"/>
      <c r="C73" s="32"/>
      <c r="D73" s="32"/>
      <c r="E73" s="32"/>
      <c r="F73" s="32"/>
      <c r="G73" s="32"/>
      <c r="H73" s="32"/>
      <c r="I73" s="32"/>
      <c r="J73" s="32"/>
      <c r="K73" s="32"/>
      <c r="L73" s="32"/>
      <c r="M73" s="32"/>
      <c r="N73" s="32"/>
      <c r="O73" s="32"/>
      <c r="P73" s="204"/>
      <c r="Q73" s="32"/>
      <c r="T73" s="261" t="s">
        <v>73</v>
      </c>
      <c r="U73" s="261"/>
      <c r="V73" s="261"/>
      <c r="W73" s="261"/>
      <c r="X73" s="261"/>
      <c r="Y73" s="261"/>
      <c r="Z73" s="261"/>
      <c r="AA73" s="7">
        <f>AA14/10^3</f>
        <v>378.2106228736983</v>
      </c>
      <c r="AB73" s="7">
        <f t="shared" ref="AB73:BA73" si="21">AB14/10^3</f>
        <v>375.6789443250982</v>
      </c>
      <c r="AC73" s="7">
        <f t="shared" si="21"/>
        <v>370.18773217414036</v>
      </c>
      <c r="AD73" s="7">
        <f t="shared" si="21"/>
        <v>372.0671330010062</v>
      </c>
      <c r="AE73" s="7">
        <f t="shared" si="21"/>
        <v>378.90513913332182</v>
      </c>
      <c r="AF73" s="7">
        <f t="shared" si="21"/>
        <v>386.03485994918594</v>
      </c>
      <c r="AG73" s="7">
        <f t="shared" si="21"/>
        <v>391.16923936445664</v>
      </c>
      <c r="AH73" s="7">
        <f t="shared" si="21"/>
        <v>386.58106399160681</v>
      </c>
      <c r="AI73" s="7">
        <f t="shared" si="21"/>
        <v>362.7294815531244</v>
      </c>
      <c r="AJ73" s="7">
        <f t="shared" si="21"/>
        <v>367.53889369023744</v>
      </c>
      <c r="AK73" s="7">
        <f t="shared" si="21"/>
        <v>377.61413855366294</v>
      </c>
      <c r="AL73" s="7">
        <f t="shared" si="21"/>
        <v>371.7507442924981</v>
      </c>
      <c r="AM73" s="7">
        <f t="shared" si="21"/>
        <v>376.88365375390265</v>
      </c>
      <c r="AN73" s="7">
        <f t="shared" si="21"/>
        <v>376.60593045852943</v>
      </c>
      <c r="AO73" s="7">
        <f t="shared" si="21"/>
        <v>377.33183089076493</v>
      </c>
      <c r="AP73" s="7">
        <f t="shared" si="21"/>
        <v>366.55008039215176</v>
      </c>
      <c r="AQ73" s="7">
        <f t="shared" si="21"/>
        <v>363.229399177858</v>
      </c>
      <c r="AR73" s="7">
        <f t="shared" si="21"/>
        <v>359.6591867040533</v>
      </c>
      <c r="AS73" s="7">
        <f t="shared" si="21"/>
        <v>328.88949920127169</v>
      </c>
      <c r="AT73" s="7">
        <f t="shared" si="21"/>
        <v>315.03720450187677</v>
      </c>
      <c r="AU73" s="7">
        <f t="shared" si="21"/>
        <v>329.65835592618498</v>
      </c>
      <c r="AV73" s="7">
        <f t="shared" si="21"/>
        <v>327.28552861365836</v>
      </c>
      <c r="AW73" s="7">
        <f t="shared" si="21"/>
        <v>325.39775640138629</v>
      </c>
      <c r="AX73" s="7">
        <f t="shared" si="21"/>
        <v>330.1448815062983</v>
      </c>
      <c r="AY73" s="7">
        <f t="shared" si="21"/>
        <v>320.80246193786184</v>
      </c>
      <c r="AZ73" s="7">
        <f t="shared" si="21"/>
        <v>312.31432486548317</v>
      </c>
      <c r="BA73" s="7">
        <f t="shared" si="21"/>
        <v>298.62250169832089</v>
      </c>
      <c r="BB73" s="7">
        <f>BB14/10^3</f>
        <v>296.41004422634882</v>
      </c>
      <c r="BC73" s="7">
        <f>BC14/10^3</f>
        <v>288.04043702905165</v>
      </c>
      <c r="BD73" s="7">
        <f>BD14/10^3</f>
        <v>280.46578374293739</v>
      </c>
      <c r="BE73" s="7">
        <f>BE14/10^3</f>
        <v>253.07893821834824</v>
      </c>
      <c r="BF73" s="7">
        <f>BF14/10^3</f>
        <v>268.98612444211454</v>
      </c>
      <c r="BG73" s="15"/>
    </row>
    <row r="74" spans="1:59">
      <c r="A74" s="112"/>
      <c r="B74" s="32"/>
      <c r="C74" s="32"/>
      <c r="D74" s="32"/>
      <c r="E74" s="32"/>
      <c r="F74" s="32"/>
      <c r="G74" s="32"/>
      <c r="H74" s="32"/>
      <c r="I74" s="32"/>
      <c r="J74" s="32"/>
      <c r="K74" s="32"/>
      <c r="L74" s="32"/>
      <c r="M74" s="32"/>
      <c r="N74" s="32"/>
      <c r="O74" s="32"/>
      <c r="P74" s="204"/>
      <c r="Q74" s="32"/>
      <c r="T74" s="261" t="s">
        <v>74</v>
      </c>
      <c r="U74" s="261"/>
      <c r="V74" s="261"/>
      <c r="W74" s="261"/>
      <c r="X74" s="261"/>
      <c r="Y74" s="261"/>
      <c r="Z74" s="261"/>
      <c r="AA74" s="7">
        <f t="shared" ref="AA74:AZ74" si="22">AA35/10^3</f>
        <v>201.75075122950022</v>
      </c>
      <c r="AB74" s="7">
        <f t="shared" si="22"/>
        <v>213.51771428380647</v>
      </c>
      <c r="AC74" s="7">
        <f t="shared" si="22"/>
        <v>220.07255047809497</v>
      </c>
      <c r="AD74" s="7">
        <f t="shared" si="22"/>
        <v>223.84734779942889</v>
      </c>
      <c r="AE74" s="7">
        <f t="shared" si="22"/>
        <v>233.06813668133549</v>
      </c>
      <c r="AF74" s="7">
        <f t="shared" si="22"/>
        <v>242.39401897470776</v>
      </c>
      <c r="AG74" s="7">
        <f t="shared" si="22"/>
        <v>249.10497197450201</v>
      </c>
      <c r="AH74" s="7">
        <f t="shared" si="22"/>
        <v>250.79147647310356</v>
      </c>
      <c r="AI74" s="7">
        <f t="shared" si="22"/>
        <v>248.89516616030875</v>
      </c>
      <c r="AJ74" s="7">
        <f t="shared" si="22"/>
        <v>252.99392199342316</v>
      </c>
      <c r="AK74" s="7">
        <f t="shared" si="22"/>
        <v>252.57234663611644</v>
      </c>
      <c r="AL74" s="7">
        <f t="shared" si="22"/>
        <v>256.71357182647694</v>
      </c>
      <c r="AM74" s="7">
        <f t="shared" si="22"/>
        <v>253.07547839250034</v>
      </c>
      <c r="AN74" s="7">
        <f t="shared" si="22"/>
        <v>249.07213560618075</v>
      </c>
      <c r="AO74" s="7">
        <f t="shared" si="22"/>
        <v>243.13466039097506</v>
      </c>
      <c r="AP74" s="7">
        <f t="shared" si="22"/>
        <v>237.61098837208439</v>
      </c>
      <c r="AQ74" s="7">
        <f t="shared" si="22"/>
        <v>234.90081465119985</v>
      </c>
      <c r="AR74" s="7">
        <f t="shared" si="22"/>
        <v>232.12346635207331</v>
      </c>
      <c r="AS74" s="7">
        <f t="shared" si="22"/>
        <v>224.48231637104553</v>
      </c>
      <c r="AT74" s="7">
        <f t="shared" si="22"/>
        <v>221.19548797517453</v>
      </c>
      <c r="AU74" s="7">
        <f t="shared" si="22"/>
        <v>221.62963127802303</v>
      </c>
      <c r="AV74" s="7">
        <f t="shared" si="22"/>
        <v>216.84275329127169</v>
      </c>
      <c r="AW74" s="7">
        <f t="shared" si="22"/>
        <v>217.73668489174946</v>
      </c>
      <c r="AX74" s="7">
        <f t="shared" si="22"/>
        <v>214.84791333662378</v>
      </c>
      <c r="AY74" s="7">
        <f t="shared" si="22"/>
        <v>209.89713073271031</v>
      </c>
      <c r="AZ74" s="7">
        <f t="shared" si="22"/>
        <v>208.63712677399468</v>
      </c>
      <c r="BA74" s="7">
        <f t="shared" ref="BA74:BF74" si="23">BA35/10^3</f>
        <v>206.84874279200304</v>
      </c>
      <c r="BB74" s="7">
        <f t="shared" si="23"/>
        <v>205.04097771791268</v>
      </c>
      <c r="BC74" s="7">
        <f t="shared" si="23"/>
        <v>202.77971301699401</v>
      </c>
      <c r="BD74" s="7">
        <f t="shared" si="23"/>
        <v>198.79011589027772</v>
      </c>
      <c r="BE74" s="7">
        <f t="shared" si="23"/>
        <v>177.34652280501615</v>
      </c>
      <c r="BF74" s="7">
        <f t="shared" si="23"/>
        <v>179.37908722504275</v>
      </c>
      <c r="BG74" s="15"/>
    </row>
    <row r="75" spans="1:59">
      <c r="A75" s="112"/>
      <c r="B75" s="32"/>
      <c r="C75" s="32"/>
      <c r="D75" s="32"/>
      <c r="E75" s="32"/>
      <c r="F75" s="32"/>
      <c r="G75" s="32"/>
      <c r="H75" s="32"/>
      <c r="I75" s="32"/>
      <c r="J75" s="32"/>
      <c r="K75" s="32"/>
      <c r="L75" s="32"/>
      <c r="M75" s="32"/>
      <c r="N75" s="32"/>
      <c r="O75" s="32"/>
      <c r="P75" s="204"/>
      <c r="Q75" s="32"/>
      <c r="T75" s="261" t="s">
        <v>75</v>
      </c>
      <c r="U75" s="261"/>
      <c r="V75" s="261"/>
      <c r="W75" s="261"/>
      <c r="X75" s="261"/>
      <c r="Y75" s="261"/>
      <c r="Z75" s="261"/>
      <c r="AA75" s="1179">
        <f t="shared" ref="AA75:BB75" si="24">(AA29)/10^3</f>
        <v>81.021562303552216</v>
      </c>
      <c r="AB75" s="1177">
        <f t="shared" si="24"/>
        <v>79.570688309552011</v>
      </c>
      <c r="AC75" s="1177">
        <f t="shared" si="24"/>
        <v>78.217640727621486</v>
      </c>
      <c r="AD75" s="1177">
        <f t="shared" si="24"/>
        <v>80.718973413412058</v>
      </c>
      <c r="AE75" s="1177">
        <f t="shared" si="24"/>
        <v>82.380703237059763</v>
      </c>
      <c r="AF75" s="1177">
        <f t="shared" si="24"/>
        <v>85.63975491811145</v>
      </c>
      <c r="AG75" s="1177">
        <f t="shared" si="24"/>
        <v>80.925933480305517</v>
      </c>
      <c r="AH75" s="1177">
        <f t="shared" si="24"/>
        <v>85.352162466595402</v>
      </c>
      <c r="AI75" s="1177">
        <f t="shared" si="24"/>
        <v>90.241013313465871</v>
      </c>
      <c r="AJ75" s="1177">
        <f t="shared" si="24"/>
        <v>94.131013872844079</v>
      </c>
      <c r="AK75" s="1177">
        <f t="shared" si="24"/>
        <v>92.967192954715372</v>
      </c>
      <c r="AL75" s="1177">
        <f t="shared" si="24"/>
        <v>94.500930743491011</v>
      </c>
      <c r="AM75" s="1177">
        <f t="shared" si="24"/>
        <v>96.273495253799823</v>
      </c>
      <c r="AN75" s="1177">
        <f t="shared" si="24"/>
        <v>95.958619933713578</v>
      </c>
      <c r="AO75" s="1177">
        <f t="shared" si="24"/>
        <v>101.18962706223169</v>
      </c>
      <c r="AP75" s="1177">
        <f t="shared" si="24"/>
        <v>102.03772325188325</v>
      </c>
      <c r="AQ75" s="1177">
        <f t="shared" si="24"/>
        <v>99.59244014251702</v>
      </c>
      <c r="AR75" s="1177">
        <f t="shared" si="24"/>
        <v>90.113729210921676</v>
      </c>
      <c r="AS75" s="1177">
        <f t="shared" si="24"/>
        <v>95.289036705164662</v>
      </c>
      <c r="AT75" s="1177">
        <f t="shared" si="24"/>
        <v>91.865771941500753</v>
      </c>
      <c r="AU75" s="1177">
        <f t="shared" si="24"/>
        <v>99.477537623764732</v>
      </c>
      <c r="AV75" s="1177">
        <f t="shared" si="24"/>
        <v>101.95412222047406</v>
      </c>
      <c r="AW75" s="1177">
        <f t="shared" si="24"/>
        <v>96.647687905877575</v>
      </c>
      <c r="AX75" s="1177">
        <f t="shared" si="24"/>
        <v>103.73878297810366</v>
      </c>
      <c r="AY75" s="1177">
        <f t="shared" si="24"/>
        <v>97.96342736634675</v>
      </c>
      <c r="AZ75" s="1177">
        <f t="shared" si="24"/>
        <v>96.035988214780161</v>
      </c>
      <c r="BA75" s="1177">
        <f t="shared" si="24"/>
        <v>59.109169392782796</v>
      </c>
      <c r="BB75" s="1177">
        <f t="shared" si="24"/>
        <v>61.530221489509017</v>
      </c>
      <c r="BC75" s="1177">
        <f>(BC29)/10^3</f>
        <v>66.488765791498594</v>
      </c>
      <c r="BD75" s="1177">
        <f>(BD29)/10^3</f>
        <v>62.082587369027067</v>
      </c>
      <c r="BE75" s="1179">
        <f>(BE29)/10^3</f>
        <v>59.292854868610945</v>
      </c>
      <c r="BF75" s="1179">
        <f>(BF29)/10^3</f>
        <v>59.337639909745434</v>
      </c>
      <c r="BG75" s="15"/>
    </row>
    <row r="76" spans="1:59">
      <c r="A76" s="112"/>
      <c r="B76" s="32"/>
      <c r="C76" s="32"/>
      <c r="D76" s="32"/>
      <c r="E76" s="32"/>
      <c r="F76" s="32"/>
      <c r="G76" s="32"/>
      <c r="H76" s="32"/>
      <c r="I76" s="32"/>
      <c r="J76" s="32"/>
      <c r="K76" s="32"/>
      <c r="L76" s="32"/>
      <c r="M76" s="32"/>
      <c r="N76" s="32"/>
      <c r="O76" s="32"/>
      <c r="P76" s="204"/>
      <c r="Q76" s="32"/>
      <c r="T76" s="261" t="s">
        <v>76</v>
      </c>
      <c r="U76" s="261"/>
      <c r="V76" s="261"/>
      <c r="W76" s="261"/>
      <c r="X76" s="261"/>
      <c r="Y76" s="261"/>
      <c r="Z76" s="261"/>
      <c r="AA76" s="1179">
        <f t="shared" ref="AA76:AZ76" si="25">AA42/10^3</f>
        <v>58.167167508504079</v>
      </c>
      <c r="AB76" s="1177">
        <f t="shared" si="25"/>
        <v>59.301332402088718</v>
      </c>
      <c r="AC76" s="1177">
        <f t="shared" si="25"/>
        <v>62.218053306693371</v>
      </c>
      <c r="AD76" s="1177">
        <f t="shared" si="25"/>
        <v>65.643249734996388</v>
      </c>
      <c r="AE76" s="1177">
        <f t="shared" si="25"/>
        <v>63.833413322368237</v>
      </c>
      <c r="AF76" s="1177">
        <f t="shared" si="25"/>
        <v>67.477227735701618</v>
      </c>
      <c r="AG76" s="1177">
        <f t="shared" si="25"/>
        <v>69.880366957828869</v>
      </c>
      <c r="AH76" s="1177">
        <f t="shared" si="25"/>
        <v>66.730205120783324</v>
      </c>
      <c r="AI76" s="1177">
        <f t="shared" si="25"/>
        <v>66.775264262267569</v>
      </c>
      <c r="AJ76" s="1177">
        <f t="shared" si="25"/>
        <v>68.588834743351953</v>
      </c>
      <c r="AK76" s="1177">
        <f t="shared" si="25"/>
        <v>72.226242006261273</v>
      </c>
      <c r="AL76" s="1177">
        <f t="shared" si="25"/>
        <v>68.553135738847644</v>
      </c>
      <c r="AM76" s="1177">
        <f t="shared" si="25"/>
        <v>71.334893190037036</v>
      </c>
      <c r="AN76" s="1177">
        <f t="shared" si="25"/>
        <v>67.914862135508372</v>
      </c>
      <c r="AO76" s="1177">
        <f t="shared" si="25"/>
        <v>68.006409833997864</v>
      </c>
      <c r="AP76" s="1177">
        <f t="shared" si="25"/>
        <v>70.395478550084491</v>
      </c>
      <c r="AQ76" s="1177">
        <f t="shared" si="25"/>
        <v>66.123070259378125</v>
      </c>
      <c r="AR76" s="1177">
        <f t="shared" si="25"/>
        <v>65.403902026637894</v>
      </c>
      <c r="AS76" s="1177">
        <f t="shared" si="25"/>
        <v>61.704132512039877</v>
      </c>
      <c r="AT76" s="1177">
        <f t="shared" si="25"/>
        <v>61.350897200800667</v>
      </c>
      <c r="AU76" s="1177">
        <f t="shared" si="25"/>
        <v>64.216941912273157</v>
      </c>
      <c r="AV76" s="1177">
        <f t="shared" si="25"/>
        <v>62.540928568696131</v>
      </c>
      <c r="AW76" s="1177">
        <f t="shared" si="25"/>
        <v>62.626438217539068</v>
      </c>
      <c r="AX76" s="1179">
        <f t="shared" si="25"/>
        <v>60.319274470584219</v>
      </c>
      <c r="AY76" s="1177">
        <f t="shared" si="25"/>
        <v>58.013755532842836</v>
      </c>
      <c r="AZ76" s="1177">
        <f t="shared" si="25"/>
        <v>55.391509026581133</v>
      </c>
      <c r="BA76" s="1177">
        <f t="shared" ref="BA76:BF76" si="26">BA42/10^3</f>
        <v>55.711740759276736</v>
      </c>
      <c r="BB76" s="1177">
        <f t="shared" si="26"/>
        <v>59.259947954539712</v>
      </c>
      <c r="BC76" s="1177">
        <f t="shared" si="26"/>
        <v>52.156305071909721</v>
      </c>
      <c r="BD76" s="1177">
        <f t="shared" si="26"/>
        <v>53.360723810031516</v>
      </c>
      <c r="BE76" s="1179">
        <f t="shared" si="26"/>
        <v>55.807026627280059</v>
      </c>
      <c r="BF76" s="1179">
        <f t="shared" si="26"/>
        <v>51.572981537305225</v>
      </c>
      <c r="BG76" s="7"/>
    </row>
    <row r="77" spans="1:59">
      <c r="A77" s="112"/>
      <c r="B77" s="32"/>
      <c r="C77" s="32"/>
      <c r="D77" s="32"/>
      <c r="E77" s="32"/>
      <c r="F77" s="32"/>
      <c r="G77" s="32"/>
      <c r="H77" s="32"/>
      <c r="I77" s="32"/>
      <c r="J77" s="32"/>
      <c r="K77" s="32"/>
      <c r="L77" s="32"/>
      <c r="M77" s="32"/>
      <c r="N77" s="32"/>
      <c r="O77" s="32"/>
      <c r="P77" s="204"/>
      <c r="Q77" s="32"/>
      <c r="T77" s="686" t="s">
        <v>299</v>
      </c>
      <c r="U77" s="686"/>
      <c r="V77" s="686"/>
      <c r="W77" s="686"/>
      <c r="X77" s="686"/>
      <c r="Y77" s="686"/>
      <c r="Z77" s="686"/>
      <c r="AA77" s="1179">
        <f t="shared" ref="AA77:AZ77" si="27">AA44/10^3</f>
        <v>65.64502052343498</v>
      </c>
      <c r="AB77" s="1177">
        <f t="shared" si="27"/>
        <v>66.882681557986032</v>
      </c>
      <c r="AC77" s="1177">
        <f t="shared" si="27"/>
        <v>66.795002273478318</v>
      </c>
      <c r="AD77" s="1177">
        <f t="shared" si="27"/>
        <v>65.487730552855695</v>
      </c>
      <c r="AE77" s="1177">
        <f t="shared" si="27"/>
        <v>67.171368887803879</v>
      </c>
      <c r="AF77" s="1177">
        <f t="shared" si="27"/>
        <v>67.514062202758851</v>
      </c>
      <c r="AG77" s="1177">
        <f t="shared" si="27"/>
        <v>68.105413837848829</v>
      </c>
      <c r="AH77" s="1177">
        <f t="shared" si="27"/>
        <v>65.518912983466379</v>
      </c>
      <c r="AI77" s="1177">
        <f t="shared" si="27"/>
        <v>59.447124673832398</v>
      </c>
      <c r="AJ77" s="1177">
        <f t="shared" si="27"/>
        <v>59.782099414586511</v>
      </c>
      <c r="AK77" s="1177">
        <f t="shared" si="27"/>
        <v>60.316184635125595</v>
      </c>
      <c r="AL77" s="1177">
        <f t="shared" si="27"/>
        <v>59.000326945340845</v>
      </c>
      <c r="AM77" s="1177">
        <f t="shared" si="27"/>
        <v>56.399259824235813</v>
      </c>
      <c r="AN77" s="1177">
        <f t="shared" si="27"/>
        <v>55.579159957675863</v>
      </c>
      <c r="AO77" s="1177">
        <f t="shared" si="27"/>
        <v>55.566558195161377</v>
      </c>
      <c r="AP77" s="1177">
        <f t="shared" si="27"/>
        <v>56.650290243206776</v>
      </c>
      <c r="AQ77" s="1177">
        <f t="shared" si="27"/>
        <v>57.006135537938441</v>
      </c>
      <c r="AR77" s="1177">
        <f t="shared" si="27"/>
        <v>56.217386985066696</v>
      </c>
      <c r="AS77" s="1177">
        <f t="shared" si="27"/>
        <v>51.839417646776361</v>
      </c>
      <c r="AT77" s="1177">
        <f t="shared" si="27"/>
        <v>46.267980623906197</v>
      </c>
      <c r="AU77" s="1177">
        <f t="shared" si="27"/>
        <v>47.348305525719312</v>
      </c>
      <c r="AV77" s="1177">
        <f t="shared" si="27"/>
        <v>47.157153276635825</v>
      </c>
      <c r="AW77" s="1177">
        <f t="shared" si="27"/>
        <v>47.207768442428105</v>
      </c>
      <c r="AX77" s="1179">
        <f t="shared" si="27"/>
        <v>48.989365956979313</v>
      </c>
      <c r="AY77" s="1177">
        <f t="shared" si="27"/>
        <v>48.374960454040732</v>
      </c>
      <c r="AZ77" s="1177">
        <f t="shared" si="27"/>
        <v>46.973816634314865</v>
      </c>
      <c r="BA77" s="1177">
        <f t="shared" ref="BA77:BF77" si="28">BA44/10^3</f>
        <v>46.552011347830735</v>
      </c>
      <c r="BB77" s="1177">
        <f t="shared" si="28"/>
        <v>47.17502939296655</v>
      </c>
      <c r="BC77" s="1177">
        <f t="shared" si="28"/>
        <v>46.461398425893044</v>
      </c>
      <c r="BD77" s="1177">
        <f t="shared" si="28"/>
        <v>45.111471620939689</v>
      </c>
      <c r="BE77" s="1179">
        <f t="shared" si="28"/>
        <v>42.721674466882185</v>
      </c>
      <c r="BF77" s="1179">
        <f t="shared" si="28"/>
        <v>43.442385036212855</v>
      </c>
      <c r="BG77" s="15"/>
    </row>
    <row r="78" spans="1:59">
      <c r="A78" s="112"/>
      <c r="B78" s="32"/>
      <c r="C78" s="32"/>
      <c r="D78" s="32"/>
      <c r="E78" s="32"/>
      <c r="F78" s="32"/>
      <c r="G78" s="32"/>
      <c r="H78" s="32"/>
      <c r="I78" s="32"/>
      <c r="J78" s="32"/>
      <c r="K78" s="32"/>
      <c r="L78" s="32"/>
      <c r="M78" s="32"/>
      <c r="N78" s="32"/>
      <c r="O78" s="32"/>
      <c r="P78" s="204"/>
      <c r="Q78" s="32"/>
      <c r="T78" s="261" t="s">
        <v>77</v>
      </c>
      <c r="U78" s="261"/>
      <c r="V78" s="261"/>
      <c r="W78" s="261"/>
      <c r="X78" s="261"/>
      <c r="Y78" s="261"/>
      <c r="Z78" s="261"/>
      <c r="AA78" s="1179">
        <f>AA56/10^3</f>
        <v>23.732591800580142</v>
      </c>
      <c r="AB78" s="1177">
        <f t="shared" ref="AB78:AZ78" si="29">AB56/10^3</f>
        <v>23.90438984114553</v>
      </c>
      <c r="AC78" s="1177">
        <f t="shared" si="29"/>
        <v>25.732463211247815</v>
      </c>
      <c r="AD78" s="1177">
        <f t="shared" si="29"/>
        <v>24.823899677845468</v>
      </c>
      <c r="AE78" s="1177">
        <f t="shared" si="29"/>
        <v>28.441971514610234</v>
      </c>
      <c r="AF78" s="1177">
        <f t="shared" si="29"/>
        <v>28.970480529915488</v>
      </c>
      <c r="AG78" s="1177">
        <f t="shared" si="29"/>
        <v>29.415678131936314</v>
      </c>
      <c r="AH78" s="1177">
        <f t="shared" si="29"/>
        <v>31.025361099155358</v>
      </c>
      <c r="AI78" s="1177">
        <f t="shared" si="29"/>
        <v>31.203888493109815</v>
      </c>
      <c r="AJ78" s="1177">
        <f t="shared" si="29"/>
        <v>31.100421863773349</v>
      </c>
      <c r="AK78" s="1177">
        <f t="shared" si="29"/>
        <v>32.505907136484929</v>
      </c>
      <c r="AL78" s="1177">
        <f t="shared" si="29"/>
        <v>32.186099689240834</v>
      </c>
      <c r="AM78" s="1177">
        <f t="shared" si="29"/>
        <v>32.54171004570847</v>
      </c>
      <c r="AN78" s="1177">
        <f t="shared" si="29"/>
        <v>33.417402394154792</v>
      </c>
      <c r="AO78" s="1177">
        <f t="shared" si="29"/>
        <v>32.740986115150534</v>
      </c>
      <c r="AP78" s="1177">
        <f t="shared" si="29"/>
        <v>32.055677574077642</v>
      </c>
      <c r="AQ78" s="1177">
        <f t="shared" si="29"/>
        <v>30.52790683198149</v>
      </c>
      <c r="AR78" s="1177">
        <f t="shared" si="29"/>
        <v>31.122385048582466</v>
      </c>
      <c r="AS78" s="1177">
        <f t="shared" si="29"/>
        <v>32.331475214029659</v>
      </c>
      <c r="AT78" s="1177">
        <f t="shared" si="29"/>
        <v>28.721310805224523</v>
      </c>
      <c r="AU78" s="1177">
        <f t="shared" si="29"/>
        <v>29.463624376129395</v>
      </c>
      <c r="AV78" s="1177">
        <f t="shared" si="29"/>
        <v>28.705285464333944</v>
      </c>
      <c r="AW78" s="1177">
        <f t="shared" si="29"/>
        <v>30.381377588026332</v>
      </c>
      <c r="AX78" s="1179">
        <f t="shared" si="29"/>
        <v>29.902410866715467</v>
      </c>
      <c r="AY78" s="1177">
        <f t="shared" si="29"/>
        <v>29.162637040596803</v>
      </c>
      <c r="AZ78" s="1177">
        <f t="shared" si="29"/>
        <v>29.596439313027453</v>
      </c>
      <c r="BA78" s="1177">
        <f t="shared" ref="BA78:BF78" si="30">BA56/10^3</f>
        <v>29.77189189863368</v>
      </c>
      <c r="BB78" s="1177">
        <f t="shared" si="30"/>
        <v>30.106865406240363</v>
      </c>
      <c r="BC78" s="1177">
        <f t="shared" si="30"/>
        <v>30.792805614179183</v>
      </c>
      <c r="BD78" s="1177">
        <f t="shared" si="30"/>
        <v>31.316741319722663</v>
      </c>
      <c r="BE78" s="1179">
        <f t="shared" si="30"/>
        <v>31.066523507081822</v>
      </c>
      <c r="BF78" s="1179">
        <f t="shared" si="30"/>
        <v>31.344108140856751</v>
      </c>
      <c r="BG78" s="15"/>
    </row>
    <row r="79" spans="1:59" s="174" customFormat="1" ht="16.8" thickBot="1">
      <c r="A79" s="177"/>
      <c r="B79" s="177"/>
      <c r="C79" s="177"/>
      <c r="D79" s="177"/>
      <c r="E79" s="177"/>
      <c r="F79" s="177"/>
      <c r="G79" s="177"/>
      <c r="H79" s="177"/>
      <c r="I79" s="177"/>
      <c r="J79" s="177"/>
      <c r="K79" s="177"/>
      <c r="L79" s="177"/>
      <c r="M79" s="177"/>
      <c r="N79" s="177"/>
      <c r="O79" s="177"/>
      <c r="P79" s="204"/>
      <c r="Q79" s="112"/>
      <c r="R79" s="81"/>
      <c r="S79" s="81"/>
      <c r="T79" s="820" t="s">
        <v>322</v>
      </c>
      <c r="U79" s="820"/>
      <c r="V79" s="820"/>
      <c r="W79" s="820"/>
      <c r="X79" s="820"/>
      <c r="Y79" s="820"/>
      <c r="Z79" s="820"/>
      <c r="AA79" s="1180">
        <f>AA60/10^3</f>
        <v>6.7383452828486474</v>
      </c>
      <c r="AB79" s="1178">
        <f t="shared" ref="AB79:AZ79" si="31">AB60/10^3</f>
        <v>6.5512239173979756</v>
      </c>
      <c r="AC79" s="1178">
        <f t="shared" si="31"/>
        <v>6.2521502512678548</v>
      </c>
      <c r="AD79" s="1178">
        <f t="shared" si="31"/>
        <v>6.0503122020006392</v>
      </c>
      <c r="AE79" s="1178">
        <f t="shared" si="31"/>
        <v>5.86211675793386</v>
      </c>
      <c r="AF79" s="1178">
        <f t="shared" si="31"/>
        <v>6.0511869025762808</v>
      </c>
      <c r="AG79" s="1178">
        <f t="shared" si="31"/>
        <v>6.1737445780073497</v>
      </c>
      <c r="AH79" s="1178">
        <f t="shared" si="31"/>
        <v>6.1298131030319523</v>
      </c>
      <c r="AI79" s="1178">
        <f t="shared" si="31"/>
        <v>5.6845878525846976</v>
      </c>
      <c r="AJ79" s="1178">
        <f t="shared" si="31"/>
        <v>5.7128752762201387</v>
      </c>
      <c r="AK79" s="1178">
        <f t="shared" si="31"/>
        <v>5.778189997647198</v>
      </c>
      <c r="AL79" s="1178">
        <f t="shared" si="31"/>
        <v>5.2993081197761143</v>
      </c>
      <c r="AM79" s="1178">
        <f t="shared" si="31"/>
        <v>5.0298322453914714</v>
      </c>
      <c r="AN79" s="1178">
        <f t="shared" si="31"/>
        <v>4.8464634511223483</v>
      </c>
      <c r="AO79" s="1178">
        <f t="shared" si="31"/>
        <v>4.6859007293570247</v>
      </c>
      <c r="AP79" s="1178">
        <f t="shared" si="31"/>
        <v>4.6286180607102265</v>
      </c>
      <c r="AQ79" s="1178">
        <f t="shared" si="31"/>
        <v>4.5625428047012511</v>
      </c>
      <c r="AR79" s="1178">
        <f t="shared" si="31"/>
        <v>4.5670691729483091</v>
      </c>
      <c r="AS79" s="1178">
        <f t="shared" si="31"/>
        <v>4.1406585076857194</v>
      </c>
      <c r="AT79" s="1178">
        <f t="shared" si="31"/>
        <v>3.7906724601492541</v>
      </c>
      <c r="AU79" s="1178">
        <f t="shared" si="31"/>
        <v>3.6813804293962238</v>
      </c>
      <c r="AV79" s="1178">
        <f t="shared" si="31"/>
        <v>3.5634837813145803</v>
      </c>
      <c r="AW79" s="1178">
        <f t="shared" si="31"/>
        <v>3.5761578291329963</v>
      </c>
      <c r="AX79" s="1180">
        <f t="shared" si="31"/>
        <v>3.5885563754097629</v>
      </c>
      <c r="AY79" s="1178">
        <f t="shared" si="31"/>
        <v>3.4847226331946781</v>
      </c>
      <c r="AZ79" s="1178">
        <f t="shared" si="31"/>
        <v>3.3356796701912819</v>
      </c>
      <c r="BA79" s="1178">
        <f t="shared" ref="BA79:BF79" si="32">BA60/10^3</f>
        <v>3.2636147993013376</v>
      </c>
      <c r="BB79" s="1178">
        <f t="shared" si="32"/>
        <v>3.1532554705598499</v>
      </c>
      <c r="BC79" s="1178">
        <f t="shared" si="32"/>
        <v>3.1269822431853198</v>
      </c>
      <c r="BD79" s="1178">
        <f t="shared" si="32"/>
        <v>3.0485719255718968</v>
      </c>
      <c r="BE79" s="1180">
        <f t="shared" si="32"/>
        <v>2.9560991572169479</v>
      </c>
      <c r="BF79" s="1180">
        <f t="shared" si="32"/>
        <v>2.9036359237302936</v>
      </c>
      <c r="BG79" s="251"/>
    </row>
    <row r="80" spans="1:59" s="172" customFormat="1" ht="14.4" thickTop="1">
      <c r="A80" s="177"/>
      <c r="B80" s="269"/>
      <c r="C80" s="269"/>
      <c r="D80" s="269"/>
      <c r="E80" s="269"/>
      <c r="F80" s="269"/>
      <c r="G80" s="269"/>
      <c r="H80" s="269"/>
      <c r="I80" s="269"/>
      <c r="J80" s="269"/>
      <c r="K80" s="269"/>
      <c r="L80" s="269"/>
      <c r="M80" s="269"/>
      <c r="N80" s="269"/>
      <c r="O80" s="269"/>
      <c r="P80" s="204"/>
      <c r="Q80" s="32"/>
      <c r="R80" s="1"/>
      <c r="S80" s="1"/>
      <c r="T80" s="263" t="s">
        <v>27</v>
      </c>
      <c r="U80" s="263"/>
      <c r="V80" s="263"/>
      <c r="W80" s="263"/>
      <c r="X80" s="263"/>
      <c r="Y80" s="263"/>
      <c r="Z80" s="263"/>
      <c r="AA80" s="8">
        <f t="shared" ref="AA80:AX80" si="33">SUM(AA72:AA79)</f>
        <v>1163.6779120447079</v>
      </c>
      <c r="AB80" s="8">
        <f t="shared" si="33"/>
        <v>1175.149608811678</v>
      </c>
      <c r="AC80" s="8">
        <f t="shared" si="33"/>
        <v>1184.6017791242177</v>
      </c>
      <c r="AD80" s="8">
        <f t="shared" si="33"/>
        <v>1177.3636298307756</v>
      </c>
      <c r="AE80" s="8">
        <f t="shared" si="33"/>
        <v>1232.3794285386314</v>
      </c>
      <c r="AF80" s="8">
        <f t="shared" si="33"/>
        <v>1244.6769582688901</v>
      </c>
      <c r="AG80" s="8">
        <f t="shared" si="33"/>
        <v>1257.2445159184153</v>
      </c>
      <c r="AH80" s="8">
        <f t="shared" si="33"/>
        <v>1249.7708838125182</v>
      </c>
      <c r="AI80" s="8">
        <f t="shared" si="33"/>
        <v>1209.4934102028353</v>
      </c>
      <c r="AJ80" s="8">
        <f t="shared" si="33"/>
        <v>1246.0741294846443</v>
      </c>
      <c r="AK80" s="8">
        <f t="shared" si="33"/>
        <v>1268.9005246037757</v>
      </c>
      <c r="AL80" s="8">
        <f t="shared" si="33"/>
        <v>1253.8459170340939</v>
      </c>
      <c r="AM80" s="8">
        <f t="shared" si="33"/>
        <v>1282.9616415547368</v>
      </c>
      <c r="AN80" s="8">
        <f t="shared" si="33"/>
        <v>1291.1412756703701</v>
      </c>
      <c r="AO80" s="8">
        <f t="shared" si="33"/>
        <v>1286.4358927552498</v>
      </c>
      <c r="AP80" s="8">
        <f t="shared" si="33"/>
        <v>1293.8557310126535</v>
      </c>
      <c r="AQ80" s="8">
        <f t="shared" si="33"/>
        <v>1270.8129407725341</v>
      </c>
      <c r="AR80" s="8">
        <f t="shared" si="33"/>
        <v>1306.3961620446812</v>
      </c>
      <c r="AS80" s="8">
        <f t="shared" si="33"/>
        <v>1235.2336941190799</v>
      </c>
      <c r="AT80" s="8">
        <f t="shared" si="33"/>
        <v>1165.9115295583031</v>
      </c>
      <c r="AU80" s="8">
        <f t="shared" si="33"/>
        <v>1217.5229697045604</v>
      </c>
      <c r="AV80" s="8">
        <f t="shared" si="33"/>
        <v>1267.4109950515647</v>
      </c>
      <c r="AW80" s="8">
        <f t="shared" si="33"/>
        <v>1308.4807589151183</v>
      </c>
      <c r="AX80" s="8">
        <f t="shared" si="33"/>
        <v>1317.8739732550055</v>
      </c>
      <c r="AY80" s="8">
        <f t="shared" ref="AY80:BE80" si="34">SUM(AY72:AY79)</f>
        <v>1266.6453764077819</v>
      </c>
      <c r="AZ80" s="8">
        <f t="shared" si="34"/>
        <v>1225.818538889386</v>
      </c>
      <c r="BA80" s="8">
        <f t="shared" si="34"/>
        <v>1206.0609677600132</v>
      </c>
      <c r="BB80" s="8">
        <f t="shared" si="34"/>
        <v>1195.6355968258465</v>
      </c>
      <c r="BC80" s="8">
        <f t="shared" si="34"/>
        <v>1145.5250286993523</v>
      </c>
      <c r="BD80" s="8">
        <f t="shared" si="34"/>
        <v>1108.7811645228296</v>
      </c>
      <c r="BE80" s="8">
        <f t="shared" si="34"/>
        <v>1045.1091149858871</v>
      </c>
      <c r="BF80" s="8">
        <f>SUM(BF72:BF79)</f>
        <v>1057.410319996628</v>
      </c>
      <c r="BG80" s="18"/>
    </row>
    <row r="81" spans="1:59" s="172" customFormat="1">
      <c r="A81" s="174"/>
      <c r="P81" s="576"/>
      <c r="Q81" s="32"/>
      <c r="R81" s="1"/>
      <c r="S81" s="1"/>
      <c r="T81" s="1"/>
      <c r="U81" s="1"/>
      <c r="V81" s="1"/>
      <c r="W81" s="1"/>
      <c r="X81" s="1"/>
      <c r="Y81" s="1"/>
      <c r="Z81" s="1"/>
      <c r="AA81" s="19"/>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row>
    <row r="82" spans="1:59" s="16" customFormat="1">
      <c r="A82" s="112"/>
      <c r="B82" s="32"/>
      <c r="C82" s="32"/>
      <c r="D82" s="32"/>
      <c r="E82" s="32"/>
      <c r="F82" s="32"/>
      <c r="G82" s="32"/>
      <c r="H82" s="32"/>
      <c r="I82" s="32"/>
      <c r="J82" s="32"/>
      <c r="K82" s="32"/>
      <c r="L82" s="32"/>
      <c r="M82" s="32"/>
      <c r="N82" s="32"/>
      <c r="O82" s="32"/>
      <c r="P82" s="112"/>
      <c r="Q82" s="32"/>
      <c r="R82" s="1"/>
      <c r="S82" s="1"/>
      <c r="T82" s="361" t="s">
        <v>46</v>
      </c>
      <c r="U82" s="361"/>
      <c r="V82" s="361"/>
      <c r="W82" s="361"/>
      <c r="X82" s="361"/>
      <c r="Y82" s="361"/>
      <c r="Z82" s="36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row>
    <row r="83" spans="1:59">
      <c r="A83" s="112"/>
      <c r="B83" s="32"/>
      <c r="C83" s="32"/>
      <c r="D83" s="32"/>
      <c r="E83" s="32"/>
      <c r="F83" s="32"/>
      <c r="G83" s="32"/>
      <c r="H83" s="32"/>
      <c r="I83" s="32"/>
      <c r="J83" s="32"/>
      <c r="K83" s="32"/>
      <c r="L83" s="32"/>
      <c r="M83" s="32"/>
      <c r="N83" s="32"/>
      <c r="O83" s="32"/>
      <c r="P83" s="640"/>
      <c r="Q83" s="32"/>
      <c r="T83" s="343"/>
      <c r="U83" s="343"/>
      <c r="V83" s="343"/>
      <c r="W83" s="343"/>
      <c r="X83" s="343"/>
      <c r="Y83" s="343"/>
      <c r="Z83" s="343"/>
      <c r="AA83" s="6">
        <v>1990</v>
      </c>
      <c r="AB83" s="6">
        <f t="shared" ref="AB83:BF83" si="35">AA83+1</f>
        <v>1991</v>
      </c>
      <c r="AC83" s="6">
        <f t="shared" si="35"/>
        <v>1992</v>
      </c>
      <c r="AD83" s="6">
        <f t="shared" si="35"/>
        <v>1993</v>
      </c>
      <c r="AE83" s="6">
        <f t="shared" si="35"/>
        <v>1994</v>
      </c>
      <c r="AF83" s="6">
        <f t="shared" si="35"/>
        <v>1995</v>
      </c>
      <c r="AG83" s="6">
        <f t="shared" si="35"/>
        <v>1996</v>
      </c>
      <c r="AH83" s="6">
        <f t="shared" si="35"/>
        <v>1997</v>
      </c>
      <c r="AI83" s="6">
        <f t="shared" si="35"/>
        <v>1998</v>
      </c>
      <c r="AJ83" s="6">
        <f t="shared" si="35"/>
        <v>1999</v>
      </c>
      <c r="AK83" s="6">
        <f t="shared" si="35"/>
        <v>2000</v>
      </c>
      <c r="AL83" s="6">
        <f t="shared" si="35"/>
        <v>2001</v>
      </c>
      <c r="AM83" s="6">
        <f t="shared" si="35"/>
        <v>2002</v>
      </c>
      <c r="AN83" s="6">
        <f t="shared" si="35"/>
        <v>2003</v>
      </c>
      <c r="AO83" s="6">
        <f t="shared" si="35"/>
        <v>2004</v>
      </c>
      <c r="AP83" s="6">
        <f t="shared" si="35"/>
        <v>2005</v>
      </c>
      <c r="AQ83" s="6">
        <f t="shared" si="35"/>
        <v>2006</v>
      </c>
      <c r="AR83" s="6">
        <f t="shared" si="35"/>
        <v>2007</v>
      </c>
      <c r="AS83" s="6">
        <f t="shared" si="35"/>
        <v>2008</v>
      </c>
      <c r="AT83" s="6">
        <f t="shared" si="35"/>
        <v>2009</v>
      </c>
      <c r="AU83" s="6">
        <f t="shared" si="35"/>
        <v>2010</v>
      </c>
      <c r="AV83" s="6">
        <f t="shared" si="35"/>
        <v>2011</v>
      </c>
      <c r="AW83" s="6">
        <f t="shared" si="35"/>
        <v>2012</v>
      </c>
      <c r="AX83" s="6">
        <f t="shared" si="35"/>
        <v>2013</v>
      </c>
      <c r="AY83" s="6">
        <f t="shared" si="35"/>
        <v>2014</v>
      </c>
      <c r="AZ83" s="6">
        <f t="shared" si="35"/>
        <v>2015</v>
      </c>
      <c r="BA83" s="6">
        <f t="shared" si="35"/>
        <v>2016</v>
      </c>
      <c r="BB83" s="6">
        <f t="shared" si="35"/>
        <v>2017</v>
      </c>
      <c r="BC83" s="6">
        <f t="shared" si="35"/>
        <v>2018</v>
      </c>
      <c r="BD83" s="6">
        <f t="shared" si="35"/>
        <v>2019</v>
      </c>
      <c r="BE83" s="6">
        <f t="shared" si="35"/>
        <v>2020</v>
      </c>
      <c r="BF83" s="6">
        <f t="shared" si="35"/>
        <v>2021</v>
      </c>
      <c r="BG83" s="6" t="s">
        <v>16</v>
      </c>
    </row>
    <row r="84" spans="1:59">
      <c r="A84" s="112"/>
      <c r="B84" s="32"/>
      <c r="C84" s="32"/>
      <c r="D84" s="32"/>
      <c r="E84" s="32"/>
      <c r="F84" s="32"/>
      <c r="G84" s="32"/>
      <c r="H84" s="32"/>
      <c r="I84" s="32"/>
      <c r="J84" s="32"/>
      <c r="K84" s="32"/>
      <c r="L84" s="32"/>
      <c r="M84" s="32"/>
      <c r="N84" s="32"/>
      <c r="O84" s="32"/>
      <c r="P84" s="490"/>
      <c r="Q84" s="32"/>
      <c r="T84" s="261" t="s">
        <v>72</v>
      </c>
      <c r="U84" s="261"/>
      <c r="V84" s="261"/>
      <c r="W84" s="261"/>
      <c r="X84" s="261"/>
      <c r="Y84" s="261"/>
      <c r="Z84" s="261"/>
      <c r="AA84" s="834"/>
      <c r="AB84" s="9">
        <f t="shared" ref="AB84:BE84" si="36">AB72/AA72-1</f>
        <v>3.8195705743586661E-3</v>
      </c>
      <c r="AC84" s="9">
        <f t="shared" si="36"/>
        <v>1.5392897522418902E-2</v>
      </c>
      <c r="AD84" s="9">
        <f t="shared" si="36"/>
        <v>-4.618415612989224E-2</v>
      </c>
      <c r="AE84" s="9">
        <f t="shared" si="36"/>
        <v>0.10035160444568292</v>
      </c>
      <c r="AF84" s="9">
        <f t="shared" si="36"/>
        <v>-3.2521257789632552E-2</v>
      </c>
      <c r="AG84" s="9">
        <f t="shared" si="36"/>
        <v>5.196407687918958E-3</v>
      </c>
      <c r="AH84" s="9">
        <f t="shared" si="36"/>
        <v>-1.3317764517195019E-2</v>
      </c>
      <c r="AI84" s="9">
        <f t="shared" si="36"/>
        <v>-3.6698734404232436E-2</v>
      </c>
      <c r="AJ84" s="9">
        <f t="shared" si="36"/>
        <v>6.3013413132856577E-2</v>
      </c>
      <c r="AK84" s="9">
        <f t="shared" si="36"/>
        <v>2.3740128839198515E-2</v>
      </c>
      <c r="AL84" s="9">
        <f t="shared" si="36"/>
        <v>-2.4214539612986141E-2</v>
      </c>
      <c r="AM84" s="9">
        <f t="shared" si="36"/>
        <v>6.9925085633257611E-2</v>
      </c>
      <c r="AN84" s="9">
        <f t="shared" si="36"/>
        <v>4.1702632669705642E-2</v>
      </c>
      <c r="AO84" s="9">
        <f t="shared" si="36"/>
        <v>-9.7285451458200001E-3</v>
      </c>
      <c r="AP84" s="9">
        <f t="shared" si="36"/>
        <v>4.9895881533470687E-2</v>
      </c>
      <c r="AQ84" s="9">
        <f t="shared" si="36"/>
        <v>-2.1362748494568762E-2</v>
      </c>
      <c r="AR84" s="9">
        <f t="shared" si="36"/>
        <v>0.12610775798964924</v>
      </c>
      <c r="AS84" s="9">
        <f t="shared" si="36"/>
        <v>-6.5566347211189369E-2</v>
      </c>
      <c r="AT84" s="9">
        <f t="shared" si="36"/>
        <v>-8.9048943998446539E-2</v>
      </c>
      <c r="AU84" s="9">
        <f t="shared" si="36"/>
        <v>6.1267485281679246E-2</v>
      </c>
      <c r="AV84" s="9">
        <f t="shared" si="36"/>
        <v>0.13580127578751644</v>
      </c>
      <c r="AW84" s="9">
        <f t="shared" si="36"/>
        <v>9.5012062955750931E-2</v>
      </c>
      <c r="AX84" s="9">
        <f t="shared" si="36"/>
        <v>2.7355330233354014E-3</v>
      </c>
      <c r="AY84" s="9">
        <f t="shared" si="36"/>
        <v>-5.2050693371278545E-2</v>
      </c>
      <c r="AZ84" s="9">
        <f t="shared" si="36"/>
        <v>-5.093258994335681E-2</v>
      </c>
      <c r="BA84" s="9">
        <f t="shared" si="36"/>
        <v>6.8944710430005607E-2</v>
      </c>
      <c r="BB84" s="9">
        <f t="shared" si="36"/>
        <v>-2.6121154678813374E-2</v>
      </c>
      <c r="BC84" s="9">
        <f t="shared" si="36"/>
        <v>-7.5626196831299675E-2</v>
      </c>
      <c r="BD84" s="9">
        <f t="shared" si="36"/>
        <v>-4.6246305329494586E-2</v>
      </c>
      <c r="BE84" s="9">
        <f t="shared" si="36"/>
        <v>-2.7072143527785086E-2</v>
      </c>
      <c r="BF84" s="9">
        <f>BF72/BE72-1</f>
        <v>-5.6643660148586461E-3</v>
      </c>
      <c r="BG84" s="15"/>
    </row>
    <row r="85" spans="1:59" s="16" customFormat="1">
      <c r="A85" s="112"/>
      <c r="B85" s="32"/>
      <c r="C85" s="32"/>
      <c r="D85" s="32"/>
      <c r="E85" s="32"/>
      <c r="F85" s="32"/>
      <c r="G85" s="32"/>
      <c r="H85" s="32"/>
      <c r="I85" s="32"/>
      <c r="J85" s="32"/>
      <c r="K85" s="32"/>
      <c r="L85" s="32"/>
      <c r="M85" s="32"/>
      <c r="N85" s="32"/>
      <c r="O85" s="32"/>
      <c r="P85" s="490"/>
      <c r="Q85" s="32"/>
      <c r="R85" s="1"/>
      <c r="S85" s="1"/>
      <c r="T85" s="261" t="s">
        <v>73</v>
      </c>
      <c r="U85" s="261"/>
      <c r="V85" s="261"/>
      <c r="W85" s="261"/>
      <c r="X85" s="261"/>
      <c r="Y85" s="261"/>
      <c r="Z85" s="261"/>
      <c r="AA85" s="834"/>
      <c r="AB85" s="9">
        <f t="shared" ref="AB85:BF85" si="37">AB73/AA73-1</f>
        <v>-6.6938324718751607E-3</v>
      </c>
      <c r="AC85" s="9">
        <f t="shared" si="37"/>
        <v>-1.4616768477197284E-2</v>
      </c>
      <c r="AD85" s="9">
        <f t="shared" si="37"/>
        <v>5.0768857623346708E-3</v>
      </c>
      <c r="AE85" s="9">
        <f t="shared" si="37"/>
        <v>1.8378420252178396E-2</v>
      </c>
      <c r="AF85" s="9">
        <f t="shared" si="37"/>
        <v>1.8816637937854486E-2</v>
      </c>
      <c r="AG85" s="9">
        <f t="shared" si="37"/>
        <v>1.3300299915780966E-2</v>
      </c>
      <c r="AH85" s="9">
        <f t="shared" si="37"/>
        <v>-1.1729386953596821E-2</v>
      </c>
      <c r="AI85" s="9">
        <f t="shared" si="37"/>
        <v>-6.1698786257674221E-2</v>
      </c>
      <c r="AJ85" s="9">
        <f t="shared" si="37"/>
        <v>1.3258950214138254E-2</v>
      </c>
      <c r="AK85" s="9">
        <f t="shared" si="37"/>
        <v>2.7412731105179056E-2</v>
      </c>
      <c r="AL85" s="9">
        <f t="shared" si="37"/>
        <v>-1.5527475437288496E-2</v>
      </c>
      <c r="AM85" s="9">
        <f t="shared" si="37"/>
        <v>1.3807395251281385E-2</v>
      </c>
      <c r="AN85" s="9">
        <f t="shared" si="37"/>
        <v>-7.3689397936738121E-4</v>
      </c>
      <c r="AO85" s="9">
        <f t="shared" si="37"/>
        <v>1.9274800886743826E-3</v>
      </c>
      <c r="AP85" s="9">
        <f t="shared" si="37"/>
        <v>-2.8573657497064975E-2</v>
      </c>
      <c r="AQ85" s="9">
        <f t="shared" si="37"/>
        <v>-9.059283824849107E-3</v>
      </c>
      <c r="AR85" s="9">
        <f t="shared" si="37"/>
        <v>-9.8290845451540765E-3</v>
      </c>
      <c r="AS85" s="9">
        <f t="shared" si="37"/>
        <v>-8.5552346889169129E-2</v>
      </c>
      <c r="AT85" s="9">
        <f t="shared" si="37"/>
        <v>-4.2118385454798846E-2</v>
      </c>
      <c r="AU85" s="9">
        <f t="shared" si="37"/>
        <v>4.6410872161675387E-2</v>
      </c>
      <c r="AV85" s="9">
        <f t="shared" si="37"/>
        <v>-7.1978376093640994E-3</v>
      </c>
      <c r="AW85" s="9">
        <f t="shared" si="37"/>
        <v>-5.7679672555900341E-3</v>
      </c>
      <c r="AX85" s="9">
        <f t="shared" si="37"/>
        <v>1.4588684191959578E-2</v>
      </c>
      <c r="AY85" s="9">
        <f t="shared" si="37"/>
        <v>-2.8297938546892887E-2</v>
      </c>
      <c r="AZ85" s="9">
        <f t="shared" si="37"/>
        <v>-2.64590770940617E-2</v>
      </c>
      <c r="BA85" s="9">
        <f t="shared" si="37"/>
        <v>-4.3839882058113955E-2</v>
      </c>
      <c r="BB85" s="9">
        <f t="shared" si="37"/>
        <v>-7.408877292867877E-3</v>
      </c>
      <c r="BC85" s="9">
        <f t="shared" si="37"/>
        <v>-2.8236584286954414E-2</v>
      </c>
      <c r="BD85" s="9">
        <f t="shared" si="37"/>
        <v>-2.6297187173585201E-2</v>
      </c>
      <c r="BE85" s="9">
        <f t="shared" si="37"/>
        <v>-9.7647724293137728E-2</v>
      </c>
      <c r="BF85" s="9">
        <f t="shared" si="37"/>
        <v>6.2854642649251558E-2</v>
      </c>
      <c r="BG85" s="15"/>
    </row>
    <row r="86" spans="1:59" s="16" customFormat="1">
      <c r="A86" s="112"/>
      <c r="B86" s="32"/>
      <c r="C86" s="32"/>
      <c r="D86" s="32"/>
      <c r="E86" s="32"/>
      <c r="F86" s="32"/>
      <c r="G86" s="32"/>
      <c r="H86" s="32"/>
      <c r="I86" s="32"/>
      <c r="J86" s="32"/>
      <c r="K86" s="32"/>
      <c r="L86" s="32"/>
      <c r="M86" s="32"/>
      <c r="N86" s="32"/>
      <c r="O86" s="32"/>
      <c r="P86" s="490"/>
      <c r="Q86" s="32"/>
      <c r="R86" s="1"/>
      <c r="S86" s="1"/>
      <c r="T86" s="261" t="s">
        <v>74</v>
      </c>
      <c r="U86" s="261"/>
      <c r="V86" s="261"/>
      <c r="W86" s="261"/>
      <c r="X86" s="261"/>
      <c r="Y86" s="261"/>
      <c r="Z86" s="261"/>
      <c r="AA86" s="834"/>
      <c r="AB86" s="9">
        <f t="shared" ref="AB86:BF86" si="38">AB74/AA74-1</f>
        <v>5.8324258931362394E-2</v>
      </c>
      <c r="AC86" s="9">
        <f t="shared" si="38"/>
        <v>3.0699261727651583E-2</v>
      </c>
      <c r="AD86" s="9">
        <f t="shared" si="38"/>
        <v>1.7152513174102824E-2</v>
      </c>
      <c r="AE86" s="9">
        <f t="shared" si="38"/>
        <v>4.1192307939107664E-2</v>
      </c>
      <c r="AF86" s="9">
        <f t="shared" si="38"/>
        <v>4.0013544649061927E-2</v>
      </c>
      <c r="AG86" s="9">
        <f t="shared" si="38"/>
        <v>2.768613280220622E-2</v>
      </c>
      <c r="AH86" s="9">
        <f t="shared" si="38"/>
        <v>6.7702562708149561E-3</v>
      </c>
      <c r="AI86" s="9">
        <f t="shared" si="38"/>
        <v>-7.5613028778439562E-3</v>
      </c>
      <c r="AJ86" s="9">
        <f t="shared" si="38"/>
        <v>1.6467800063559634E-2</v>
      </c>
      <c r="AK86" s="9">
        <f t="shared" si="38"/>
        <v>-1.6663457919660063E-3</v>
      </c>
      <c r="AL86" s="9">
        <f t="shared" si="38"/>
        <v>1.6396193983685858E-2</v>
      </c>
      <c r="AM86" s="9">
        <f t="shared" si="38"/>
        <v>-1.4171800143218505E-2</v>
      </c>
      <c r="AN86" s="9">
        <f t="shared" si="38"/>
        <v>-1.5818770003906635E-2</v>
      </c>
      <c r="AO86" s="9">
        <f t="shared" si="38"/>
        <v>-2.3838375981943272E-2</v>
      </c>
      <c r="AP86" s="9">
        <f t="shared" si="38"/>
        <v>-2.2718570894039836E-2</v>
      </c>
      <c r="AQ86" s="9">
        <f t="shared" si="38"/>
        <v>-1.1405927560221185E-2</v>
      </c>
      <c r="AR86" s="9">
        <f t="shared" si="38"/>
        <v>-1.1823493687114661E-2</v>
      </c>
      <c r="AS86" s="9">
        <f t="shared" si="38"/>
        <v>-3.2918472660743658E-2</v>
      </c>
      <c r="AT86" s="9">
        <f t="shared" si="38"/>
        <v>-1.4641814326426528E-2</v>
      </c>
      <c r="AU86" s="9">
        <f t="shared" si="38"/>
        <v>1.9627131946615695E-3</v>
      </c>
      <c r="AV86" s="9">
        <f t="shared" si="38"/>
        <v>-2.159854690524865E-2</v>
      </c>
      <c r="AW86" s="9">
        <f t="shared" si="38"/>
        <v>4.1224877793217818E-3</v>
      </c>
      <c r="AX86" s="9">
        <f t="shared" si="38"/>
        <v>-1.3267270770480732E-2</v>
      </c>
      <c r="AY86" s="9">
        <f t="shared" si="38"/>
        <v>-2.3043196124304832E-2</v>
      </c>
      <c r="AZ86" s="9">
        <f t="shared" si="38"/>
        <v>-6.0029594226334027E-3</v>
      </c>
      <c r="BA86" s="9">
        <f t="shared" si="38"/>
        <v>-8.5717437238718164E-3</v>
      </c>
      <c r="BB86" s="9">
        <f t="shared" si="38"/>
        <v>-8.7395506962696379E-3</v>
      </c>
      <c r="BC86" s="9">
        <f t="shared" si="38"/>
        <v>-1.1028355044373828E-2</v>
      </c>
      <c r="BD86" s="9">
        <f t="shared" si="38"/>
        <v>-1.9674537789596047E-2</v>
      </c>
      <c r="BE86" s="9">
        <f t="shared" si="38"/>
        <v>-0.10787051956394733</v>
      </c>
      <c r="BF86" s="9">
        <f t="shared" si="38"/>
        <v>1.1460977006362283E-2</v>
      </c>
      <c r="BG86" s="15"/>
    </row>
    <row r="87" spans="1:59" s="16" customFormat="1">
      <c r="A87" s="112"/>
      <c r="B87" s="32"/>
      <c r="C87" s="32"/>
      <c r="D87" s="32"/>
      <c r="E87" s="32"/>
      <c r="F87" s="32"/>
      <c r="G87" s="32"/>
      <c r="H87" s="32"/>
      <c r="I87" s="32"/>
      <c r="J87" s="32"/>
      <c r="K87" s="32"/>
      <c r="L87" s="32"/>
      <c r="M87" s="32"/>
      <c r="N87" s="32"/>
      <c r="O87" s="32"/>
      <c r="P87" s="490"/>
      <c r="Q87" s="32"/>
      <c r="R87" s="1"/>
      <c r="S87" s="1"/>
      <c r="T87" s="261" t="s">
        <v>75</v>
      </c>
      <c r="U87" s="261"/>
      <c r="V87" s="261"/>
      <c r="W87" s="261"/>
      <c r="X87" s="261"/>
      <c r="Y87" s="261"/>
      <c r="Z87" s="261"/>
      <c r="AA87" s="834"/>
      <c r="AB87" s="9">
        <f t="shared" ref="AB87:BF87" si="39">AB75/AA75-1</f>
        <v>-1.7907257682398425E-2</v>
      </c>
      <c r="AC87" s="9">
        <f t="shared" si="39"/>
        <v>-1.7004346835191364E-2</v>
      </c>
      <c r="AD87" s="9">
        <f t="shared" si="39"/>
        <v>3.1979137474895225E-2</v>
      </c>
      <c r="AE87" s="9">
        <f t="shared" si="39"/>
        <v>2.0586607502265375E-2</v>
      </c>
      <c r="AF87" s="9">
        <f t="shared" si="39"/>
        <v>3.9560862592704416E-2</v>
      </c>
      <c r="AG87" s="9">
        <f t="shared" si="39"/>
        <v>-5.5042444275013147E-2</v>
      </c>
      <c r="AH87" s="9">
        <f t="shared" si="39"/>
        <v>5.4694815319826562E-2</v>
      </c>
      <c r="AI87" s="9">
        <f t="shared" si="39"/>
        <v>5.7278582118922117E-2</v>
      </c>
      <c r="AJ87" s="9">
        <f t="shared" si="39"/>
        <v>4.3106791652102849E-2</v>
      </c>
      <c r="AK87" s="9">
        <f t="shared" si="39"/>
        <v>-1.2363841312713841E-2</v>
      </c>
      <c r="AL87" s="9">
        <f t="shared" si="39"/>
        <v>1.6497623947006046E-2</v>
      </c>
      <c r="AM87" s="9">
        <f t="shared" si="39"/>
        <v>1.8757111664012838E-2</v>
      </c>
      <c r="AN87" s="9">
        <f t="shared" si="39"/>
        <v>-3.2706335139921494E-3</v>
      </c>
      <c r="AO87" s="9">
        <f t="shared" si="39"/>
        <v>5.4513155067586361E-2</v>
      </c>
      <c r="AP87" s="9">
        <f t="shared" si="39"/>
        <v>8.3812562045513239E-3</v>
      </c>
      <c r="AQ87" s="9">
        <f t="shared" si="39"/>
        <v>-2.3964500886892282E-2</v>
      </c>
      <c r="AR87" s="9">
        <f t="shared" si="39"/>
        <v>-9.5175004428361132E-2</v>
      </c>
      <c r="AS87" s="9">
        <f t="shared" si="39"/>
        <v>5.7430843663450748E-2</v>
      </c>
      <c r="AT87" s="9">
        <f t="shared" si="39"/>
        <v>-3.5925064225970527E-2</v>
      </c>
      <c r="AU87" s="9">
        <f t="shared" si="39"/>
        <v>8.2857472608090399E-2</v>
      </c>
      <c r="AV87" s="9">
        <f t="shared" si="39"/>
        <v>2.4895917770663578E-2</v>
      </c>
      <c r="AW87" s="9">
        <f t="shared" si="39"/>
        <v>-5.204727576508783E-2</v>
      </c>
      <c r="AX87" s="9">
        <f t="shared" si="39"/>
        <v>7.3370560909143512E-2</v>
      </c>
      <c r="AY87" s="9">
        <f t="shared" si="39"/>
        <v>-5.5672097223040673E-2</v>
      </c>
      <c r="AZ87" s="9">
        <f t="shared" si="39"/>
        <v>-1.9675088993759693E-2</v>
      </c>
      <c r="BA87" s="9">
        <f t="shared" si="39"/>
        <v>-0.38451021860067913</v>
      </c>
      <c r="BB87" s="9">
        <f t="shared" si="39"/>
        <v>4.0958993699238722E-2</v>
      </c>
      <c r="BC87" s="9">
        <f t="shared" si="39"/>
        <v>8.058713558889119E-2</v>
      </c>
      <c r="BD87" s="9">
        <f t="shared" si="39"/>
        <v>-6.6269517414247359E-2</v>
      </c>
      <c r="BE87" s="9">
        <f t="shared" si="39"/>
        <v>-4.4935828525212496E-2</v>
      </c>
      <c r="BF87" s="9">
        <f t="shared" si="39"/>
        <v>7.5531935903128122E-4</v>
      </c>
      <c r="BG87" s="15"/>
    </row>
    <row r="88" spans="1:59" s="16" customFormat="1">
      <c r="A88" s="112"/>
      <c r="B88" s="32"/>
      <c r="C88" s="32"/>
      <c r="D88" s="32"/>
      <c r="E88" s="32"/>
      <c r="F88" s="32"/>
      <c r="G88" s="32"/>
      <c r="H88" s="32"/>
      <c r="I88" s="32"/>
      <c r="J88" s="32"/>
      <c r="K88" s="32"/>
      <c r="L88" s="32"/>
      <c r="M88" s="32"/>
      <c r="N88" s="32"/>
      <c r="O88" s="32"/>
      <c r="P88" s="490"/>
      <c r="Q88" s="32"/>
      <c r="R88" s="1"/>
      <c r="S88" s="1"/>
      <c r="T88" s="261" t="s">
        <v>76</v>
      </c>
      <c r="U88" s="261"/>
      <c r="V88" s="261"/>
      <c r="W88" s="261"/>
      <c r="X88" s="261"/>
      <c r="Y88" s="261"/>
      <c r="Z88" s="261"/>
      <c r="AA88" s="834"/>
      <c r="AB88" s="9">
        <f t="shared" ref="AB88:BF88" si="40">AB76/AA76-1</f>
        <v>1.9498368962505008E-2</v>
      </c>
      <c r="AC88" s="9">
        <f t="shared" si="40"/>
        <v>4.9184744869272379E-2</v>
      </c>
      <c r="AD88" s="9">
        <f t="shared" si="40"/>
        <v>5.5051488213864408E-2</v>
      </c>
      <c r="AE88" s="9">
        <f t="shared" si="40"/>
        <v>-2.7570792426251156E-2</v>
      </c>
      <c r="AF88" s="9">
        <f t="shared" si="40"/>
        <v>5.7083182986495951E-2</v>
      </c>
      <c r="AG88" s="9">
        <f t="shared" si="40"/>
        <v>3.5614077560210289E-2</v>
      </c>
      <c r="AH88" s="9">
        <f t="shared" si="40"/>
        <v>-4.5079354533821947E-2</v>
      </c>
      <c r="AI88" s="9">
        <f t="shared" si="40"/>
        <v>6.7524356328130253E-4</v>
      </c>
      <c r="AJ88" s="9">
        <f t="shared" si="40"/>
        <v>2.7159315670565842E-2</v>
      </c>
      <c r="AK88" s="9">
        <f t="shared" si="40"/>
        <v>5.3032060925366276E-2</v>
      </c>
      <c r="AL88" s="9">
        <f t="shared" si="40"/>
        <v>-5.0855563925023439E-2</v>
      </c>
      <c r="AM88" s="9">
        <f t="shared" si="40"/>
        <v>4.0578121207853535E-2</v>
      </c>
      <c r="AN88" s="9">
        <f t="shared" si="40"/>
        <v>-4.7943312193902909E-2</v>
      </c>
      <c r="AO88" s="9">
        <f t="shared" si="40"/>
        <v>1.3479773883193769E-3</v>
      </c>
      <c r="AP88" s="9">
        <f t="shared" si="40"/>
        <v>3.5130052033599313E-2</v>
      </c>
      <c r="AQ88" s="9">
        <f t="shared" si="40"/>
        <v>-6.0691515686858488E-2</v>
      </c>
      <c r="AR88" s="9">
        <f t="shared" si="40"/>
        <v>-1.0876207500939983E-2</v>
      </c>
      <c r="AS88" s="9">
        <f t="shared" si="40"/>
        <v>-5.656802423028473E-2</v>
      </c>
      <c r="AT88" s="762">
        <f t="shared" si="40"/>
        <v>-5.7246621394488884E-3</v>
      </c>
      <c r="AU88" s="9">
        <f t="shared" si="40"/>
        <v>4.6715612032403708E-2</v>
      </c>
      <c r="AV88" s="9">
        <f t="shared" si="40"/>
        <v>-2.6099239447848976E-2</v>
      </c>
      <c r="AW88" s="9">
        <f t="shared" si="40"/>
        <v>1.3672590222100212E-3</v>
      </c>
      <c r="AX88" s="9">
        <f t="shared" si="40"/>
        <v>-3.6840092022169424E-2</v>
      </c>
      <c r="AY88" s="9">
        <f t="shared" si="40"/>
        <v>-3.822192753438558E-2</v>
      </c>
      <c r="AZ88" s="9">
        <f t="shared" si="40"/>
        <v>-4.5200426729436471E-2</v>
      </c>
      <c r="BA88" s="9">
        <f t="shared" si="40"/>
        <v>5.7812422575802547E-3</v>
      </c>
      <c r="BB88" s="9">
        <f t="shared" si="40"/>
        <v>6.3688679386169733E-2</v>
      </c>
      <c r="BC88" s="9">
        <f t="shared" si="40"/>
        <v>-0.11987258051727334</v>
      </c>
      <c r="BD88" s="9">
        <f t="shared" si="40"/>
        <v>2.3092485874166568E-2</v>
      </c>
      <c r="BE88" s="9">
        <f t="shared" si="40"/>
        <v>4.5844633329142681E-2</v>
      </c>
      <c r="BF88" s="9">
        <f t="shared" si="40"/>
        <v>-7.5869390395099656E-2</v>
      </c>
      <c r="BG88" s="15"/>
    </row>
    <row r="89" spans="1:59" s="16" customFormat="1">
      <c r="A89" s="112"/>
      <c r="B89" s="32"/>
      <c r="C89" s="32"/>
      <c r="D89" s="32"/>
      <c r="E89" s="32"/>
      <c r="F89" s="32"/>
      <c r="G89" s="32"/>
      <c r="H89" s="32"/>
      <c r="I89" s="32"/>
      <c r="J89" s="32"/>
      <c r="K89" s="32"/>
      <c r="L89" s="32"/>
      <c r="M89" s="32"/>
      <c r="N89" s="32"/>
      <c r="O89" s="32"/>
      <c r="P89" s="490"/>
      <c r="Q89" s="32"/>
      <c r="R89" s="1"/>
      <c r="S89" s="1"/>
      <c r="T89" s="686" t="s">
        <v>299</v>
      </c>
      <c r="U89" s="686"/>
      <c r="V89" s="686"/>
      <c r="W89" s="686"/>
      <c r="X89" s="686"/>
      <c r="Y89" s="686"/>
      <c r="Z89" s="686"/>
      <c r="AA89" s="834"/>
      <c r="AB89" s="9">
        <f t="shared" ref="AB89:BF89" si="41">AB77/AA77-1</f>
        <v>1.8853844886973725E-2</v>
      </c>
      <c r="AC89" s="9">
        <f t="shared" si="41"/>
        <v>-1.3109415242523736E-3</v>
      </c>
      <c r="AD89" s="9">
        <f t="shared" si="41"/>
        <v>-1.9571400196533695E-2</v>
      </c>
      <c r="AE89" s="9">
        <f t="shared" si="41"/>
        <v>2.5709217905929727E-2</v>
      </c>
      <c r="AF89" s="9">
        <f t="shared" si="41"/>
        <v>5.1017765549392635E-3</v>
      </c>
      <c r="AG89" s="9">
        <f t="shared" si="41"/>
        <v>8.758940223653422E-3</v>
      </c>
      <c r="AH89" s="9">
        <f t="shared" si="41"/>
        <v>-3.797790379103505E-2</v>
      </c>
      <c r="AI89" s="9">
        <f t="shared" si="41"/>
        <v>-9.2672299236194466E-2</v>
      </c>
      <c r="AJ89" s="9">
        <f t="shared" si="41"/>
        <v>5.6348350335195807E-3</v>
      </c>
      <c r="AK89" s="9">
        <f t="shared" si="41"/>
        <v>8.9338652501180782E-3</v>
      </c>
      <c r="AL89" s="9">
        <f t="shared" si="41"/>
        <v>-2.1815996780049196E-2</v>
      </c>
      <c r="AM89" s="9">
        <f t="shared" si="41"/>
        <v>-4.4085639110351349E-2</v>
      </c>
      <c r="AN89" s="9">
        <f t="shared" si="41"/>
        <v>-1.4540968606959193E-2</v>
      </c>
      <c r="AO89" s="9">
        <f t="shared" si="41"/>
        <v>-2.2673539010087396E-4</v>
      </c>
      <c r="AP89" s="9">
        <f t="shared" si="41"/>
        <v>1.9503314281930306E-2</v>
      </c>
      <c r="AQ89" s="9">
        <f t="shared" si="41"/>
        <v>6.2814381568740973E-3</v>
      </c>
      <c r="AR89" s="9">
        <f t="shared" si="41"/>
        <v>-1.383620456690704E-2</v>
      </c>
      <c r="AS89" s="9">
        <f t="shared" si="41"/>
        <v>-7.7875717337294148E-2</v>
      </c>
      <c r="AT89" s="9">
        <f t="shared" si="41"/>
        <v>-0.10747491534015374</v>
      </c>
      <c r="AU89" s="9">
        <f t="shared" si="41"/>
        <v>2.3349298742788127E-2</v>
      </c>
      <c r="AV89" s="9">
        <f t="shared" si="41"/>
        <v>-4.037150790531574E-3</v>
      </c>
      <c r="AW89" s="9">
        <f t="shared" si="41"/>
        <v>1.0733295433538181E-3</v>
      </c>
      <c r="AX89" s="9">
        <f t="shared" si="41"/>
        <v>3.7739498674332461E-2</v>
      </c>
      <c r="AY89" s="9">
        <f t="shared" si="41"/>
        <v>-1.2541609611321114E-2</v>
      </c>
      <c r="AZ89" s="9">
        <f t="shared" si="41"/>
        <v>-2.8964237005569049E-2</v>
      </c>
      <c r="BA89" s="9">
        <f t="shared" si="41"/>
        <v>-8.9795830253229791E-3</v>
      </c>
      <c r="BB89" s="9">
        <f t="shared" si="41"/>
        <v>1.3383268028543505E-2</v>
      </c>
      <c r="BC89" s="9">
        <f t="shared" si="41"/>
        <v>-1.5127303072330567E-2</v>
      </c>
      <c r="BD89" s="9">
        <f t="shared" si="41"/>
        <v>-2.9054803572185151E-2</v>
      </c>
      <c r="BE89" s="9">
        <f t="shared" si="41"/>
        <v>-5.2975375623707577E-2</v>
      </c>
      <c r="BF89" s="9">
        <f t="shared" si="41"/>
        <v>1.6869904523273416E-2</v>
      </c>
      <c r="BG89" s="15"/>
    </row>
    <row r="90" spans="1:59" s="16" customFormat="1">
      <c r="A90" s="112"/>
      <c r="B90" s="32"/>
      <c r="C90" s="32"/>
      <c r="D90" s="32"/>
      <c r="E90" s="32"/>
      <c r="F90" s="32"/>
      <c r="G90" s="32"/>
      <c r="H90" s="32"/>
      <c r="I90" s="32"/>
      <c r="J90" s="32"/>
      <c r="K90" s="32"/>
      <c r="L90" s="32"/>
      <c r="M90" s="32"/>
      <c r="N90" s="32"/>
      <c r="O90" s="32"/>
      <c r="P90" s="490"/>
      <c r="Q90" s="32"/>
      <c r="R90" s="1"/>
      <c r="S90" s="1"/>
      <c r="T90" s="261" t="s">
        <v>77</v>
      </c>
      <c r="U90" s="261"/>
      <c r="V90" s="261"/>
      <c r="W90" s="261"/>
      <c r="X90" s="261"/>
      <c r="Y90" s="261"/>
      <c r="Z90" s="261"/>
      <c r="AA90" s="834"/>
      <c r="AB90" s="9">
        <f t="shared" ref="AB90:BF90" si="42">AB78/AA78-1</f>
        <v>7.2389076595160695E-3</v>
      </c>
      <c r="AC90" s="9">
        <f t="shared" si="42"/>
        <v>7.6474379068053322E-2</v>
      </c>
      <c r="AD90" s="9">
        <f t="shared" si="42"/>
        <v>-3.5308066932558946E-2</v>
      </c>
      <c r="AE90" s="9">
        <f t="shared" si="42"/>
        <v>0.14574953507380539</v>
      </c>
      <c r="AF90" s="9">
        <f t="shared" si="42"/>
        <v>1.8582010569617724E-2</v>
      </c>
      <c r="AG90" s="9">
        <f t="shared" si="42"/>
        <v>1.5367284003491299E-2</v>
      </c>
      <c r="AH90" s="9">
        <f t="shared" si="42"/>
        <v>5.4721939776442685E-2</v>
      </c>
      <c r="AI90" s="9">
        <f t="shared" si="42"/>
        <v>5.7542406479620389E-3</v>
      </c>
      <c r="AJ90" s="9">
        <f t="shared" si="42"/>
        <v>-3.3158248645617228E-3</v>
      </c>
      <c r="AK90" s="9">
        <f t="shared" si="42"/>
        <v>4.5191839482689788E-2</v>
      </c>
      <c r="AL90" s="9">
        <f t="shared" si="42"/>
        <v>-9.8384409301760511E-3</v>
      </c>
      <c r="AM90" s="9">
        <f t="shared" si="42"/>
        <v>1.1048569410431197E-2</v>
      </c>
      <c r="AN90" s="9">
        <f t="shared" si="42"/>
        <v>2.6909844234255464E-2</v>
      </c>
      <c r="AO90" s="9">
        <f t="shared" si="42"/>
        <v>-2.0241438009633406E-2</v>
      </c>
      <c r="AP90" s="9">
        <f t="shared" si="42"/>
        <v>-2.0931212598870763E-2</v>
      </c>
      <c r="AQ90" s="9">
        <f t="shared" si="42"/>
        <v>-4.7659911058364535E-2</v>
      </c>
      <c r="AR90" s="9">
        <f t="shared" si="42"/>
        <v>1.9473271452014274E-2</v>
      </c>
      <c r="AS90" s="9">
        <f t="shared" si="42"/>
        <v>3.884953430014404E-2</v>
      </c>
      <c r="AT90" s="9">
        <f t="shared" si="42"/>
        <v>-0.11166098623419973</v>
      </c>
      <c r="AU90" s="9">
        <f t="shared" si="42"/>
        <v>2.5845393197369004E-2</v>
      </c>
      <c r="AV90" s="9">
        <f t="shared" si="42"/>
        <v>-2.5738140770279361E-2</v>
      </c>
      <c r="AW90" s="9">
        <f t="shared" si="42"/>
        <v>5.8389669239656827E-2</v>
      </c>
      <c r="AX90" s="9">
        <f t="shared" si="42"/>
        <v>-1.5765141653735659E-2</v>
      </c>
      <c r="AY90" s="9">
        <f t="shared" si="42"/>
        <v>-2.4739604756822797E-2</v>
      </c>
      <c r="AZ90" s="9">
        <f t="shared" si="42"/>
        <v>1.4875275916466757E-2</v>
      </c>
      <c r="BA90" s="9">
        <f t="shared" si="42"/>
        <v>5.9281653360576669E-3</v>
      </c>
      <c r="BB90" s="9">
        <f t="shared" si="42"/>
        <v>1.1251334270163005E-2</v>
      </c>
      <c r="BC90" s="9">
        <f t="shared" si="42"/>
        <v>2.2783514613136768E-2</v>
      </c>
      <c r="BD90" s="9">
        <f t="shared" si="42"/>
        <v>1.701487393218315E-2</v>
      </c>
      <c r="BE90" s="9">
        <f t="shared" si="42"/>
        <v>-7.9899057850970623E-3</v>
      </c>
      <c r="BF90" s="9">
        <f t="shared" si="42"/>
        <v>8.9351688711372113E-3</v>
      </c>
      <c r="BG90" s="15"/>
    </row>
    <row r="91" spans="1:59" s="16" customFormat="1" ht="16.8" thickBot="1">
      <c r="A91" s="112"/>
      <c r="B91" s="32"/>
      <c r="C91" s="32"/>
      <c r="D91" s="32"/>
      <c r="E91" s="32"/>
      <c r="F91" s="32"/>
      <c r="G91" s="32"/>
      <c r="H91" s="32"/>
      <c r="I91" s="32"/>
      <c r="J91" s="32"/>
      <c r="K91" s="32"/>
      <c r="L91" s="32"/>
      <c r="M91" s="32"/>
      <c r="N91" s="32"/>
      <c r="O91" s="32"/>
      <c r="P91" s="490"/>
      <c r="Q91" s="32"/>
      <c r="R91" s="1"/>
      <c r="S91" s="1"/>
      <c r="T91" s="821" t="s">
        <v>322</v>
      </c>
      <c r="U91" s="821"/>
      <c r="V91" s="821"/>
      <c r="W91" s="821"/>
      <c r="X91" s="821"/>
      <c r="Y91" s="821"/>
      <c r="Z91" s="821"/>
      <c r="AA91" s="835"/>
      <c r="AB91" s="10">
        <f t="shared" ref="AB91:BD91" si="43">AB79/AA79-1</f>
        <v>-2.7769631503888448E-2</v>
      </c>
      <c r="AC91" s="10">
        <f t="shared" si="43"/>
        <v>-4.5651571355373122E-2</v>
      </c>
      <c r="AD91" s="10">
        <f t="shared" si="43"/>
        <v>-3.2282981239340147E-2</v>
      </c>
      <c r="AE91" s="10">
        <f t="shared" si="43"/>
        <v>-3.1105079834483407E-2</v>
      </c>
      <c r="AF91" s="10">
        <f t="shared" si="43"/>
        <v>3.2252879369304877E-2</v>
      </c>
      <c r="AG91" s="10">
        <f t="shared" si="43"/>
        <v>2.0253493637568898E-2</v>
      </c>
      <c r="AH91" s="10">
        <f t="shared" si="43"/>
        <v>-7.1158556076151847E-3</v>
      </c>
      <c r="AI91" s="10">
        <f t="shared" si="43"/>
        <v>-7.263276105874017E-2</v>
      </c>
      <c r="AJ91" s="10">
        <f t="shared" si="43"/>
        <v>4.9761608702343363E-3</v>
      </c>
      <c r="AK91" s="10">
        <f t="shared" si="43"/>
        <v>1.1432898193827645E-2</v>
      </c>
      <c r="AL91" s="10">
        <f t="shared" si="43"/>
        <v>-8.2877488982895708E-2</v>
      </c>
      <c r="AM91" s="10">
        <f t="shared" si="43"/>
        <v>-5.0851142883918121E-2</v>
      </c>
      <c r="AN91" s="10">
        <f t="shared" si="43"/>
        <v>-3.6456244527266812E-2</v>
      </c>
      <c r="AO91" s="10">
        <f t="shared" si="43"/>
        <v>-3.312987364593456E-2</v>
      </c>
      <c r="AP91" s="10">
        <f t="shared" si="43"/>
        <v>-1.2224473362810295E-2</v>
      </c>
      <c r="AQ91" s="10">
        <f t="shared" si="43"/>
        <v>-1.4275374451361955E-2</v>
      </c>
      <c r="AR91" s="10">
        <f t="shared" si="43"/>
        <v>9.9207140421642137E-4</v>
      </c>
      <c r="AS91" s="10">
        <f t="shared" si="43"/>
        <v>-9.3366368915169473E-2</v>
      </c>
      <c r="AT91" s="10">
        <f t="shared" si="43"/>
        <v>-8.4524248229318033E-2</v>
      </c>
      <c r="AU91" s="10">
        <f t="shared" si="43"/>
        <v>-2.8831831792907492E-2</v>
      </c>
      <c r="AV91" s="10">
        <f t="shared" si="43"/>
        <v>-3.2025119474267338E-2</v>
      </c>
      <c r="AW91" s="10">
        <f t="shared" si="43"/>
        <v>3.55664529325872E-3</v>
      </c>
      <c r="AX91" s="10">
        <f t="shared" si="43"/>
        <v>3.4670019806626318E-3</v>
      </c>
      <c r="AY91" s="10">
        <f t="shared" si="43"/>
        <v>-2.8934683296769514E-2</v>
      </c>
      <c r="AZ91" s="10">
        <f t="shared" si="43"/>
        <v>-4.2770394861171068E-2</v>
      </c>
      <c r="BA91" s="10">
        <f t="shared" si="43"/>
        <v>-2.1604254009741863E-2</v>
      </c>
      <c r="BB91" s="10">
        <f t="shared" si="43"/>
        <v>-3.3815059536166148E-2</v>
      </c>
      <c r="BC91" s="10">
        <f t="shared" si="43"/>
        <v>-8.3320960257829979E-3</v>
      </c>
      <c r="BD91" s="10">
        <f t="shared" si="43"/>
        <v>-2.5075395865871597E-2</v>
      </c>
      <c r="BE91" s="10">
        <f>BE79/BD79-1</f>
        <v>-3.0333143062583834E-2</v>
      </c>
      <c r="BF91" s="10">
        <f>BF79/BE79-1</f>
        <v>-1.7747453889891296E-2</v>
      </c>
      <c r="BG91" s="17"/>
    </row>
    <row r="92" spans="1:59" s="16" customFormat="1" ht="14.4" thickTop="1">
      <c r="A92" s="112"/>
      <c r="B92" s="32"/>
      <c r="C92" s="32"/>
      <c r="D92" s="32"/>
      <c r="E92" s="32"/>
      <c r="F92" s="32"/>
      <c r="G92" s="32"/>
      <c r="H92" s="32"/>
      <c r="I92" s="32"/>
      <c r="J92" s="32"/>
      <c r="K92" s="32"/>
      <c r="L92" s="32"/>
      <c r="M92" s="32"/>
      <c r="N92" s="32"/>
      <c r="O92" s="32"/>
      <c r="P92" s="490"/>
      <c r="Q92" s="32"/>
      <c r="R92" s="1"/>
      <c r="S92" s="1"/>
      <c r="T92" s="263" t="s">
        <v>27</v>
      </c>
      <c r="U92" s="263"/>
      <c r="V92" s="263"/>
      <c r="W92" s="263"/>
      <c r="X92" s="263"/>
      <c r="Y92" s="263"/>
      <c r="Z92" s="263"/>
      <c r="AA92" s="836"/>
      <c r="AB92" s="11">
        <f t="shared" ref="AB92:BF92" si="44">AB80/AA80-1</f>
        <v>9.858137417778412E-3</v>
      </c>
      <c r="AC92" s="11">
        <f t="shared" si="44"/>
        <v>8.0433761298681627E-3</v>
      </c>
      <c r="AD92" s="11">
        <f t="shared" si="44"/>
        <v>-6.1101962034814106E-3</v>
      </c>
      <c r="AE92" s="11">
        <f t="shared" si="44"/>
        <v>4.6727958392738245E-2</v>
      </c>
      <c r="AF92" s="11">
        <f t="shared" si="44"/>
        <v>9.9786879312333543E-3</v>
      </c>
      <c r="AG92" s="11">
        <f t="shared" si="44"/>
        <v>1.0097043707633535E-2</v>
      </c>
      <c r="AH92" s="11">
        <f t="shared" si="44"/>
        <v>-5.9444539318095346E-3</v>
      </c>
      <c r="AI92" s="11">
        <f t="shared" si="44"/>
        <v>-3.2227886032048847E-2</v>
      </c>
      <c r="AJ92" s="11">
        <f t="shared" si="44"/>
        <v>3.0244661916491333E-2</v>
      </c>
      <c r="AK92" s="11">
        <f t="shared" si="44"/>
        <v>1.8318649411790622E-2</v>
      </c>
      <c r="AL92" s="11">
        <f t="shared" si="44"/>
        <v>-1.1864292966844436E-2</v>
      </c>
      <c r="AM92" s="11">
        <f t="shared" si="44"/>
        <v>2.3221134371530061E-2</v>
      </c>
      <c r="AN92" s="11">
        <f t="shared" si="44"/>
        <v>6.3755874304400884E-3</v>
      </c>
      <c r="AO92" s="11">
        <f t="shared" si="44"/>
        <v>-3.6443594545276792E-3</v>
      </c>
      <c r="AP92" s="11">
        <f t="shared" si="44"/>
        <v>5.7677481631144278E-3</v>
      </c>
      <c r="AQ92" s="11">
        <f t="shared" si="44"/>
        <v>-1.7809396896271035E-2</v>
      </c>
      <c r="AR92" s="11">
        <f t="shared" si="44"/>
        <v>2.8000361131446994E-2</v>
      </c>
      <c r="AS92" s="11">
        <f t="shared" si="44"/>
        <v>-5.4472349194766956E-2</v>
      </c>
      <c r="AT92" s="11">
        <f t="shared" si="44"/>
        <v>-5.6120687842971084E-2</v>
      </c>
      <c r="AU92" s="11">
        <f t="shared" si="44"/>
        <v>4.4267029562534699E-2</v>
      </c>
      <c r="AV92" s="11">
        <f t="shared" si="44"/>
        <v>4.0975017792978408E-2</v>
      </c>
      <c r="AW92" s="11">
        <f t="shared" si="44"/>
        <v>3.2404456031946083E-2</v>
      </c>
      <c r="AX92" s="763">
        <f t="shared" si="44"/>
        <v>7.1787179718831862E-3</v>
      </c>
      <c r="AY92" s="11">
        <f t="shared" si="44"/>
        <v>-3.8872151576599179E-2</v>
      </c>
      <c r="AZ92" s="11">
        <f t="shared" si="44"/>
        <v>-3.2232255593259374E-2</v>
      </c>
      <c r="BA92" s="11">
        <f t="shared" si="44"/>
        <v>-1.6117859619967478E-2</v>
      </c>
      <c r="BB92" s="11">
        <f t="shared" si="44"/>
        <v>-8.6441491871920295E-3</v>
      </c>
      <c r="BC92" s="11">
        <f t="shared" si="44"/>
        <v>-4.1911238055747813E-2</v>
      </c>
      <c r="BD92" s="11">
        <f t="shared" si="44"/>
        <v>-3.2076002929628089E-2</v>
      </c>
      <c r="BE92" s="11">
        <f t="shared" si="44"/>
        <v>-5.7425262598453486E-2</v>
      </c>
      <c r="BF92" s="11">
        <f t="shared" si="44"/>
        <v>1.1770259042192865E-2</v>
      </c>
      <c r="BG92" s="18"/>
    </row>
    <row r="93" spans="1:59" s="16" customFormat="1">
      <c r="A93" s="112"/>
      <c r="B93" s="32"/>
      <c r="C93" s="32"/>
      <c r="D93" s="32"/>
      <c r="E93" s="32"/>
      <c r="F93" s="32"/>
      <c r="G93" s="32"/>
      <c r="H93" s="32"/>
      <c r="I93" s="32"/>
      <c r="J93" s="32"/>
      <c r="K93" s="32"/>
      <c r="L93" s="32"/>
      <c r="M93" s="32"/>
      <c r="N93" s="32"/>
      <c r="O93" s="32"/>
      <c r="P93" s="112"/>
      <c r="Q93" s="32"/>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row>
    <row r="94" spans="1:59">
      <c r="A94" s="112"/>
      <c r="B94" s="32"/>
      <c r="C94" s="32"/>
      <c r="D94" s="32"/>
      <c r="E94" s="32"/>
      <c r="F94" s="32"/>
      <c r="G94" s="32"/>
      <c r="H94" s="32"/>
      <c r="I94" s="32"/>
      <c r="J94" s="32"/>
      <c r="K94" s="32"/>
      <c r="L94" s="32"/>
      <c r="M94" s="32"/>
      <c r="N94" s="32"/>
      <c r="O94" s="32"/>
      <c r="P94" s="112"/>
      <c r="Q94" s="32"/>
      <c r="T94" s="361" t="s">
        <v>176</v>
      </c>
      <c r="U94" s="361"/>
      <c r="V94" s="361"/>
      <c r="W94" s="361"/>
      <c r="X94" s="361"/>
      <c r="Y94" s="361"/>
      <c r="Z94" s="361"/>
    </row>
    <row r="95" spans="1:59">
      <c r="A95" s="112"/>
      <c r="B95" s="32"/>
      <c r="C95" s="32"/>
      <c r="D95" s="32"/>
      <c r="E95" s="32"/>
      <c r="F95" s="32"/>
      <c r="G95" s="32"/>
      <c r="H95" s="32"/>
      <c r="I95" s="32"/>
      <c r="J95" s="32"/>
      <c r="K95" s="32"/>
      <c r="L95" s="32"/>
      <c r="M95" s="32"/>
      <c r="N95" s="32"/>
      <c r="O95" s="32"/>
      <c r="P95" s="640"/>
      <c r="Q95" s="32"/>
      <c r="T95" s="343"/>
      <c r="U95" s="343"/>
      <c r="V95" s="343"/>
      <c r="W95" s="343"/>
      <c r="X95" s="343"/>
      <c r="Y95" s="343"/>
      <c r="Z95" s="343"/>
      <c r="AA95" s="6">
        <v>1990</v>
      </c>
      <c r="AB95" s="6">
        <f t="shared" ref="AB95:BF95" si="45">AA95+1</f>
        <v>1991</v>
      </c>
      <c r="AC95" s="6">
        <f t="shared" si="45"/>
        <v>1992</v>
      </c>
      <c r="AD95" s="6">
        <f t="shared" si="45"/>
        <v>1993</v>
      </c>
      <c r="AE95" s="6">
        <f t="shared" si="45"/>
        <v>1994</v>
      </c>
      <c r="AF95" s="6">
        <f t="shared" si="45"/>
        <v>1995</v>
      </c>
      <c r="AG95" s="6">
        <f t="shared" si="45"/>
        <v>1996</v>
      </c>
      <c r="AH95" s="6">
        <f t="shared" si="45"/>
        <v>1997</v>
      </c>
      <c r="AI95" s="6">
        <f t="shared" si="45"/>
        <v>1998</v>
      </c>
      <c r="AJ95" s="6">
        <f t="shared" si="45"/>
        <v>1999</v>
      </c>
      <c r="AK95" s="6">
        <f t="shared" si="45"/>
        <v>2000</v>
      </c>
      <c r="AL95" s="6">
        <f t="shared" si="45"/>
        <v>2001</v>
      </c>
      <c r="AM95" s="6">
        <f t="shared" si="45"/>
        <v>2002</v>
      </c>
      <c r="AN95" s="6">
        <f t="shared" si="45"/>
        <v>2003</v>
      </c>
      <c r="AO95" s="6">
        <f t="shared" si="45"/>
        <v>2004</v>
      </c>
      <c r="AP95" s="6">
        <f t="shared" si="45"/>
        <v>2005</v>
      </c>
      <c r="AQ95" s="6">
        <f t="shared" si="45"/>
        <v>2006</v>
      </c>
      <c r="AR95" s="6">
        <f t="shared" si="45"/>
        <v>2007</v>
      </c>
      <c r="AS95" s="6">
        <f t="shared" si="45"/>
        <v>2008</v>
      </c>
      <c r="AT95" s="6">
        <f t="shared" si="45"/>
        <v>2009</v>
      </c>
      <c r="AU95" s="6">
        <f t="shared" si="45"/>
        <v>2010</v>
      </c>
      <c r="AV95" s="6">
        <f t="shared" si="45"/>
        <v>2011</v>
      </c>
      <c r="AW95" s="6">
        <f t="shared" si="45"/>
        <v>2012</v>
      </c>
      <c r="AX95" s="6">
        <f t="shared" si="45"/>
        <v>2013</v>
      </c>
      <c r="AY95" s="6">
        <f t="shared" si="45"/>
        <v>2014</v>
      </c>
      <c r="AZ95" s="6">
        <f t="shared" si="45"/>
        <v>2015</v>
      </c>
      <c r="BA95" s="6">
        <f t="shared" si="45"/>
        <v>2016</v>
      </c>
      <c r="BB95" s="6">
        <f t="shared" si="45"/>
        <v>2017</v>
      </c>
      <c r="BC95" s="6">
        <f t="shared" si="45"/>
        <v>2018</v>
      </c>
      <c r="BD95" s="6">
        <f t="shared" si="45"/>
        <v>2019</v>
      </c>
      <c r="BE95" s="6">
        <f t="shared" si="45"/>
        <v>2020</v>
      </c>
      <c r="BF95" s="6">
        <f t="shared" si="45"/>
        <v>2021</v>
      </c>
      <c r="BG95" s="6" t="s">
        <v>16</v>
      </c>
    </row>
    <row r="96" spans="1:59">
      <c r="A96" s="112"/>
      <c r="B96" s="32"/>
      <c r="C96" s="32"/>
      <c r="D96" s="32"/>
      <c r="E96" s="32"/>
      <c r="F96" s="32"/>
      <c r="G96" s="32"/>
      <c r="H96" s="32"/>
      <c r="I96" s="32"/>
      <c r="J96" s="32"/>
      <c r="K96" s="32"/>
      <c r="L96" s="32"/>
      <c r="M96" s="32"/>
      <c r="N96" s="32"/>
      <c r="O96" s="32"/>
      <c r="P96" s="490"/>
      <c r="Q96" s="32"/>
      <c r="T96" s="261" t="s">
        <v>72</v>
      </c>
      <c r="U96" s="261"/>
      <c r="V96" s="261"/>
      <c r="W96" s="261"/>
      <c r="X96" s="261"/>
      <c r="Y96" s="261"/>
      <c r="Z96" s="261"/>
      <c r="AA96" s="834"/>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9">
        <f t="shared" ref="AY96:BE104" si="46">AY72/$AX72-1</f>
        <v>-5.2050693371278545E-2</v>
      </c>
      <c r="AZ96" s="9">
        <f t="shared" si="46"/>
        <v>-0.10033220669288856</v>
      </c>
      <c r="BA96" s="9">
        <f t="shared" si="46"/>
        <v>-3.8304871200127599E-2</v>
      </c>
      <c r="BB96" s="9">
        <f t="shared" si="46"/>
        <v>-6.3425458413370439E-2</v>
      </c>
      <c r="BC96" s="9">
        <f t="shared" si="46"/>
        <v>-0.13425502904258513</v>
      </c>
      <c r="BD96" s="9">
        <f t="shared" si="46"/>
        <v>-0.1742925353069561</v>
      </c>
      <c r="BE96" s="9">
        <f t="shared" si="46"/>
        <v>-0.19664620630308971</v>
      </c>
      <c r="BF96" s="9">
        <f t="shared" ref="BF96" si="47">BF72/$AX72-1</f>
        <v>-0.20119669623001435</v>
      </c>
      <c r="BG96" s="15"/>
    </row>
    <row r="97" spans="1:59" s="16" customFormat="1">
      <c r="A97" s="112"/>
      <c r="B97" s="32"/>
      <c r="C97" s="32"/>
      <c r="D97" s="32"/>
      <c r="E97" s="32"/>
      <c r="F97" s="32"/>
      <c r="G97" s="32"/>
      <c r="H97" s="32"/>
      <c r="I97" s="32"/>
      <c r="J97" s="32"/>
      <c r="K97" s="32"/>
      <c r="L97" s="32"/>
      <c r="M97" s="32"/>
      <c r="N97" s="32"/>
      <c r="O97" s="32"/>
      <c r="P97" s="490"/>
      <c r="Q97" s="32"/>
      <c r="R97" s="1"/>
      <c r="S97" s="1"/>
      <c r="T97" s="261" t="s">
        <v>73</v>
      </c>
      <c r="U97" s="261"/>
      <c r="V97" s="261"/>
      <c r="W97" s="261"/>
      <c r="X97" s="261"/>
      <c r="Y97" s="261"/>
      <c r="Z97" s="261"/>
      <c r="AA97" s="834"/>
      <c r="AB97" s="103"/>
      <c r="AC97" s="103"/>
      <c r="AD97" s="103"/>
      <c r="AE97" s="103"/>
      <c r="AF97" s="103"/>
      <c r="AG97" s="103"/>
      <c r="AH97" s="103"/>
      <c r="AI97" s="103"/>
      <c r="AJ97" s="103"/>
      <c r="AK97" s="103"/>
      <c r="AL97" s="103"/>
      <c r="AM97" s="103"/>
      <c r="AN97" s="103"/>
      <c r="AO97" s="103"/>
      <c r="AP97" s="103"/>
      <c r="AQ97" s="103"/>
      <c r="AR97" s="103"/>
      <c r="AS97" s="103"/>
      <c r="AT97" s="103"/>
      <c r="AU97" s="103"/>
      <c r="AV97" s="103"/>
      <c r="AW97" s="103"/>
      <c r="AX97" s="103"/>
      <c r="AY97" s="9">
        <f t="shared" si="46"/>
        <v>-2.8297938546892887E-2</v>
      </c>
      <c r="AZ97" s="9">
        <f t="shared" si="46"/>
        <v>-5.4008278303339319E-2</v>
      </c>
      <c r="BA97" s="9">
        <f t="shared" si="46"/>
        <v>-9.5480443810473048E-2</v>
      </c>
      <c r="BB97" s="9">
        <f t="shared" si="46"/>
        <v>-0.10218191821128053</v>
      </c>
      <c r="BC97" s="9">
        <f t="shared" si="46"/>
        <v>-0.12753323415205942</v>
      </c>
      <c r="BD97" s="9">
        <f t="shared" si="46"/>
        <v>-0.15047665599629523</v>
      </c>
      <c r="BE97" s="9">
        <f t="shared" si="46"/>
        <v>-0.2334306772721535</v>
      </c>
      <c r="BF97" s="9">
        <f t="shared" ref="BF97" si="48">BF73/$AX73-1</f>
        <v>-0.1852482364262158</v>
      </c>
      <c r="BG97" s="15"/>
    </row>
    <row r="98" spans="1:59" s="16" customFormat="1">
      <c r="A98" s="112"/>
      <c r="B98" s="32"/>
      <c r="C98" s="32"/>
      <c r="D98" s="32"/>
      <c r="E98" s="32"/>
      <c r="F98" s="32"/>
      <c r="G98" s="32"/>
      <c r="H98" s="32"/>
      <c r="I98" s="32"/>
      <c r="J98" s="32"/>
      <c r="K98" s="32"/>
      <c r="L98" s="32"/>
      <c r="M98" s="32"/>
      <c r="N98" s="32"/>
      <c r="O98" s="32"/>
      <c r="P98" s="490"/>
      <c r="Q98" s="32"/>
      <c r="R98" s="1"/>
      <c r="S98" s="1"/>
      <c r="T98" s="261" t="s">
        <v>74</v>
      </c>
      <c r="U98" s="261"/>
      <c r="V98" s="261"/>
      <c r="W98" s="261"/>
      <c r="X98" s="261"/>
      <c r="Y98" s="261"/>
      <c r="Z98" s="261"/>
      <c r="AA98" s="834"/>
      <c r="AB98" s="103"/>
      <c r="AC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9">
        <f t="shared" si="46"/>
        <v>-2.3043196124304832E-2</v>
      </c>
      <c r="AZ98" s="9">
        <f t="shared" si="46"/>
        <v>-2.8907828175636197E-2</v>
      </c>
      <c r="BA98" s="9">
        <f t="shared" si="46"/>
        <v>-3.723178140477279E-2</v>
      </c>
      <c r="BB98" s="9">
        <f t="shared" si="46"/>
        <v>-4.5645943059942962E-2</v>
      </c>
      <c r="BC98" s="9">
        <f t="shared" si="46"/>
        <v>-5.617089843791645E-2</v>
      </c>
      <c r="BD98" s="9">
        <f t="shared" si="46"/>
        <v>-7.4740299763520146E-2</v>
      </c>
      <c r="BE98" s="9">
        <f t="shared" si="46"/>
        <v>-0.17454854435961142</v>
      </c>
      <c r="BF98" s="9">
        <f t="shared" ref="BF98" si="49">BF74/$AX74-1</f>
        <v>-0.16508806420664857</v>
      </c>
      <c r="BG98" s="15"/>
    </row>
    <row r="99" spans="1:59" s="16" customFormat="1">
      <c r="A99" s="112"/>
      <c r="B99" s="32"/>
      <c r="C99" s="32"/>
      <c r="D99" s="32"/>
      <c r="E99" s="32"/>
      <c r="F99" s="32"/>
      <c r="G99" s="32"/>
      <c r="H99" s="32"/>
      <c r="I99" s="32"/>
      <c r="J99" s="32"/>
      <c r="K99" s="32"/>
      <c r="L99" s="32"/>
      <c r="M99" s="32"/>
      <c r="N99" s="32"/>
      <c r="O99" s="32"/>
      <c r="P99" s="490"/>
      <c r="Q99" s="32"/>
      <c r="R99" s="1"/>
      <c r="S99" s="1"/>
      <c r="T99" s="261" t="s">
        <v>75</v>
      </c>
      <c r="U99" s="261"/>
      <c r="V99" s="261"/>
      <c r="W99" s="261"/>
      <c r="X99" s="261"/>
      <c r="Y99" s="261"/>
      <c r="Z99" s="261"/>
      <c r="AA99" s="834"/>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9">
        <f t="shared" si="46"/>
        <v>-5.5672097223040673E-2</v>
      </c>
      <c r="AZ99" s="9">
        <f t="shared" si="46"/>
        <v>-7.4251832749467894E-2</v>
      </c>
      <c r="BA99" s="9">
        <f t="shared" si="46"/>
        <v>-0.43021146290814805</v>
      </c>
      <c r="BB99" s="9">
        <f t="shared" si="46"/>
        <v>-0.40687349780750448</v>
      </c>
      <c r="BC99" s="9">
        <f t="shared" si="46"/>
        <v>-0.35907513195395302</v>
      </c>
      <c r="BD99" s="9">
        <f t="shared" si="46"/>
        <v>-0.4015489136581547</v>
      </c>
      <c r="BE99" s="9">
        <f t="shared" si="46"/>
        <v>-0.42844080905473891</v>
      </c>
      <c r="BF99" s="9">
        <f t="shared" ref="BF99" si="50">BF75/$AX75-1</f>
        <v>-0.42800909933298581</v>
      </c>
      <c r="BG99" s="15"/>
    </row>
    <row r="100" spans="1:59" s="16" customFormat="1">
      <c r="A100" s="112"/>
      <c r="B100" s="32"/>
      <c r="C100" s="32"/>
      <c r="D100" s="32"/>
      <c r="E100" s="32"/>
      <c r="F100" s="32"/>
      <c r="G100" s="32"/>
      <c r="H100" s="32"/>
      <c r="I100" s="32"/>
      <c r="J100" s="32"/>
      <c r="K100" s="32"/>
      <c r="L100" s="32"/>
      <c r="M100" s="32"/>
      <c r="N100" s="32"/>
      <c r="O100" s="32"/>
      <c r="P100" s="490"/>
      <c r="Q100" s="32"/>
      <c r="R100" s="1"/>
      <c r="S100" s="1"/>
      <c r="T100" s="261" t="s">
        <v>76</v>
      </c>
      <c r="U100" s="261"/>
      <c r="V100" s="261"/>
      <c r="W100" s="261"/>
      <c r="X100" s="261"/>
      <c r="Y100" s="261"/>
      <c r="Z100" s="261"/>
      <c r="AA100" s="834"/>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3"/>
      <c r="AY100" s="9">
        <f t="shared" si="46"/>
        <v>-3.822192753438558E-2</v>
      </c>
      <c r="AZ100" s="9">
        <f t="shared" si="46"/>
        <v>-8.1694706828846164E-2</v>
      </c>
      <c r="BA100" s="9">
        <f t="shared" si="46"/>
        <v>-7.6385761462605561E-2</v>
      </c>
      <c r="BB100" s="9">
        <f t="shared" si="46"/>
        <v>-1.7561990347896295E-2</v>
      </c>
      <c r="BC100" s="9">
        <f t="shared" si="46"/>
        <v>-0.13532936976314791</v>
      </c>
      <c r="BD100" s="9">
        <f t="shared" si="46"/>
        <v>-0.11536197544859672</v>
      </c>
      <c r="BE100" s="9">
        <f t="shared" si="46"/>
        <v>-7.4806069584020585E-2</v>
      </c>
      <c r="BF100" s="9">
        <f t="shared" ref="BF100" si="51">BF76/$AX76-1</f>
        <v>-0.14499996908192725</v>
      </c>
      <c r="BG100" s="15"/>
    </row>
    <row r="101" spans="1:59" s="16" customFormat="1">
      <c r="A101" s="112"/>
      <c r="B101" s="32"/>
      <c r="C101" s="32"/>
      <c r="D101" s="32"/>
      <c r="E101" s="32"/>
      <c r="F101" s="32"/>
      <c r="G101" s="32"/>
      <c r="H101" s="32"/>
      <c r="I101" s="32"/>
      <c r="J101" s="32"/>
      <c r="K101" s="32"/>
      <c r="L101" s="32"/>
      <c r="M101" s="32"/>
      <c r="N101" s="32"/>
      <c r="O101" s="32"/>
      <c r="P101" s="490"/>
      <c r="Q101" s="32"/>
      <c r="R101" s="1"/>
      <c r="S101" s="1"/>
      <c r="T101" s="686" t="s">
        <v>299</v>
      </c>
      <c r="U101" s="686"/>
      <c r="V101" s="686"/>
      <c r="W101" s="686"/>
      <c r="X101" s="686"/>
      <c r="Y101" s="686"/>
      <c r="Z101" s="686"/>
      <c r="AA101" s="834"/>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9">
        <f t="shared" si="46"/>
        <v>-1.2541609611321114E-2</v>
      </c>
      <c r="AZ101" s="9">
        <f t="shared" si="46"/>
        <v>-4.1142588463676577E-2</v>
      </c>
      <c r="BA101" s="9">
        <f t="shared" si="46"/>
        <v>-4.9752728200013308E-2</v>
      </c>
      <c r="BB101" s="9">
        <f t="shared" si="46"/>
        <v>-3.7035314268121899E-2</v>
      </c>
      <c r="BC101" s="9">
        <f t="shared" si="46"/>
        <v>-5.1602372917139538E-2</v>
      </c>
      <c r="BD101" s="9">
        <f t="shared" si="46"/>
        <v>-7.9157879680358589E-2</v>
      </c>
      <c r="BE101" s="9">
        <f t="shared" si="46"/>
        <v>-0.1279398368944229</v>
      </c>
      <c r="BF101" s="9">
        <f t="shared" ref="BF101" si="52">BF77/$AX77-1</f>
        <v>-0.11322826520428164</v>
      </c>
      <c r="BG101" s="15"/>
    </row>
    <row r="102" spans="1:59" s="16" customFormat="1">
      <c r="A102" s="112"/>
      <c r="B102" s="32"/>
      <c r="C102" s="32"/>
      <c r="D102" s="32"/>
      <c r="E102" s="32"/>
      <c r="F102" s="32"/>
      <c r="G102" s="32"/>
      <c r="H102" s="32"/>
      <c r="I102" s="32"/>
      <c r="J102" s="32"/>
      <c r="K102" s="32"/>
      <c r="L102" s="32"/>
      <c r="M102" s="32"/>
      <c r="N102" s="32"/>
      <c r="O102" s="32"/>
      <c r="P102" s="490"/>
      <c r="Q102" s="32"/>
      <c r="R102" s="1"/>
      <c r="S102" s="1"/>
      <c r="T102" s="261" t="s">
        <v>77</v>
      </c>
      <c r="U102" s="261"/>
      <c r="V102" s="261"/>
      <c r="W102" s="261"/>
      <c r="X102" s="261"/>
      <c r="Y102" s="261"/>
      <c r="Z102" s="261"/>
      <c r="AA102" s="834"/>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9">
        <f t="shared" si="46"/>
        <v>-2.4739604756822797E-2</v>
      </c>
      <c r="AZ102" s="9">
        <f t="shared" si="46"/>
        <v>-1.0232337287178206E-2</v>
      </c>
      <c r="BA102" s="9">
        <f t="shared" si="46"/>
        <v>-4.3648309383330641E-3</v>
      </c>
      <c r="BB102" s="9">
        <f t="shared" si="46"/>
        <v>6.8373931599099436E-3</v>
      </c>
      <c r="BC102" s="9">
        <f t="shared" si="46"/>
        <v>2.9776687620021391E-2</v>
      </c>
      <c r="BD102" s="9">
        <f t="shared" si="46"/>
        <v>4.7298208138176978E-2</v>
      </c>
      <c r="BE102" s="9">
        <f t="shared" si="46"/>
        <v>3.8930394126251988E-2</v>
      </c>
      <c r="BF102" s="9">
        <f t="shared" ref="BF102" si="53">BF78/$AX78-1</f>
        <v>4.8213412643127285E-2</v>
      </c>
      <c r="BG102" s="15"/>
    </row>
    <row r="103" spans="1:59" s="16" customFormat="1" ht="16.8" thickBot="1">
      <c r="A103" s="112"/>
      <c r="B103" s="32"/>
      <c r="C103" s="32"/>
      <c r="D103" s="32"/>
      <c r="E103" s="32"/>
      <c r="F103" s="32"/>
      <c r="G103" s="32"/>
      <c r="H103" s="32"/>
      <c r="I103" s="32"/>
      <c r="J103" s="32"/>
      <c r="K103" s="32"/>
      <c r="L103" s="32"/>
      <c r="M103" s="32"/>
      <c r="N103" s="32"/>
      <c r="O103" s="32"/>
      <c r="P103" s="490"/>
      <c r="Q103" s="32"/>
      <c r="R103" s="1"/>
      <c r="S103" s="1"/>
      <c r="T103" s="821" t="s">
        <v>322</v>
      </c>
      <c r="U103" s="821"/>
      <c r="V103" s="821"/>
      <c r="W103" s="821"/>
      <c r="X103" s="821"/>
      <c r="Y103" s="821"/>
      <c r="Z103" s="821"/>
      <c r="AA103" s="835"/>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
        <f t="shared" si="46"/>
        <v>-2.8934683296769514E-2</v>
      </c>
      <c r="AZ103" s="10">
        <f t="shared" si="46"/>
        <v>-7.0467530328154893E-2</v>
      </c>
      <c r="BA103" s="10">
        <f t="shared" si="46"/>
        <v>-9.0549385913248015E-2</v>
      </c>
      <c r="BB103" s="10">
        <f t="shared" si="46"/>
        <v>-0.12130251257379443</v>
      </c>
      <c r="BC103" s="10">
        <f t="shared" si="46"/>
        <v>-0.12862390441664384</v>
      </c>
      <c r="BD103" s="10">
        <f t="shared" si="46"/>
        <v>-0.15047400496145402</v>
      </c>
      <c r="BE103" s="10">
        <f>BE79/$AX79-1</f>
        <v>-0.1762427985043421</v>
      </c>
      <c r="BF103" s="10">
        <f>BF79/$AX79-1</f>
        <v>-0.19086239145435213</v>
      </c>
      <c r="BG103" s="17"/>
    </row>
    <row r="104" spans="1:59" s="16" customFormat="1" ht="14.4" thickTop="1">
      <c r="A104" s="112"/>
      <c r="B104" s="32"/>
      <c r="C104" s="32"/>
      <c r="D104" s="32"/>
      <c r="E104" s="32"/>
      <c r="F104" s="32"/>
      <c r="G104" s="32"/>
      <c r="H104" s="32"/>
      <c r="I104" s="32"/>
      <c r="J104" s="32"/>
      <c r="K104" s="32"/>
      <c r="L104" s="32"/>
      <c r="M104" s="32"/>
      <c r="N104" s="32"/>
      <c r="O104" s="32"/>
      <c r="P104" s="490"/>
      <c r="Q104" s="32"/>
      <c r="R104" s="1"/>
      <c r="S104" s="1"/>
      <c r="T104" s="263" t="s">
        <v>27</v>
      </c>
      <c r="U104" s="263"/>
      <c r="V104" s="263"/>
      <c r="W104" s="263"/>
      <c r="X104" s="263"/>
      <c r="Y104" s="263"/>
      <c r="Z104" s="263"/>
      <c r="AA104" s="836"/>
      <c r="AB104" s="107"/>
      <c r="AC104" s="107"/>
      <c r="AD104" s="107"/>
      <c r="AE104" s="107"/>
      <c r="AF104" s="107"/>
      <c r="AG104" s="107"/>
      <c r="AH104" s="107"/>
      <c r="AI104" s="107"/>
      <c r="AJ104" s="107"/>
      <c r="AK104" s="107"/>
      <c r="AL104" s="107"/>
      <c r="AM104" s="107"/>
      <c r="AN104" s="107"/>
      <c r="AO104" s="107"/>
      <c r="AP104" s="107"/>
      <c r="AQ104" s="107"/>
      <c r="AR104" s="107"/>
      <c r="AS104" s="107"/>
      <c r="AT104" s="107"/>
      <c r="AU104" s="107"/>
      <c r="AV104" s="107"/>
      <c r="AW104" s="107"/>
      <c r="AX104" s="107"/>
      <c r="AY104" s="11">
        <f t="shared" si="46"/>
        <v>-3.8872151576599179E-2</v>
      </c>
      <c r="AZ104" s="11">
        <f t="shared" si="46"/>
        <v>-6.985147004478176E-2</v>
      </c>
      <c r="BA104" s="11">
        <f t="shared" si="46"/>
        <v>-8.4843473476319042E-2</v>
      </c>
      <c r="BB104" s="11">
        <f t="shared" si="46"/>
        <v>-9.275422302122216E-2</v>
      </c>
      <c r="BC104" s="11">
        <f t="shared" si="46"/>
        <v>-0.13077801675525158</v>
      </c>
      <c r="BD104" s="11">
        <f t="shared" si="46"/>
        <v>-0.15865918363630727</v>
      </c>
      <c r="BE104" s="11">
        <f t="shared" si="46"/>
        <v>-0.20697340095078953</v>
      </c>
      <c r="BF104" s="11">
        <f t="shared" ref="BF104" si="54">BF80/$AX80-1</f>
        <v>-0.19763927245263102</v>
      </c>
      <c r="BG104" s="18"/>
    </row>
    <row r="105" spans="1:59" s="16" customFormat="1">
      <c r="A105" s="112"/>
      <c r="B105" s="32"/>
      <c r="C105" s="32"/>
      <c r="D105" s="32"/>
      <c r="E105" s="32"/>
      <c r="F105" s="32"/>
      <c r="G105" s="32"/>
      <c r="H105" s="32"/>
      <c r="I105" s="32"/>
      <c r="J105" s="32"/>
      <c r="K105" s="32"/>
      <c r="L105" s="32"/>
      <c r="M105" s="32"/>
      <c r="N105" s="32"/>
      <c r="O105" s="32"/>
      <c r="P105" s="112"/>
      <c r="Q105" s="32"/>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row>
    <row r="108" spans="1:59" s="16" customFormat="1">
      <c r="A108" s="81"/>
      <c r="B108" s="1"/>
      <c r="C108" s="1"/>
      <c r="D108" s="1"/>
      <c r="E108" s="1"/>
      <c r="F108" s="1"/>
      <c r="G108" s="1"/>
      <c r="H108" s="1"/>
      <c r="I108" s="1"/>
      <c r="J108" s="1"/>
      <c r="K108" s="1"/>
      <c r="L108" s="1"/>
      <c r="M108" s="1"/>
      <c r="N108" s="1"/>
      <c r="O108" s="1"/>
      <c r="P108" s="8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row>
    <row r="109" spans="1:59" s="16" customFormat="1">
      <c r="A109" s="81"/>
      <c r="B109" s="1"/>
      <c r="C109" s="1"/>
      <c r="D109" s="1"/>
      <c r="E109" s="1"/>
      <c r="F109" s="1"/>
      <c r="G109" s="1"/>
      <c r="H109" s="1"/>
      <c r="I109" s="1"/>
      <c r="J109" s="1"/>
      <c r="K109" s="1"/>
      <c r="L109" s="1"/>
      <c r="M109" s="1"/>
      <c r="N109" s="1"/>
      <c r="O109" s="1"/>
      <c r="P109" s="8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row>
    <row r="110" spans="1:59" s="16" customFormat="1">
      <c r="A110" s="81"/>
      <c r="B110" s="1"/>
      <c r="C110" s="1"/>
      <c r="D110" s="1"/>
      <c r="E110" s="1"/>
      <c r="F110" s="1"/>
      <c r="G110" s="1"/>
      <c r="H110" s="1"/>
      <c r="I110" s="1"/>
      <c r="J110" s="1"/>
      <c r="K110" s="1"/>
      <c r="L110" s="1"/>
      <c r="M110" s="1"/>
      <c r="N110" s="1"/>
      <c r="O110" s="1"/>
      <c r="P110" s="8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row>
    <row r="111" spans="1:59" s="16" customFormat="1">
      <c r="A111" s="81"/>
      <c r="B111" s="1"/>
      <c r="C111" s="1"/>
      <c r="D111" s="1"/>
      <c r="E111" s="1"/>
      <c r="F111" s="1"/>
      <c r="G111" s="1"/>
      <c r="H111" s="1"/>
      <c r="I111" s="1"/>
      <c r="J111" s="1"/>
      <c r="K111" s="1"/>
      <c r="L111" s="1"/>
      <c r="M111" s="1"/>
      <c r="N111" s="1"/>
      <c r="O111" s="1"/>
      <c r="P111" s="8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row>
    <row r="112" spans="1:59" s="16" customFormat="1">
      <c r="A112" s="81"/>
      <c r="B112" s="1"/>
      <c r="C112" s="1"/>
      <c r="D112" s="1"/>
      <c r="E112" s="1"/>
      <c r="F112" s="1"/>
      <c r="G112" s="1"/>
      <c r="H112" s="1"/>
      <c r="I112" s="1"/>
      <c r="J112" s="1"/>
      <c r="K112" s="1"/>
      <c r="L112" s="1"/>
      <c r="M112" s="1"/>
      <c r="N112" s="1"/>
      <c r="O112" s="1"/>
      <c r="P112" s="8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row>
    <row r="113" spans="1:59" s="16" customFormat="1">
      <c r="A113" s="81"/>
      <c r="B113" s="1"/>
      <c r="C113" s="1"/>
      <c r="D113" s="1"/>
      <c r="E113" s="1"/>
      <c r="F113" s="1"/>
      <c r="G113" s="1"/>
      <c r="H113" s="1"/>
      <c r="I113" s="1"/>
      <c r="J113" s="1"/>
      <c r="K113" s="1"/>
      <c r="L113" s="1"/>
      <c r="M113" s="1"/>
      <c r="N113" s="1"/>
      <c r="O113" s="1"/>
      <c r="P113" s="8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row>
    <row r="114" spans="1:59" s="16" customFormat="1">
      <c r="A114" s="81"/>
      <c r="B114" s="1"/>
      <c r="C114" s="1"/>
      <c r="D114" s="1"/>
      <c r="E114" s="1"/>
      <c r="F114" s="1"/>
      <c r="G114" s="1"/>
      <c r="H114" s="1"/>
      <c r="I114" s="1"/>
      <c r="J114" s="1"/>
      <c r="K114" s="1"/>
      <c r="L114" s="1"/>
      <c r="M114" s="1"/>
      <c r="N114" s="1"/>
      <c r="O114" s="1"/>
      <c r="P114" s="8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row>
    <row r="115" spans="1:59" s="16" customFormat="1">
      <c r="A115" s="81"/>
      <c r="B115" s="1"/>
      <c r="C115" s="1"/>
      <c r="D115" s="1"/>
      <c r="E115" s="1"/>
      <c r="F115" s="1"/>
      <c r="G115" s="1"/>
      <c r="H115" s="1"/>
      <c r="I115" s="1"/>
      <c r="J115" s="1"/>
      <c r="K115" s="1"/>
      <c r="L115" s="1"/>
      <c r="M115" s="1"/>
      <c r="N115" s="1"/>
      <c r="O115" s="1"/>
      <c r="P115" s="8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row>
    <row r="116" spans="1:59" s="16" customFormat="1">
      <c r="A116" s="81"/>
      <c r="B116" s="1"/>
      <c r="C116" s="1"/>
      <c r="D116" s="1"/>
      <c r="E116" s="1"/>
      <c r="F116" s="1"/>
      <c r="G116" s="1"/>
      <c r="H116" s="1"/>
      <c r="I116" s="1"/>
      <c r="J116" s="1"/>
      <c r="K116" s="1"/>
      <c r="L116" s="1"/>
      <c r="M116" s="1"/>
      <c r="N116" s="1"/>
      <c r="O116" s="1"/>
      <c r="P116" s="8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row>
  </sheetData>
  <mergeCells count="10">
    <mergeCell ref="S54:T54"/>
    <mergeCell ref="S57:T57"/>
    <mergeCell ref="S19:T19"/>
    <mergeCell ref="S13:T13"/>
    <mergeCell ref="S15:T15"/>
    <mergeCell ref="S30:T30"/>
    <mergeCell ref="S34:T34"/>
    <mergeCell ref="S33:T33"/>
    <mergeCell ref="S32:T32"/>
    <mergeCell ref="S31:T31"/>
  </mergeCells>
  <phoneticPr fontId="10"/>
  <pageMargins left="2.0866141732283467" right="0.70866141732283472" top="1.1417322834645669" bottom="0.35433070866141736" header="0.31496062992125984" footer="0.31496062992125984"/>
  <pageSetup paperSize="9" scale="39" fitToWidth="0" orientation="portrait" r:id="rId1"/>
  <headerFooter alignWithMargins="0"/>
  <ignoredErrors>
    <ignoredError sqref="AA61:BF61 AA45:BF45 AA19:BF1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J190"/>
  <sheetViews>
    <sheetView topLeftCell="C1" zoomScaleNormal="100" workbookViewId="0">
      <pane xSplit="18" topLeftCell="AX1" activePane="topRight" state="frozen"/>
      <selection activeCell="P1" sqref="P1"/>
      <selection pane="topRight" activeCell="AY1" sqref="AY1"/>
    </sheetView>
  </sheetViews>
  <sheetFormatPr defaultColWidth="9" defaultRowHeight="13.8"/>
  <cols>
    <col min="1" max="1" width="1.6640625" style="81" customWidth="1"/>
    <col min="2" max="2" width="1.6640625" style="1" customWidth="1"/>
    <col min="3" max="3" width="1.6640625" style="81" customWidth="1"/>
    <col min="4" max="15" width="1.6640625" style="1" hidden="1" customWidth="1"/>
    <col min="16" max="16" width="1.6640625" style="81" customWidth="1"/>
    <col min="17" max="19" width="1.6640625" style="1" customWidth="1"/>
    <col min="20" max="20" width="43.109375" style="1" customWidth="1"/>
    <col min="21" max="26" width="43.109375" style="1" hidden="1" customWidth="1"/>
    <col min="27" max="58" width="12.44140625" style="1" bestFit="1" customWidth="1"/>
    <col min="59" max="59" width="6.33203125" style="1" hidden="1" customWidth="1"/>
    <col min="60" max="60" width="10.6640625" style="81" customWidth="1"/>
    <col min="61" max="61" width="7.88671875" style="1" customWidth="1"/>
    <col min="62" max="71" width="9" style="1" customWidth="1"/>
    <col min="72" max="72" width="10.77734375" style="1" customWidth="1"/>
    <col min="73" max="73" width="9" style="32" customWidth="1"/>
    <col min="74" max="86" width="9" style="1" customWidth="1"/>
    <col min="87" max="87" width="11.21875" style="1" customWidth="1"/>
    <col min="88" max="88" width="9" style="32" customWidth="1"/>
    <col min="89" max="91" width="9" style="1" customWidth="1"/>
    <col min="92" max="16384" width="9" style="1"/>
  </cols>
  <sheetData>
    <row r="1" spans="2:88" ht="112.95" customHeight="1">
      <c r="Q1" s="751" t="s">
        <v>569</v>
      </c>
      <c r="R1" s="751"/>
      <c r="S1" s="751"/>
      <c r="T1" s="751"/>
      <c r="U1" s="1274"/>
      <c r="V1" s="1274"/>
      <c r="W1" s="1274"/>
      <c r="X1" s="1274"/>
      <c r="Y1" s="1274"/>
      <c r="Z1" s="1274"/>
      <c r="AE1" s="32"/>
      <c r="CE1" s="1176"/>
    </row>
    <row r="2" spans="2:88" ht="14.25" customHeight="1">
      <c r="Q2" s="1302" t="str">
        <f>'0.Contents'!C2</f>
        <v>＜暫定データ＞</v>
      </c>
    </row>
    <row r="3" spans="2:88" ht="18.75" customHeight="1" thickBot="1">
      <c r="Q3" s="1" t="s">
        <v>78</v>
      </c>
    </row>
    <row r="4" spans="2:88" ht="14.4" thickBot="1">
      <c r="Q4" s="931"/>
      <c r="R4" s="932"/>
      <c r="S4" s="932"/>
      <c r="T4" s="933"/>
      <c r="U4" s="933"/>
      <c r="V4" s="933"/>
      <c r="W4" s="933"/>
      <c r="X4" s="933"/>
      <c r="Y4" s="933"/>
      <c r="Z4" s="933"/>
      <c r="AA4" s="930">
        <v>1990</v>
      </c>
      <c r="AB4" s="930">
        <f>AA4+1</f>
        <v>1991</v>
      </c>
      <c r="AC4" s="930">
        <f t="shared" ref="AC4:BE4" si="0">AB4+1</f>
        <v>1992</v>
      </c>
      <c r="AD4" s="930">
        <f t="shared" si="0"/>
        <v>1993</v>
      </c>
      <c r="AE4" s="930">
        <f t="shared" si="0"/>
        <v>1994</v>
      </c>
      <c r="AF4" s="930">
        <f t="shared" si="0"/>
        <v>1995</v>
      </c>
      <c r="AG4" s="930">
        <f t="shared" si="0"/>
        <v>1996</v>
      </c>
      <c r="AH4" s="930">
        <f t="shared" si="0"/>
        <v>1997</v>
      </c>
      <c r="AI4" s="930">
        <f t="shared" si="0"/>
        <v>1998</v>
      </c>
      <c r="AJ4" s="930">
        <f t="shared" si="0"/>
        <v>1999</v>
      </c>
      <c r="AK4" s="930">
        <f t="shared" si="0"/>
        <v>2000</v>
      </c>
      <c r="AL4" s="930">
        <f t="shared" si="0"/>
        <v>2001</v>
      </c>
      <c r="AM4" s="930">
        <f t="shared" si="0"/>
        <v>2002</v>
      </c>
      <c r="AN4" s="930">
        <f t="shared" si="0"/>
        <v>2003</v>
      </c>
      <c r="AO4" s="930">
        <f t="shared" si="0"/>
        <v>2004</v>
      </c>
      <c r="AP4" s="930">
        <f t="shared" si="0"/>
        <v>2005</v>
      </c>
      <c r="AQ4" s="930">
        <f t="shared" si="0"/>
        <v>2006</v>
      </c>
      <c r="AR4" s="930">
        <f t="shared" si="0"/>
        <v>2007</v>
      </c>
      <c r="AS4" s="930">
        <f t="shared" si="0"/>
        <v>2008</v>
      </c>
      <c r="AT4" s="930">
        <f t="shared" si="0"/>
        <v>2009</v>
      </c>
      <c r="AU4" s="930">
        <f t="shared" si="0"/>
        <v>2010</v>
      </c>
      <c r="AV4" s="930">
        <f t="shared" si="0"/>
        <v>2011</v>
      </c>
      <c r="AW4" s="930">
        <f t="shared" si="0"/>
        <v>2012</v>
      </c>
      <c r="AX4" s="930">
        <f t="shared" si="0"/>
        <v>2013</v>
      </c>
      <c r="AY4" s="930">
        <f t="shared" si="0"/>
        <v>2014</v>
      </c>
      <c r="AZ4" s="930">
        <f t="shared" si="0"/>
        <v>2015</v>
      </c>
      <c r="BA4" s="930">
        <f t="shared" si="0"/>
        <v>2016</v>
      </c>
      <c r="BB4" s="930">
        <f t="shared" si="0"/>
        <v>2017</v>
      </c>
      <c r="BC4" s="930">
        <f t="shared" si="0"/>
        <v>2018</v>
      </c>
      <c r="BD4" s="930">
        <f t="shared" si="0"/>
        <v>2019</v>
      </c>
      <c r="BE4" s="930">
        <f t="shared" si="0"/>
        <v>2020</v>
      </c>
      <c r="BF4" s="1151">
        <f t="shared" ref="BF4" si="1">BE4+1</f>
        <v>2021</v>
      </c>
      <c r="BG4" s="1494" t="s">
        <v>16</v>
      </c>
      <c r="BH4" s="697"/>
    </row>
    <row r="5" spans="2:88">
      <c r="Q5" s="278" t="s">
        <v>47</v>
      </c>
      <c r="R5" s="279"/>
      <c r="S5" s="279"/>
      <c r="T5" s="328"/>
      <c r="U5" s="328"/>
      <c r="V5" s="328"/>
      <c r="W5" s="328"/>
      <c r="X5" s="328"/>
      <c r="Y5" s="328"/>
      <c r="Z5" s="328"/>
      <c r="AA5" s="123">
        <f>SUM(AA6,AA14,AA77,AA56,AA101)</f>
        <v>1067561.954437844</v>
      </c>
      <c r="AB5" s="123">
        <f t="shared" ref="AB5:BE5" si="2">SUM(AB6,AB14,AB77,AB56,AB101)</f>
        <v>1077811.3134951484</v>
      </c>
      <c r="AC5" s="123">
        <f t="shared" si="2"/>
        <v>1085822.1633882239</v>
      </c>
      <c r="AD5" s="123">
        <f t="shared" si="2"/>
        <v>1081001.687398074</v>
      </c>
      <c r="AE5" s="123">
        <f t="shared" si="2"/>
        <v>1130903.9713782831</v>
      </c>
      <c r="AF5" s="123">
        <f t="shared" si="2"/>
        <v>1142141.2286336392</v>
      </c>
      <c r="AG5" s="123">
        <f t="shared" si="2"/>
        <v>1153549.6793706231</v>
      </c>
      <c r="AH5" s="123">
        <f t="shared" si="2"/>
        <v>1147096.7966268645</v>
      </c>
      <c r="AI5" s="123">
        <f t="shared" si="2"/>
        <v>1113157.8091833084</v>
      </c>
      <c r="AJ5" s="123">
        <f t="shared" si="2"/>
        <v>1149478.7329300642</v>
      </c>
      <c r="AK5" s="123">
        <f t="shared" si="2"/>
        <v>1170300.2428345177</v>
      </c>
      <c r="AL5" s="123">
        <f t="shared" si="2"/>
        <v>1157360.1822797363</v>
      </c>
      <c r="AM5" s="123">
        <f t="shared" si="2"/>
        <v>1188990.8394394012</v>
      </c>
      <c r="AN5" s="123">
        <f t="shared" si="2"/>
        <v>1197298.2498674169</v>
      </c>
      <c r="AO5" s="123">
        <f t="shared" si="2"/>
        <v>1193442.4477155809</v>
      </c>
      <c r="AP5" s="123">
        <f t="shared" si="2"/>
        <v>1200521.1451346586</v>
      </c>
      <c r="AQ5" s="123">
        <f t="shared" si="2"/>
        <v>1178716.355597913</v>
      </c>
      <c r="AR5" s="123">
        <f t="shared" si="2"/>
        <v>1214489.3208380837</v>
      </c>
      <c r="AS5" s="123">
        <f t="shared" si="2"/>
        <v>1146922.1427505882</v>
      </c>
      <c r="AT5" s="123">
        <f t="shared" si="2"/>
        <v>1087131.5656690232</v>
      </c>
      <c r="AU5" s="123">
        <f t="shared" si="2"/>
        <v>1137029.6593733155</v>
      </c>
      <c r="AV5" s="123">
        <f t="shared" si="2"/>
        <v>1187985.0725292801</v>
      </c>
      <c r="AW5" s="123">
        <f t="shared" si="2"/>
        <v>1227315.4550555306</v>
      </c>
      <c r="AX5" s="123">
        <f t="shared" si="2"/>
        <v>1235393.6400559011</v>
      </c>
      <c r="AY5" s="123">
        <f t="shared" si="2"/>
        <v>1185623.0562799498</v>
      </c>
      <c r="AZ5" s="123">
        <f t="shared" si="2"/>
        <v>1145912.603271852</v>
      </c>
      <c r="BA5" s="655">
        <f t="shared" si="2"/>
        <v>1126473.4497142474</v>
      </c>
      <c r="BB5" s="123">
        <f t="shared" si="2"/>
        <v>1115200.4465560799</v>
      </c>
      <c r="BC5" s="844">
        <f t="shared" si="2"/>
        <v>1065143.8424160948</v>
      </c>
      <c r="BD5" s="123">
        <f t="shared" si="2"/>
        <v>1029304.3796565952</v>
      </c>
      <c r="BE5" s="123">
        <f t="shared" si="2"/>
        <v>968364.81785470631</v>
      </c>
      <c r="BF5" s="228">
        <f t="shared" ref="BF5" si="3">SUM(BF6,BF14,BF77,BF56,BF101)</f>
        <v>979720.19089582795</v>
      </c>
      <c r="BG5" s="1495"/>
      <c r="BH5" s="1490"/>
      <c r="BI5" s="49"/>
      <c r="CG5" s="81"/>
      <c r="CH5" s="952"/>
      <c r="CI5" s="81"/>
      <c r="CJ5" s="81"/>
    </row>
    <row r="6" spans="2:88">
      <c r="Q6" s="280"/>
      <c r="R6" s="281" t="s">
        <v>48</v>
      </c>
      <c r="S6" s="329"/>
      <c r="T6" s="330"/>
      <c r="U6" s="330"/>
      <c r="V6" s="330"/>
      <c r="W6" s="330"/>
      <c r="X6" s="330"/>
      <c r="Y6" s="330"/>
      <c r="Z6" s="330"/>
      <c r="AA6" s="122">
        <f>SUM(AA7,AA13)</f>
        <v>96212.20431323821</v>
      </c>
      <c r="AB6" s="122">
        <f t="shared" ref="AB6:AX6" si="4">SUM(AB7,AB13)</f>
        <v>94872.843771683882</v>
      </c>
      <c r="AC6" s="122">
        <f t="shared" si="4"/>
        <v>93454.36344315426</v>
      </c>
      <c r="AD6" s="122">
        <f t="shared" si="4"/>
        <v>93557.833873174706</v>
      </c>
      <c r="AE6" s="122">
        <f t="shared" si="4"/>
        <v>93088.33316911447</v>
      </c>
      <c r="AF6" s="122">
        <f t="shared" si="4"/>
        <v>91419.547848433052</v>
      </c>
      <c r="AG6" s="122">
        <f t="shared" si="4"/>
        <v>91588.141853719208</v>
      </c>
      <c r="AH6" s="122">
        <f t="shared" si="4"/>
        <v>93597.373351523973</v>
      </c>
      <c r="AI6" s="122">
        <f t="shared" si="4"/>
        <v>86444.597709933892</v>
      </c>
      <c r="AJ6" s="122">
        <f t="shared" si="4"/>
        <v>89990.843801244671</v>
      </c>
      <c r="AK6" s="122">
        <f t="shared" si="4"/>
        <v>88876.120082514171</v>
      </c>
      <c r="AL6" s="122">
        <f t="shared" si="4"/>
        <v>86330.416193914498</v>
      </c>
      <c r="AM6" s="122">
        <f t="shared" si="4"/>
        <v>93184.155576279241</v>
      </c>
      <c r="AN6" s="122">
        <f t="shared" si="4"/>
        <v>94685.27783127944</v>
      </c>
      <c r="AO6" s="122">
        <f t="shared" si="4"/>
        <v>95007.977577580998</v>
      </c>
      <c r="AP6" s="122">
        <f t="shared" si="4"/>
        <v>98003.900897953412</v>
      </c>
      <c r="AQ6" s="122">
        <f t="shared" si="4"/>
        <v>97105.930796582979</v>
      </c>
      <c r="AR6" s="122">
        <f t="shared" si="4"/>
        <v>103039.29758743032</v>
      </c>
      <c r="AS6" s="122">
        <f t="shared" si="4"/>
        <v>99179.200550285808</v>
      </c>
      <c r="AT6" s="122">
        <f t="shared" si="4"/>
        <v>97950.392030660048</v>
      </c>
      <c r="AU6" s="122">
        <f t="shared" si="4"/>
        <v>98959.613773458346</v>
      </c>
      <c r="AV6" s="122">
        <f t="shared" si="4"/>
        <v>100933.84935857337</v>
      </c>
      <c r="AW6" s="122">
        <f t="shared" si="4"/>
        <v>103880.58823175883</v>
      </c>
      <c r="AX6" s="122">
        <f t="shared" si="4"/>
        <v>102675.53688021383</v>
      </c>
      <c r="AY6" s="122">
        <f t="shared" ref="AY6:BE6" si="5">SUM(AY7,AY13)</f>
        <v>96927.770407994947</v>
      </c>
      <c r="AZ6" s="122">
        <f t="shared" si="5"/>
        <v>93489.192590198334</v>
      </c>
      <c r="BA6" s="656">
        <f t="shared" si="5"/>
        <v>97280.482115870909</v>
      </c>
      <c r="BB6" s="122">
        <f t="shared" si="5"/>
        <v>91530.700488342613</v>
      </c>
      <c r="BC6" s="845">
        <f t="shared" si="5"/>
        <v>89820.586387891643</v>
      </c>
      <c r="BD6" s="122">
        <f t="shared" si="5"/>
        <v>85876.959469118985</v>
      </c>
      <c r="BE6" s="122">
        <f t="shared" si="5"/>
        <v>79055.841432413683</v>
      </c>
      <c r="BF6" s="223">
        <f t="shared" ref="BF6" si="6">SUM(BF7,BF13)</f>
        <v>81885.734062266798</v>
      </c>
      <c r="BG6" s="1496"/>
      <c r="BH6" s="178"/>
    </row>
    <row r="7" spans="2:88">
      <c r="Q7" s="280"/>
      <c r="R7" s="282"/>
      <c r="S7" s="867" t="s">
        <v>334</v>
      </c>
      <c r="T7" s="330"/>
      <c r="U7" s="330"/>
      <c r="V7" s="330"/>
      <c r="W7" s="330"/>
      <c r="X7" s="330"/>
      <c r="Y7" s="330"/>
      <c r="Z7" s="330"/>
      <c r="AA7" s="122">
        <f>SUM(AA8:AA12)</f>
        <v>96219.509197941021</v>
      </c>
      <c r="AB7" s="122">
        <f t="shared" ref="AB7:BA7" si="7">SUM(AB8:AB12)</f>
        <v>95407.963862604898</v>
      </c>
      <c r="AC7" s="122">
        <f t="shared" si="7"/>
        <v>94327.132700431481</v>
      </c>
      <c r="AD7" s="122">
        <f t="shared" si="7"/>
        <v>94434.74360503495</v>
      </c>
      <c r="AE7" s="122">
        <f t="shared" si="7"/>
        <v>94572.696864944533</v>
      </c>
      <c r="AF7" s="122">
        <f t="shared" si="7"/>
        <v>93224.131976435776</v>
      </c>
      <c r="AG7" s="122">
        <f t="shared" si="7"/>
        <v>93517.931658647401</v>
      </c>
      <c r="AH7" s="122">
        <f t="shared" si="7"/>
        <v>95885.621133019653</v>
      </c>
      <c r="AI7" s="122">
        <f t="shared" si="7"/>
        <v>91592.388730168168</v>
      </c>
      <c r="AJ7" s="122">
        <f t="shared" si="7"/>
        <v>95231.136673429894</v>
      </c>
      <c r="AK7" s="122">
        <f t="shared" si="7"/>
        <v>95275.348879517114</v>
      </c>
      <c r="AL7" s="122">
        <f t="shared" si="7"/>
        <v>93032.698325939782</v>
      </c>
      <c r="AM7" s="122">
        <f t="shared" si="7"/>
        <v>95529.59823759977</v>
      </c>
      <c r="AN7" s="122">
        <f t="shared" si="7"/>
        <v>96842.658287760918</v>
      </c>
      <c r="AO7" s="122">
        <f t="shared" si="7"/>
        <v>96955.723037970049</v>
      </c>
      <c r="AP7" s="122">
        <f t="shared" si="7"/>
        <v>102417.05315837053</v>
      </c>
      <c r="AQ7" s="122">
        <f t="shared" si="7"/>
        <v>100662.27799857513</v>
      </c>
      <c r="AR7" s="122">
        <f t="shared" si="7"/>
        <v>105626.7446028796</v>
      </c>
      <c r="AS7" s="122">
        <f t="shared" si="7"/>
        <v>103497.62302875021</v>
      </c>
      <c r="AT7" s="122">
        <f t="shared" si="7"/>
        <v>100712.04415205528</v>
      </c>
      <c r="AU7" s="122">
        <f t="shared" si="7"/>
        <v>104084.47842416246</v>
      </c>
      <c r="AV7" s="122">
        <f t="shared" si="7"/>
        <v>105138.7582961624</v>
      </c>
      <c r="AW7" s="122">
        <f t="shared" si="7"/>
        <v>107044.24483843181</v>
      </c>
      <c r="AX7" s="122">
        <f t="shared" si="7"/>
        <v>106179.48476615764</v>
      </c>
      <c r="AY7" s="122">
        <f>SUM(AY8:AY12)</f>
        <v>99690.957457150871</v>
      </c>
      <c r="AZ7" s="122">
        <f t="shared" si="7"/>
        <v>96882.919556088396</v>
      </c>
      <c r="BA7" s="656">
        <f t="shared" si="7"/>
        <v>101518.23227001284</v>
      </c>
      <c r="BB7" s="122">
        <f>SUM(BB8:BB12)</f>
        <v>95795.008321382134</v>
      </c>
      <c r="BC7" s="845">
        <f>SUM(BC8:BC12)</f>
        <v>94488.675241436402</v>
      </c>
      <c r="BD7" s="122">
        <f>SUM(BD8:BD12)</f>
        <v>89600.329374014284</v>
      </c>
      <c r="BE7" s="122">
        <f>SUM(BE8:BE12)</f>
        <v>82064.059762048244</v>
      </c>
      <c r="BF7" s="223">
        <f>SUM(BF8:BF12)</f>
        <v>85805.660444161622</v>
      </c>
      <c r="BG7" s="1496"/>
      <c r="BH7" s="178"/>
    </row>
    <row r="8" spans="2:88">
      <c r="Q8" s="280"/>
      <c r="R8" s="283"/>
      <c r="S8" s="283"/>
      <c r="T8" s="868" t="s">
        <v>335</v>
      </c>
      <c r="U8" s="868"/>
      <c r="V8" s="868"/>
      <c r="W8" s="868"/>
      <c r="X8" s="868"/>
      <c r="Y8" s="868"/>
      <c r="Z8" s="868"/>
      <c r="AA8" s="100">
        <v>27758.471743628463</v>
      </c>
      <c r="AB8" s="100">
        <v>25805.721347143925</v>
      </c>
      <c r="AC8" s="100">
        <v>23042.952819029226</v>
      </c>
      <c r="AD8" s="100">
        <v>22954.524700723254</v>
      </c>
      <c r="AE8" s="100">
        <v>19618.556220724538</v>
      </c>
      <c r="AF8" s="100">
        <v>18824.147363606815</v>
      </c>
      <c r="AG8" s="100">
        <v>18316.478685924601</v>
      </c>
      <c r="AH8" s="100">
        <v>17170.343799266506</v>
      </c>
      <c r="AI8" s="100">
        <v>15308.917351297627</v>
      </c>
      <c r="AJ8" s="100">
        <v>16355.536616333684</v>
      </c>
      <c r="AK8" s="100">
        <v>17169.681897546008</v>
      </c>
      <c r="AL8" s="100">
        <v>16494.485224294858</v>
      </c>
      <c r="AM8" s="100">
        <v>16305.609284059383</v>
      </c>
      <c r="AN8" s="100">
        <v>15870.659074673345</v>
      </c>
      <c r="AO8" s="100">
        <v>16167.057529363126</v>
      </c>
      <c r="AP8" s="100">
        <v>18780.688131288582</v>
      </c>
      <c r="AQ8" s="100">
        <v>19366.693513500992</v>
      </c>
      <c r="AR8" s="100">
        <v>19342.125940611339</v>
      </c>
      <c r="AS8" s="100">
        <v>19043.266420776519</v>
      </c>
      <c r="AT8" s="100">
        <v>18788.678178188158</v>
      </c>
      <c r="AU8" s="100">
        <v>19474.551733964312</v>
      </c>
      <c r="AV8" s="100">
        <v>18234.872053489791</v>
      </c>
      <c r="AW8" s="100">
        <v>17674.854861864085</v>
      </c>
      <c r="AX8" s="100">
        <v>15837.520644567714</v>
      </c>
      <c r="AY8" s="100">
        <v>15596.252591362943</v>
      </c>
      <c r="AZ8" s="100">
        <v>15119.252556626416</v>
      </c>
      <c r="BA8" s="668">
        <v>15439.144836119456</v>
      </c>
      <c r="BB8" s="100">
        <v>15179.815069669434</v>
      </c>
      <c r="BC8" s="846">
        <v>16889.30221732151</v>
      </c>
      <c r="BD8" s="100">
        <v>16355.508383730798</v>
      </c>
      <c r="BE8" s="100">
        <v>14657.284372439395</v>
      </c>
      <c r="BF8" s="886">
        <v>15735.012551182434</v>
      </c>
      <c r="BG8" s="1497"/>
      <c r="BH8" s="1491"/>
      <c r="BI8" s="51"/>
      <c r="BJ8" s="51"/>
      <c r="BK8" s="51"/>
      <c r="BL8" s="51"/>
    </row>
    <row r="9" spans="2:88">
      <c r="Q9" s="280"/>
      <c r="R9" s="283"/>
      <c r="S9" s="283"/>
      <c r="T9" s="870" t="s">
        <v>336</v>
      </c>
      <c r="U9" s="870"/>
      <c r="V9" s="870"/>
      <c r="W9" s="870"/>
      <c r="X9" s="870"/>
      <c r="Y9" s="870"/>
      <c r="Z9" s="870"/>
      <c r="AA9" s="220">
        <v>36100.688046010167</v>
      </c>
      <c r="AB9" s="220">
        <v>36690.698633931897</v>
      </c>
      <c r="AC9" s="220">
        <v>37395.917806746249</v>
      </c>
      <c r="AD9" s="220">
        <v>39631.984594924186</v>
      </c>
      <c r="AE9" s="220">
        <v>39598.280227970768</v>
      </c>
      <c r="AF9" s="220">
        <v>39965.421880232912</v>
      </c>
      <c r="AG9" s="220">
        <v>41382.146866824551</v>
      </c>
      <c r="AH9" s="220">
        <v>44281.059518413931</v>
      </c>
      <c r="AI9" s="220">
        <v>44086.992825169851</v>
      </c>
      <c r="AJ9" s="220">
        <v>44974.836289435305</v>
      </c>
      <c r="AK9" s="220">
        <v>45137.681066839126</v>
      </c>
      <c r="AL9" s="220">
        <v>44261.084062337715</v>
      </c>
      <c r="AM9" s="220">
        <v>43232.520174973499</v>
      </c>
      <c r="AN9" s="220">
        <v>43504.978714429024</v>
      </c>
      <c r="AO9" s="220">
        <v>44276.716383308813</v>
      </c>
      <c r="AP9" s="220">
        <v>45827.934134107425</v>
      </c>
      <c r="AQ9" s="220">
        <v>45311.916123813018</v>
      </c>
      <c r="AR9" s="220">
        <v>45039.891665406343</v>
      </c>
      <c r="AS9" s="220">
        <v>42792.639493522976</v>
      </c>
      <c r="AT9" s="220">
        <v>42299.060082083866</v>
      </c>
      <c r="AU9" s="220">
        <v>43167.074404217012</v>
      </c>
      <c r="AV9" s="220">
        <v>40130.968301091882</v>
      </c>
      <c r="AW9" s="220">
        <v>39533.18304080877</v>
      </c>
      <c r="AX9" s="220">
        <v>38811.416459913737</v>
      </c>
      <c r="AY9" s="220">
        <v>37428.56020341815</v>
      </c>
      <c r="AZ9" s="220">
        <v>38283.875849648706</v>
      </c>
      <c r="BA9" s="673">
        <v>35086.850180862195</v>
      </c>
      <c r="BB9" s="220">
        <v>34279.340949169418</v>
      </c>
      <c r="BC9" s="847">
        <v>34990.296180160542</v>
      </c>
      <c r="BD9" s="220">
        <v>33528.035468714545</v>
      </c>
      <c r="BE9" s="220">
        <v>27360.29061586571</v>
      </c>
      <c r="BF9" s="230">
        <v>29144.842223026993</v>
      </c>
      <c r="BG9" s="1498"/>
      <c r="BH9" s="1491"/>
      <c r="BI9" s="51"/>
      <c r="BJ9" s="51"/>
      <c r="BK9" s="51"/>
      <c r="BL9" s="51"/>
    </row>
    <row r="10" spans="2:88">
      <c r="Q10" s="280"/>
      <c r="R10" s="283"/>
      <c r="S10" s="283"/>
      <c r="T10" s="63" t="s">
        <v>101</v>
      </c>
      <c r="U10" s="63"/>
      <c r="V10" s="63"/>
      <c r="W10" s="63"/>
      <c r="X10" s="63"/>
      <c r="Y10" s="63"/>
      <c r="Z10" s="63"/>
      <c r="AA10" s="220">
        <v>1489.2247312704801</v>
      </c>
      <c r="AB10" s="220">
        <v>1467.0581364462912</v>
      </c>
      <c r="AC10" s="220">
        <v>1648.6470348467296</v>
      </c>
      <c r="AD10" s="220">
        <v>1559.4771345547808</v>
      </c>
      <c r="AE10" s="220">
        <v>1277.0009731161583</v>
      </c>
      <c r="AF10" s="220">
        <v>1318.2909053440417</v>
      </c>
      <c r="AG10" s="220">
        <v>1117.8034950349886</v>
      </c>
      <c r="AH10" s="220">
        <v>1221.0652319032031</v>
      </c>
      <c r="AI10" s="220">
        <v>1189.1001332939695</v>
      </c>
      <c r="AJ10" s="220">
        <v>1243.3075714949971</v>
      </c>
      <c r="AK10" s="220">
        <v>1118.7594135361007</v>
      </c>
      <c r="AL10" s="220">
        <v>1083.33473910046</v>
      </c>
      <c r="AM10" s="220">
        <v>1324.9431657335952</v>
      </c>
      <c r="AN10" s="220">
        <v>935.38859707361826</v>
      </c>
      <c r="AO10" s="220">
        <v>1452.2346617480182</v>
      </c>
      <c r="AP10" s="220">
        <v>1629.0698212631107</v>
      </c>
      <c r="AQ10" s="220">
        <v>1163.500747282442</v>
      </c>
      <c r="AR10" s="220">
        <v>2413.5852154751069</v>
      </c>
      <c r="AS10" s="220">
        <v>2511.2144913389702</v>
      </c>
      <c r="AT10" s="220">
        <v>2587.3438662753083</v>
      </c>
      <c r="AU10" s="220">
        <v>2902.7154204389499</v>
      </c>
      <c r="AV10" s="220">
        <v>3112.9904200468222</v>
      </c>
      <c r="AW10" s="220">
        <v>4122.9030693234017</v>
      </c>
      <c r="AX10" s="220">
        <v>3080.34352550739</v>
      </c>
      <c r="AY10" s="220">
        <v>3192.5653149477812</v>
      </c>
      <c r="AZ10" s="220">
        <v>2956.946385329873</v>
      </c>
      <c r="BA10" s="673">
        <v>3445.5898877914765</v>
      </c>
      <c r="BB10" s="220">
        <v>2571.3452028479242</v>
      </c>
      <c r="BC10" s="847">
        <v>2202.6133786563282</v>
      </c>
      <c r="BD10" s="220">
        <v>1440.6120712872748</v>
      </c>
      <c r="BE10" s="220">
        <v>1510.4659869987197</v>
      </c>
      <c r="BF10" s="230">
        <v>1393.0098153827309</v>
      </c>
      <c r="BG10" s="1498"/>
      <c r="BH10" s="1491"/>
      <c r="BI10" s="51"/>
      <c r="BJ10" s="51"/>
      <c r="BK10" s="51"/>
      <c r="BL10" s="51"/>
    </row>
    <row r="11" spans="2:88">
      <c r="Q11" s="280"/>
      <c r="R11" s="283"/>
      <c r="S11" s="283"/>
      <c r="T11" s="63" t="s">
        <v>102</v>
      </c>
      <c r="U11" s="63"/>
      <c r="V11" s="63"/>
      <c r="W11" s="63"/>
      <c r="X11" s="63"/>
      <c r="Y11" s="63"/>
      <c r="Z11" s="63"/>
      <c r="AA11" s="220">
        <v>30871.124677031905</v>
      </c>
      <c r="AB11" s="220">
        <v>31444.485745082784</v>
      </c>
      <c r="AC11" s="220">
        <v>32239.615039809283</v>
      </c>
      <c r="AD11" s="220">
        <v>30288.757174832739</v>
      </c>
      <c r="AE11" s="220">
        <v>34078.859443133078</v>
      </c>
      <c r="AF11" s="220">
        <v>33116.271827252014</v>
      </c>
      <c r="AG11" s="220">
        <v>32701.502610863256</v>
      </c>
      <c r="AH11" s="220">
        <v>33213.152583436007</v>
      </c>
      <c r="AI11" s="220">
        <v>31007.378420406723</v>
      </c>
      <c r="AJ11" s="220">
        <v>32657.456196165898</v>
      </c>
      <c r="AK11" s="220">
        <v>31849.226501595876</v>
      </c>
      <c r="AL11" s="220">
        <v>31193.794300206759</v>
      </c>
      <c r="AM11" s="220">
        <v>34666.525612833299</v>
      </c>
      <c r="AN11" s="220">
        <v>36531.631901584937</v>
      </c>
      <c r="AO11" s="220">
        <v>35059.714463550088</v>
      </c>
      <c r="AP11" s="220">
        <v>36179.361071711406</v>
      </c>
      <c r="AQ11" s="220">
        <v>34820.167613978672</v>
      </c>
      <c r="AR11" s="220">
        <v>38831.14178138681</v>
      </c>
      <c r="AS11" s="220">
        <v>39150.502623111737</v>
      </c>
      <c r="AT11" s="220">
        <v>37036.96202550795</v>
      </c>
      <c r="AU11" s="220">
        <v>38540.136865542176</v>
      </c>
      <c r="AV11" s="220">
        <v>43659.927521533908</v>
      </c>
      <c r="AW11" s="220">
        <v>45713.303866435555</v>
      </c>
      <c r="AX11" s="220">
        <v>48450.204136168788</v>
      </c>
      <c r="AY11" s="220">
        <v>43473.579347421997</v>
      </c>
      <c r="AZ11" s="220">
        <v>40522.844764483401</v>
      </c>
      <c r="BA11" s="673">
        <v>47546.647365239725</v>
      </c>
      <c r="BB11" s="220">
        <v>43764.507099695365</v>
      </c>
      <c r="BC11" s="847">
        <v>40406.463465298017</v>
      </c>
      <c r="BD11" s="220">
        <v>38276.173450281669</v>
      </c>
      <c r="BE11" s="220">
        <v>38536.018786744411</v>
      </c>
      <c r="BF11" s="230">
        <v>39532.795854569471</v>
      </c>
      <c r="BG11" s="1498"/>
      <c r="BH11" s="1491"/>
      <c r="BI11" s="51"/>
      <c r="BJ11" s="51"/>
      <c r="BK11" s="51"/>
      <c r="BL11" s="51"/>
    </row>
    <row r="12" spans="2:88">
      <c r="Q12" s="280"/>
      <c r="R12" s="283"/>
      <c r="S12" s="283"/>
      <c r="T12" s="871" t="s">
        <v>337</v>
      </c>
      <c r="U12" s="871"/>
      <c r="V12" s="871"/>
      <c r="W12" s="871"/>
      <c r="X12" s="871"/>
      <c r="Y12" s="871"/>
      <c r="Z12" s="871"/>
      <c r="AA12" s="787">
        <v>0</v>
      </c>
      <c r="AB12" s="787">
        <v>0</v>
      </c>
      <c r="AC12" s="787">
        <v>0</v>
      </c>
      <c r="AD12" s="787">
        <v>0</v>
      </c>
      <c r="AE12" s="787">
        <v>0</v>
      </c>
      <c r="AF12" s="787">
        <v>0</v>
      </c>
      <c r="AG12" s="787">
        <v>0</v>
      </c>
      <c r="AH12" s="787">
        <v>0</v>
      </c>
      <c r="AI12" s="787">
        <v>0</v>
      </c>
      <c r="AJ12" s="787">
        <v>0</v>
      </c>
      <c r="AK12" s="787">
        <v>0</v>
      </c>
      <c r="AL12" s="787">
        <v>0</v>
      </c>
      <c r="AM12" s="787">
        <v>0</v>
      </c>
      <c r="AN12" s="787">
        <v>0</v>
      </c>
      <c r="AO12" s="787">
        <v>0</v>
      </c>
      <c r="AP12" s="787">
        <v>0</v>
      </c>
      <c r="AQ12" s="787">
        <v>0</v>
      </c>
      <c r="AR12" s="787">
        <v>0</v>
      </c>
      <c r="AS12" s="787">
        <v>0</v>
      </c>
      <c r="AT12" s="787">
        <v>0</v>
      </c>
      <c r="AU12" s="787">
        <v>0</v>
      </c>
      <c r="AV12" s="787">
        <v>0</v>
      </c>
      <c r="AW12" s="787">
        <v>0</v>
      </c>
      <c r="AX12" s="787">
        <v>0</v>
      </c>
      <c r="AY12" s="787">
        <v>0</v>
      </c>
      <c r="AZ12" s="787">
        <v>0</v>
      </c>
      <c r="BA12" s="788">
        <v>0</v>
      </c>
      <c r="BB12" s="787">
        <v>0</v>
      </c>
      <c r="BC12" s="848">
        <v>0</v>
      </c>
      <c r="BD12" s="787">
        <v>0</v>
      </c>
      <c r="BE12" s="787">
        <v>0</v>
      </c>
      <c r="BF12" s="1499">
        <v>0</v>
      </c>
      <c r="BG12" s="1500"/>
      <c r="BH12" s="1491"/>
      <c r="BI12" s="51"/>
      <c r="BJ12" s="51"/>
      <c r="BK12" s="51"/>
      <c r="BL12" s="51"/>
    </row>
    <row r="13" spans="2:88">
      <c r="Q13" s="280"/>
      <c r="R13" s="283"/>
      <c r="S13" s="1583" t="s">
        <v>326</v>
      </c>
      <c r="T13" s="1584"/>
      <c r="U13" s="1281"/>
      <c r="V13" s="1281"/>
      <c r="W13" s="1281"/>
      <c r="X13" s="1281"/>
      <c r="Y13" s="1281"/>
      <c r="Z13" s="1281"/>
      <c r="AA13" s="1170">
        <v>-7.3048847028126147</v>
      </c>
      <c r="AB13" s="1170">
        <v>-535.12009092102335</v>
      </c>
      <c r="AC13" s="1170">
        <v>-872.7692572772238</v>
      </c>
      <c r="AD13" s="1170">
        <v>-876.90973186023689</v>
      </c>
      <c r="AE13" s="1170">
        <v>-1484.3636958300567</v>
      </c>
      <c r="AF13" s="1170">
        <v>-1804.5841280027284</v>
      </c>
      <c r="AG13" s="1170">
        <v>-1929.7898049281907</v>
      </c>
      <c r="AH13" s="1170">
        <v>-2288.2477814956801</v>
      </c>
      <c r="AI13" s="1170">
        <v>-5147.7910202342737</v>
      </c>
      <c r="AJ13" s="1170">
        <v>-5240.2928721852159</v>
      </c>
      <c r="AK13" s="1170">
        <v>-6399.2287970029392</v>
      </c>
      <c r="AL13" s="1170">
        <v>-6702.2821320252815</v>
      </c>
      <c r="AM13" s="1170">
        <v>-2345.4426613205324</v>
      </c>
      <c r="AN13" s="1170">
        <v>-2157.3804564814786</v>
      </c>
      <c r="AO13" s="1170">
        <v>-1947.745460389049</v>
      </c>
      <c r="AP13" s="1170">
        <v>-4413.152260417125</v>
      </c>
      <c r="AQ13" s="1170">
        <v>-3556.3472019921492</v>
      </c>
      <c r="AR13" s="1170">
        <v>-2587.4470154492797</v>
      </c>
      <c r="AS13" s="1170">
        <v>-4318.4224784643975</v>
      </c>
      <c r="AT13" s="1170">
        <v>-2761.6521213952392</v>
      </c>
      <c r="AU13" s="1170">
        <v>-5124.8646507041121</v>
      </c>
      <c r="AV13" s="1170">
        <v>-4204.9089375890317</v>
      </c>
      <c r="AW13" s="1170">
        <v>-3163.6566066729797</v>
      </c>
      <c r="AX13" s="1170">
        <v>-3503.9478859438027</v>
      </c>
      <c r="AY13" s="1170">
        <v>-2763.1870491559212</v>
      </c>
      <c r="AZ13" s="1170">
        <v>-3393.7269658900627</v>
      </c>
      <c r="BA13" s="1171">
        <v>-4237.7501541419388</v>
      </c>
      <c r="BB13" s="1170">
        <v>-4264.3078330395292</v>
      </c>
      <c r="BC13" s="1172">
        <v>-4668.0888535447612</v>
      </c>
      <c r="BD13" s="1170">
        <v>-3723.3699048952917</v>
      </c>
      <c r="BE13" s="1170">
        <v>-3008.2183296345565</v>
      </c>
      <c r="BF13" s="1501">
        <v>-3919.9263818948293</v>
      </c>
      <c r="BG13" s="1502"/>
      <c r="BH13" s="1491"/>
      <c r="BI13" s="51"/>
      <c r="BJ13" s="51"/>
      <c r="BK13" s="51"/>
      <c r="BL13" s="51"/>
    </row>
    <row r="14" spans="2:88">
      <c r="Q14" s="280"/>
      <c r="R14" s="287" t="s">
        <v>49</v>
      </c>
      <c r="S14" s="331"/>
      <c r="T14" s="332"/>
      <c r="U14" s="332"/>
      <c r="V14" s="332"/>
      <c r="W14" s="332"/>
      <c r="X14" s="332"/>
      <c r="Y14" s="332"/>
      <c r="Z14" s="332"/>
      <c r="AA14" s="121">
        <f>SUM(AA15,AA26)</f>
        <v>503373.91805589764</v>
      </c>
      <c r="AB14" s="121">
        <f t="shared" ref="AB14:BA14" si="8">SUM(AB15,AB26)</f>
        <v>496182.47634968592</v>
      </c>
      <c r="AC14" s="121">
        <f t="shared" si="8"/>
        <v>488207.31347675703</v>
      </c>
      <c r="AD14" s="121">
        <f t="shared" si="8"/>
        <v>475448.71692530415</v>
      </c>
      <c r="AE14" s="121">
        <f t="shared" si="8"/>
        <v>492382.34555927501</v>
      </c>
      <c r="AF14" s="121">
        <f t="shared" si="8"/>
        <v>489256.6032792785</v>
      </c>
      <c r="AG14" s="121">
        <f t="shared" si="8"/>
        <v>494164.89819797652</v>
      </c>
      <c r="AH14" s="121">
        <f t="shared" si="8"/>
        <v>484721.59939013101</v>
      </c>
      <c r="AI14" s="121">
        <f t="shared" si="8"/>
        <v>454145.45446879679</v>
      </c>
      <c r="AJ14" s="121">
        <f t="shared" si="8"/>
        <v>464601.34756698716</v>
      </c>
      <c r="AK14" s="121">
        <f t="shared" si="8"/>
        <v>477366.82479219849</v>
      </c>
      <c r="AL14" s="121">
        <f t="shared" si="8"/>
        <v>465765.11746308528</v>
      </c>
      <c r="AM14" s="121">
        <f t="shared" si="8"/>
        <v>473294.07832522097</v>
      </c>
      <c r="AN14" s="121">
        <f t="shared" si="8"/>
        <v>474947.40810265252</v>
      </c>
      <c r="AO14" s="121">
        <f t="shared" si="8"/>
        <v>471193.76460381708</v>
      </c>
      <c r="AP14" s="121">
        <f t="shared" si="8"/>
        <v>467439.53746341879</v>
      </c>
      <c r="AQ14" s="121">
        <f t="shared" si="8"/>
        <v>461424.89961113565</v>
      </c>
      <c r="AR14" s="121">
        <f t="shared" si="8"/>
        <v>472889.82229567075</v>
      </c>
      <c r="AS14" s="121">
        <f t="shared" si="8"/>
        <v>428761.69501054886</v>
      </c>
      <c r="AT14" s="121">
        <f t="shared" si="8"/>
        <v>403524.837486353</v>
      </c>
      <c r="AU14" s="121">
        <f t="shared" si="8"/>
        <v>430981.92719063075</v>
      </c>
      <c r="AV14" s="121">
        <f t="shared" si="8"/>
        <v>445682.03696640994</v>
      </c>
      <c r="AW14" s="121">
        <f t="shared" si="8"/>
        <v>457261.89417892753</v>
      </c>
      <c r="AX14" s="121">
        <f t="shared" si="8"/>
        <v>463609.07339070935</v>
      </c>
      <c r="AY14" s="121">
        <f t="shared" si="8"/>
        <v>447105.47972978203</v>
      </c>
      <c r="AZ14" s="121">
        <f t="shared" si="8"/>
        <v>430410.16621729091</v>
      </c>
      <c r="BA14" s="660">
        <f t="shared" si="8"/>
        <v>418436.86686249485</v>
      </c>
      <c r="BB14" s="121">
        <f>SUM(BB15,BB26)</f>
        <v>414379.64487356902</v>
      </c>
      <c r="BC14" s="849">
        <f>SUM(BC15,BC26)</f>
        <v>400955.80346280884</v>
      </c>
      <c r="BD14" s="121">
        <f>SUM(BD15,BD26)</f>
        <v>386738.59252136812</v>
      </c>
      <c r="BE14" s="121">
        <f>SUM(BE15,BE26)</f>
        <v>354456.60769887327</v>
      </c>
      <c r="BF14" s="160">
        <f>SUM(BF15,BF26)</f>
        <v>372538.3364288907</v>
      </c>
      <c r="BG14" s="1503"/>
      <c r="BH14" s="178"/>
    </row>
    <row r="15" spans="2:88">
      <c r="Q15" s="280"/>
      <c r="R15" s="288"/>
      <c r="S15" s="1588" t="s">
        <v>50</v>
      </c>
      <c r="T15" s="1589"/>
      <c r="U15" s="1284"/>
      <c r="V15" s="1284"/>
      <c r="W15" s="1284"/>
      <c r="X15" s="1284"/>
      <c r="Y15" s="1284"/>
      <c r="Z15" s="1284"/>
      <c r="AA15" s="121">
        <v>39470.539739715758</v>
      </c>
      <c r="AB15" s="121">
        <v>39140.245568471793</v>
      </c>
      <c r="AC15" s="121">
        <v>39156.626425016708</v>
      </c>
      <c r="AD15" s="121">
        <v>37937.352792601094</v>
      </c>
      <c r="AE15" s="121">
        <v>37634.60700723793</v>
      </c>
      <c r="AF15" s="121">
        <v>36799.289598365867</v>
      </c>
      <c r="AG15" s="121">
        <v>37049.588275909162</v>
      </c>
      <c r="AH15" s="121">
        <v>35970.126549178567</v>
      </c>
      <c r="AI15" s="121">
        <v>35146.74654833386</v>
      </c>
      <c r="AJ15" s="121">
        <v>34342.367744695963</v>
      </c>
      <c r="AK15" s="121">
        <v>33822.564791737284</v>
      </c>
      <c r="AL15" s="121">
        <v>33999.720485397484</v>
      </c>
      <c r="AM15" s="121">
        <v>32954.406586634199</v>
      </c>
      <c r="AN15" s="121">
        <v>32578.860368678805</v>
      </c>
      <c r="AO15" s="121">
        <v>32508.102003559448</v>
      </c>
      <c r="AP15" s="121">
        <v>31376.264557345195</v>
      </c>
      <c r="AQ15" s="121">
        <v>29870.738399523685</v>
      </c>
      <c r="AR15" s="121">
        <v>29956.428355178999</v>
      </c>
      <c r="AS15" s="121">
        <v>25145.652961527539</v>
      </c>
      <c r="AT15" s="121">
        <v>27842.64121544826</v>
      </c>
      <c r="AU15" s="121">
        <v>27153.745624318406</v>
      </c>
      <c r="AV15" s="121">
        <v>29283.776480276771</v>
      </c>
      <c r="AW15" s="121">
        <v>28739.441061734899</v>
      </c>
      <c r="AX15" s="121">
        <v>25750.882885164203</v>
      </c>
      <c r="AY15" s="121">
        <v>25600.057236360477</v>
      </c>
      <c r="AZ15" s="121">
        <v>27308.589524649644</v>
      </c>
      <c r="BA15" s="121">
        <v>28313.514347996032</v>
      </c>
      <c r="BB15" s="121">
        <v>28894.719204289479</v>
      </c>
      <c r="BC15" s="849">
        <v>25318.078376031743</v>
      </c>
      <c r="BD15" s="121">
        <v>26037.422294242755</v>
      </c>
      <c r="BE15" s="121">
        <v>25585.22334689675</v>
      </c>
      <c r="BF15" s="160">
        <v>25721.491665351801</v>
      </c>
      <c r="BG15" s="1503"/>
      <c r="BH15" s="178"/>
    </row>
    <row r="16" spans="2:88">
      <c r="B16" s="81"/>
      <c r="D16" s="81"/>
      <c r="E16" s="81"/>
      <c r="F16" s="81"/>
      <c r="G16" s="81"/>
      <c r="H16" s="81"/>
      <c r="I16" s="81"/>
      <c r="J16" s="81"/>
      <c r="K16" s="81"/>
      <c r="L16" s="81"/>
      <c r="M16" s="81"/>
      <c r="N16" s="81"/>
      <c r="O16" s="81"/>
      <c r="Q16" s="280"/>
      <c r="R16" s="288"/>
      <c r="S16" s="291" t="s">
        <v>51</v>
      </c>
      <c r="T16" s="290"/>
      <c r="U16" s="290"/>
      <c r="V16" s="290"/>
      <c r="W16" s="290"/>
      <c r="X16" s="290"/>
      <c r="Y16" s="290"/>
      <c r="Z16" s="290"/>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672"/>
      <c r="BB16" s="147"/>
      <c r="BC16" s="858"/>
      <c r="BD16" s="147"/>
      <c r="BE16" s="147"/>
      <c r="BF16" s="1504"/>
      <c r="BG16" s="1497"/>
      <c r="BH16" s="1491"/>
    </row>
    <row r="17" spans="2:88">
      <c r="O17" s="112"/>
      <c r="Q17" s="280"/>
      <c r="R17" s="288"/>
      <c r="S17" s="291"/>
      <c r="T17" s="141" t="s">
        <v>103</v>
      </c>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657"/>
      <c r="BB17" s="141"/>
      <c r="BC17" s="1309"/>
      <c r="BD17" s="217"/>
      <c r="BE17" s="217"/>
      <c r="BF17" s="1505"/>
      <c r="BG17" s="1497"/>
      <c r="BH17" s="1"/>
      <c r="BU17" s="1"/>
      <c r="CJ17" s="1"/>
    </row>
    <row r="18" spans="2:88">
      <c r="O18" s="112"/>
      <c r="Q18" s="280"/>
      <c r="R18" s="288"/>
      <c r="S18" s="291"/>
      <c r="T18" s="63" t="s">
        <v>104</v>
      </c>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58"/>
      <c r="BB18" s="63"/>
      <c r="BC18" s="1310"/>
      <c r="BD18" s="220"/>
      <c r="BE18" s="220"/>
      <c r="BF18" s="230"/>
      <c r="BG18" s="1498"/>
      <c r="BH18" s="1"/>
      <c r="BU18" s="1"/>
      <c r="CJ18" s="1"/>
    </row>
    <row r="19" spans="2:88">
      <c r="O19" s="112"/>
      <c r="Q19" s="280"/>
      <c r="R19" s="288"/>
      <c r="S19" s="291"/>
      <c r="T19" s="63" t="s">
        <v>105</v>
      </c>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58"/>
      <c r="BB19" s="63"/>
      <c r="BC19" s="1310"/>
      <c r="BD19" s="220"/>
      <c r="BE19" s="220"/>
      <c r="BF19" s="230"/>
      <c r="BG19" s="1498"/>
      <c r="BH19" s="1"/>
      <c r="BU19" s="1"/>
      <c r="CJ19" s="1"/>
    </row>
    <row r="20" spans="2:88">
      <c r="O20" s="112"/>
      <c r="Q20" s="280"/>
      <c r="R20" s="288"/>
      <c r="S20" s="290"/>
      <c r="T20" s="146" t="s">
        <v>106</v>
      </c>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311"/>
      <c r="BB20" s="146"/>
      <c r="BC20" s="1312"/>
      <c r="BD20" s="146"/>
      <c r="BE20" s="146"/>
      <c r="BF20" s="229"/>
      <c r="BG20" s="1500"/>
      <c r="BH20" s="1"/>
      <c r="BU20" s="1"/>
      <c r="CJ20" s="1"/>
    </row>
    <row r="21" spans="2:88" ht="14.25" customHeight="1">
      <c r="B21" s="81"/>
      <c r="D21" s="81"/>
      <c r="E21" s="81"/>
      <c r="F21" s="81"/>
      <c r="G21" s="81"/>
      <c r="H21" s="81"/>
      <c r="I21" s="81"/>
      <c r="J21" s="81"/>
      <c r="K21" s="81"/>
      <c r="L21" s="81"/>
      <c r="M21" s="81"/>
      <c r="N21" s="81"/>
      <c r="O21" s="81"/>
      <c r="Q21" s="280"/>
      <c r="R21" s="288"/>
      <c r="S21" s="292" t="s">
        <v>52</v>
      </c>
      <c r="T21" s="993"/>
      <c r="U21" s="993"/>
      <c r="V21" s="993"/>
      <c r="W21" s="993"/>
      <c r="X21" s="993"/>
      <c r="Y21" s="993"/>
      <c r="Z21" s="993"/>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672"/>
      <c r="BB21" s="147"/>
      <c r="BC21" s="858"/>
      <c r="BD21" s="147"/>
      <c r="BE21" s="147"/>
      <c r="BF21" s="1504"/>
      <c r="BG21" s="1498"/>
      <c r="BH21" s="1491"/>
    </row>
    <row r="22" spans="2:88" ht="14.25" customHeight="1">
      <c r="B22" s="81"/>
      <c r="D22" s="81"/>
      <c r="E22" s="81"/>
      <c r="F22" s="81"/>
      <c r="G22" s="81"/>
      <c r="H22" s="81"/>
      <c r="I22" s="81"/>
      <c r="J22" s="81"/>
      <c r="K22" s="81"/>
      <c r="L22" s="81"/>
      <c r="M22" s="81"/>
      <c r="N22" s="81"/>
      <c r="O22" s="81"/>
      <c r="Q22" s="280"/>
      <c r="R22" s="288"/>
      <c r="S22" s="291" t="s">
        <v>53</v>
      </c>
      <c r="T22" s="292"/>
      <c r="U22" s="292"/>
      <c r="V22" s="292"/>
      <c r="W22" s="292"/>
      <c r="X22" s="292"/>
      <c r="Y22" s="292"/>
      <c r="Z22" s="292"/>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672"/>
      <c r="BB22" s="147"/>
      <c r="BC22" s="858"/>
      <c r="BD22" s="147"/>
      <c r="BE22" s="147"/>
      <c r="BF22" s="1504"/>
      <c r="BG22" s="1500"/>
      <c r="BH22" s="1491"/>
    </row>
    <row r="23" spans="2:88" ht="28.5" customHeight="1">
      <c r="O23" s="112"/>
      <c r="Q23" s="280"/>
      <c r="R23" s="288"/>
      <c r="S23" s="998"/>
      <c r="T23" s="141" t="s">
        <v>107</v>
      </c>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657"/>
      <c r="BB23" s="141"/>
      <c r="BC23" s="1309"/>
      <c r="BD23" s="100"/>
      <c r="BE23" s="100"/>
      <c r="BF23" s="886"/>
      <c r="BG23" s="1497"/>
      <c r="BH23" s="1"/>
      <c r="BU23" s="1"/>
      <c r="CJ23" s="1"/>
    </row>
    <row r="24" spans="2:88" ht="28.5" customHeight="1">
      <c r="O24" s="112"/>
      <c r="Q24" s="280"/>
      <c r="R24" s="288"/>
      <c r="S24" s="998"/>
      <c r="T24" s="63" t="s">
        <v>108</v>
      </c>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58"/>
      <c r="BB24" s="63"/>
      <c r="BC24" s="1310"/>
      <c r="BD24" s="220"/>
      <c r="BE24" s="220"/>
      <c r="BF24" s="230"/>
      <c r="BG24" s="1498"/>
      <c r="BH24" s="1"/>
      <c r="BU24" s="1"/>
      <c r="CJ24" s="1"/>
    </row>
    <row r="25" spans="2:88">
      <c r="O25" s="112"/>
      <c r="Q25" s="280"/>
      <c r="R25" s="288"/>
      <c r="S25" s="998"/>
      <c r="T25" s="63" t="s">
        <v>109</v>
      </c>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58"/>
      <c r="BB25" s="63"/>
      <c r="BC25" s="1310"/>
      <c r="BD25" s="146"/>
      <c r="BE25" s="146"/>
      <c r="BF25" s="229"/>
      <c r="BG25" s="1500"/>
      <c r="BH25" s="1"/>
      <c r="BU25" s="1"/>
      <c r="CJ25" s="1"/>
    </row>
    <row r="26" spans="2:88">
      <c r="Q26" s="280"/>
      <c r="R26" s="288"/>
      <c r="S26" s="1588" t="s">
        <v>54</v>
      </c>
      <c r="T26" s="1589"/>
      <c r="U26" s="1284"/>
      <c r="V26" s="1284"/>
      <c r="W26" s="1284"/>
      <c r="X26" s="1284"/>
      <c r="Y26" s="1284"/>
      <c r="Z26" s="1284"/>
      <c r="AA26" s="121">
        <f>SUM(AA27,AA30,AA31,AA32,AA35,AA36,AA37,AA38,AA48)</f>
        <v>463903.37831618189</v>
      </c>
      <c r="AB26" s="121">
        <f t="shared" ref="AB26:BE26" si="9">SUM(AB27,AB30,AB31,AB32,AB35,AB36,AB37,AB38,AB48)</f>
        <v>457042.23078121414</v>
      </c>
      <c r="AC26" s="121">
        <f t="shared" si="9"/>
        <v>449050.6870517403</v>
      </c>
      <c r="AD26" s="121">
        <f t="shared" si="9"/>
        <v>437511.36413270305</v>
      </c>
      <c r="AE26" s="121">
        <f t="shared" si="9"/>
        <v>454747.7385520371</v>
      </c>
      <c r="AF26" s="121">
        <f t="shared" si="9"/>
        <v>452457.3136809126</v>
      </c>
      <c r="AG26" s="121">
        <f t="shared" si="9"/>
        <v>457115.30992206733</v>
      </c>
      <c r="AH26" s="121">
        <f t="shared" si="9"/>
        <v>448751.47284095245</v>
      </c>
      <c r="AI26" s="121">
        <f t="shared" si="9"/>
        <v>418998.70792046294</v>
      </c>
      <c r="AJ26" s="121">
        <f t="shared" si="9"/>
        <v>430258.97982229118</v>
      </c>
      <c r="AK26" s="121">
        <f t="shared" si="9"/>
        <v>443544.26000046119</v>
      </c>
      <c r="AL26" s="121">
        <f t="shared" si="9"/>
        <v>431765.39697768778</v>
      </c>
      <c r="AM26" s="121">
        <f t="shared" si="9"/>
        <v>440339.67173858674</v>
      </c>
      <c r="AN26" s="121">
        <f t="shared" si="9"/>
        <v>442368.54773397371</v>
      </c>
      <c r="AO26" s="121">
        <f t="shared" si="9"/>
        <v>438685.66260025761</v>
      </c>
      <c r="AP26" s="121">
        <f t="shared" si="9"/>
        <v>436063.2729060736</v>
      </c>
      <c r="AQ26" s="121">
        <f t="shared" si="9"/>
        <v>431554.16121161199</v>
      </c>
      <c r="AR26" s="121">
        <f t="shared" si="9"/>
        <v>442933.39394049178</v>
      </c>
      <c r="AS26" s="121">
        <f t="shared" si="9"/>
        <v>403616.04204902134</v>
      </c>
      <c r="AT26" s="121">
        <f t="shared" si="9"/>
        <v>375682.19627090474</v>
      </c>
      <c r="AU26" s="121">
        <f t="shared" si="9"/>
        <v>403828.18156631233</v>
      </c>
      <c r="AV26" s="121">
        <f t="shared" si="9"/>
        <v>416398.26048613316</v>
      </c>
      <c r="AW26" s="121">
        <f t="shared" si="9"/>
        <v>428522.45311719261</v>
      </c>
      <c r="AX26" s="121">
        <f t="shared" si="9"/>
        <v>437858.19050554518</v>
      </c>
      <c r="AY26" s="121">
        <f t="shared" si="9"/>
        <v>421505.42249342153</v>
      </c>
      <c r="AZ26" s="121">
        <f t="shared" si="9"/>
        <v>403101.57669264125</v>
      </c>
      <c r="BA26" s="660">
        <f t="shared" si="9"/>
        <v>390123.35251449881</v>
      </c>
      <c r="BB26" s="121">
        <f t="shared" si="9"/>
        <v>385484.92566927953</v>
      </c>
      <c r="BC26" s="849">
        <f t="shared" si="9"/>
        <v>375637.72508677712</v>
      </c>
      <c r="BD26" s="121">
        <f t="shared" si="9"/>
        <v>360701.17022712535</v>
      </c>
      <c r="BE26" s="121">
        <f t="shared" si="9"/>
        <v>328871.38435197651</v>
      </c>
      <c r="BF26" s="160">
        <f t="shared" ref="BF26" si="10">SUM(BF27,BF30,BF31,BF32,BF35,BF36,BF37,BF38,BF48)</f>
        <v>346816.84476353892</v>
      </c>
      <c r="BG26" s="1503"/>
      <c r="BH26" s="178"/>
    </row>
    <row r="27" spans="2:88" ht="14.25" customHeight="1">
      <c r="Q27" s="280"/>
      <c r="R27" s="288"/>
      <c r="S27" s="943" t="s">
        <v>415</v>
      </c>
      <c r="T27" s="995"/>
      <c r="U27" s="995"/>
      <c r="V27" s="995"/>
      <c r="W27" s="995"/>
      <c r="X27" s="995"/>
      <c r="Y27" s="995"/>
      <c r="Z27" s="995"/>
      <c r="AA27" s="147">
        <v>14032.413393733861</v>
      </c>
      <c r="AB27" s="147">
        <v>14499.5311674442</v>
      </c>
      <c r="AC27" s="147">
        <v>15152.644169851445</v>
      </c>
      <c r="AD27" s="147">
        <v>15362.026678368438</v>
      </c>
      <c r="AE27" s="147">
        <v>16370.851323251543</v>
      </c>
      <c r="AF27" s="147">
        <v>17047.857456645765</v>
      </c>
      <c r="AG27" s="147">
        <v>17025.15125405986</v>
      </c>
      <c r="AH27" s="147">
        <v>17211.836498280245</v>
      </c>
      <c r="AI27" s="147">
        <v>17752.664657354089</v>
      </c>
      <c r="AJ27" s="147">
        <v>18395.375154099253</v>
      </c>
      <c r="AK27" s="147">
        <v>18709.805757639635</v>
      </c>
      <c r="AL27" s="147">
        <v>19154.975252789027</v>
      </c>
      <c r="AM27" s="147">
        <v>20186.886421689334</v>
      </c>
      <c r="AN27" s="147">
        <v>20353.073779297527</v>
      </c>
      <c r="AO27" s="147">
        <v>20980.652916267936</v>
      </c>
      <c r="AP27" s="147">
        <v>21190.094476555299</v>
      </c>
      <c r="AQ27" s="147">
        <v>20745.368909158933</v>
      </c>
      <c r="AR27" s="147">
        <v>21266.518823626182</v>
      </c>
      <c r="AS27" s="147">
        <v>22198.534531346198</v>
      </c>
      <c r="AT27" s="147">
        <v>19529.627310342632</v>
      </c>
      <c r="AU27" s="147">
        <v>21266.948745066991</v>
      </c>
      <c r="AV27" s="147">
        <v>23112.144623013937</v>
      </c>
      <c r="AW27" s="147">
        <v>23568.747807554784</v>
      </c>
      <c r="AX27" s="147">
        <v>24934.851735852291</v>
      </c>
      <c r="AY27" s="147">
        <v>23053.610027465595</v>
      </c>
      <c r="AZ27" s="147">
        <v>22067.854364526178</v>
      </c>
      <c r="BA27" s="672">
        <v>21189.103188114332</v>
      </c>
      <c r="BB27" s="147">
        <v>20254.812542293443</v>
      </c>
      <c r="BC27" s="858">
        <v>21466.949998745182</v>
      </c>
      <c r="BD27" s="147">
        <v>19869.877044279958</v>
      </c>
      <c r="BE27" s="147">
        <v>19168.061257328322</v>
      </c>
      <c r="BF27" s="1504">
        <v>19502.923595096181</v>
      </c>
      <c r="BG27" s="1497"/>
      <c r="BH27" s="1491"/>
    </row>
    <row r="28" spans="2:88" ht="19.95" customHeight="1">
      <c r="O28" s="112"/>
      <c r="Q28" s="280"/>
      <c r="R28" s="288"/>
      <c r="S28" s="291"/>
      <c r="T28" s="141" t="s">
        <v>110</v>
      </c>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657"/>
      <c r="BB28" s="141"/>
      <c r="BC28" s="1309"/>
      <c r="BD28" s="217"/>
      <c r="BE28" s="217"/>
      <c r="BF28" s="1505"/>
      <c r="BG28" s="1497"/>
      <c r="BH28" s="1"/>
      <c r="BU28" s="1"/>
      <c r="CJ28" s="1"/>
    </row>
    <row r="29" spans="2:88">
      <c r="O29" s="112"/>
      <c r="Q29" s="280"/>
      <c r="R29" s="288"/>
      <c r="S29" s="290"/>
      <c r="T29" s="146" t="s">
        <v>111</v>
      </c>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311"/>
      <c r="BB29" s="146"/>
      <c r="BC29" s="1312"/>
      <c r="BD29" s="146"/>
      <c r="BE29" s="146"/>
      <c r="BF29" s="229"/>
      <c r="BG29" s="1500"/>
      <c r="BH29" s="1"/>
      <c r="BU29" s="1"/>
      <c r="CJ29" s="1"/>
    </row>
    <row r="30" spans="2:88" ht="14.25" customHeight="1">
      <c r="Q30" s="280"/>
      <c r="R30" s="288"/>
      <c r="S30" s="292" t="s">
        <v>112</v>
      </c>
      <c r="T30" s="994"/>
      <c r="U30" s="994"/>
      <c r="V30" s="994"/>
      <c r="W30" s="994"/>
      <c r="X30" s="994"/>
      <c r="Y30" s="994"/>
      <c r="Z30" s="994"/>
      <c r="AA30" s="147">
        <v>20875.496814762053</v>
      </c>
      <c r="AB30" s="147">
        <v>20119.887469283829</v>
      </c>
      <c r="AC30" s="147">
        <v>20001.710075345851</v>
      </c>
      <c r="AD30" s="147">
        <v>18990.749649819412</v>
      </c>
      <c r="AE30" s="147">
        <v>19619.346974099168</v>
      </c>
      <c r="AF30" s="147">
        <v>19204.400594095277</v>
      </c>
      <c r="AG30" s="147">
        <v>18536.382217698243</v>
      </c>
      <c r="AH30" s="147">
        <v>18276.656189093992</v>
      </c>
      <c r="AI30" s="147">
        <v>17900.530852329455</v>
      </c>
      <c r="AJ30" s="147">
        <v>17088.570579667601</v>
      </c>
      <c r="AK30" s="147">
        <v>16280.688747351916</v>
      </c>
      <c r="AL30" s="147">
        <v>15790.459233613812</v>
      </c>
      <c r="AM30" s="147">
        <v>15547.511734074258</v>
      </c>
      <c r="AN30" s="147">
        <v>15296.326278817727</v>
      </c>
      <c r="AO30" s="147">
        <v>14498.344544911344</v>
      </c>
      <c r="AP30" s="147">
        <v>12901.082519485277</v>
      </c>
      <c r="AQ30" s="147">
        <v>12080.659866089787</v>
      </c>
      <c r="AR30" s="147">
        <v>11651.08949116154</v>
      </c>
      <c r="AS30" s="147">
        <v>9754.3673474958759</v>
      </c>
      <c r="AT30" s="147">
        <v>9054.7161059137034</v>
      </c>
      <c r="AU30" s="147">
        <v>9621.8461237520823</v>
      </c>
      <c r="AV30" s="147">
        <v>9792.4376603618948</v>
      </c>
      <c r="AW30" s="147">
        <v>9242.8517387122483</v>
      </c>
      <c r="AX30" s="147">
        <v>9617.5735124367529</v>
      </c>
      <c r="AY30" s="147">
        <v>9296.5523084666656</v>
      </c>
      <c r="AZ30" s="147">
        <v>9829.540322760824</v>
      </c>
      <c r="BA30" s="672">
        <v>8829.1025665489306</v>
      </c>
      <c r="BB30" s="147">
        <v>8470.0572739542113</v>
      </c>
      <c r="BC30" s="858">
        <v>8319.5810782436802</v>
      </c>
      <c r="BD30" s="147">
        <v>7970.1281570873471</v>
      </c>
      <c r="BE30" s="147">
        <v>7343.4494580427427</v>
      </c>
      <c r="BF30" s="1504">
        <v>7926.1091966433996</v>
      </c>
      <c r="BG30" s="1498"/>
      <c r="BH30" s="1491"/>
    </row>
    <row r="31" spans="2:88" ht="14.25" customHeight="1">
      <c r="Q31" s="280"/>
      <c r="R31" s="288"/>
      <c r="S31" s="292" t="s">
        <v>414</v>
      </c>
      <c r="T31" s="994"/>
      <c r="U31" s="994"/>
      <c r="V31" s="994"/>
      <c r="W31" s="994"/>
      <c r="X31" s="994"/>
      <c r="Y31" s="994"/>
      <c r="Z31" s="994"/>
      <c r="AA31" s="147">
        <v>32656.819119141364</v>
      </c>
      <c r="AB31" s="147">
        <v>32669.351338455665</v>
      </c>
      <c r="AC31" s="147">
        <v>32017.692427434944</v>
      </c>
      <c r="AD31" s="147">
        <v>31921.287007542618</v>
      </c>
      <c r="AE31" s="147">
        <v>33143.321420200606</v>
      </c>
      <c r="AF31" s="147">
        <v>34388.446140159343</v>
      </c>
      <c r="AG31" s="147">
        <v>34709.585189736958</v>
      </c>
      <c r="AH31" s="147">
        <v>34542.21473064064</v>
      </c>
      <c r="AI31" s="147">
        <v>33058.176843003057</v>
      </c>
      <c r="AJ31" s="147">
        <v>33696.039842707498</v>
      </c>
      <c r="AK31" s="147">
        <v>34521.888019530314</v>
      </c>
      <c r="AL31" s="147">
        <v>33782.439578802325</v>
      </c>
      <c r="AM31" s="147">
        <v>33246.956392956316</v>
      </c>
      <c r="AN31" s="147">
        <v>32956.246612253221</v>
      </c>
      <c r="AO31" s="147">
        <v>32428.352207512991</v>
      </c>
      <c r="AP31" s="147">
        <v>31036.372811183079</v>
      </c>
      <c r="AQ31" s="147">
        <v>29040.722259604994</v>
      </c>
      <c r="AR31" s="147">
        <v>28447.919698678175</v>
      </c>
      <c r="AS31" s="147">
        <v>26596.280501119381</v>
      </c>
      <c r="AT31" s="147">
        <v>24427.308281223843</v>
      </c>
      <c r="AU31" s="147">
        <v>23991.334790552995</v>
      </c>
      <c r="AV31" s="147">
        <v>24380.803832309382</v>
      </c>
      <c r="AW31" s="147">
        <v>26132.290616816055</v>
      </c>
      <c r="AX31" s="147">
        <v>25309.358750228319</v>
      </c>
      <c r="AY31" s="147">
        <v>23764.72584449565</v>
      </c>
      <c r="AZ31" s="147">
        <v>23550.036759997536</v>
      </c>
      <c r="BA31" s="672">
        <v>23139.81389487052</v>
      </c>
      <c r="BB31" s="147">
        <v>22708.838156637947</v>
      </c>
      <c r="BC31" s="858">
        <v>22421.087649680547</v>
      </c>
      <c r="BD31" s="147">
        <v>21057.217449638865</v>
      </c>
      <c r="BE31" s="147">
        <v>20049.634327908832</v>
      </c>
      <c r="BF31" s="1504">
        <v>19363.529633554703</v>
      </c>
      <c r="BG31" s="1498"/>
      <c r="BH31" s="1491"/>
    </row>
    <row r="32" spans="2:88" ht="14.25" customHeight="1">
      <c r="Q32" s="280"/>
      <c r="R32" s="288"/>
      <c r="S32" s="996" t="s">
        <v>484</v>
      </c>
      <c r="T32" s="995"/>
      <c r="U32" s="995"/>
      <c r="V32" s="995"/>
      <c r="W32" s="995"/>
      <c r="X32" s="995"/>
      <c r="Y32" s="995"/>
      <c r="Z32" s="995"/>
      <c r="AA32" s="147">
        <v>63674.866535705092</v>
      </c>
      <c r="AB32" s="147">
        <v>64199.624272376735</v>
      </c>
      <c r="AC32" s="147">
        <v>64481.960736285328</v>
      </c>
      <c r="AD32" s="147">
        <v>63755.40317748837</v>
      </c>
      <c r="AE32" s="147">
        <v>67995.477385110062</v>
      </c>
      <c r="AF32" s="147">
        <v>68806.581146284967</v>
      </c>
      <c r="AG32" s="147">
        <v>71026.70334096672</v>
      </c>
      <c r="AH32" s="147">
        <v>71996.287662644201</v>
      </c>
      <c r="AI32" s="147">
        <v>67223.751373366686</v>
      </c>
      <c r="AJ32" s="147">
        <v>68929.47646874981</v>
      </c>
      <c r="AK32" s="147">
        <v>72814.129781546901</v>
      </c>
      <c r="AL32" s="147">
        <v>70243.401722216789</v>
      </c>
      <c r="AM32" s="147">
        <v>69494.949218529247</v>
      </c>
      <c r="AN32" s="147">
        <v>68908.43323616503</v>
      </c>
      <c r="AO32" s="147">
        <v>69118.399810996227</v>
      </c>
      <c r="AP32" s="147">
        <v>71615.732562815465</v>
      </c>
      <c r="AQ32" s="147">
        <v>70179.331909089553</v>
      </c>
      <c r="AR32" s="147">
        <v>70661.56989445159</v>
      </c>
      <c r="AS32" s="147">
        <v>65523.905048002576</v>
      </c>
      <c r="AT32" s="147">
        <v>64823.852311348208</v>
      </c>
      <c r="AU32" s="147">
        <v>67173.177460041654</v>
      </c>
      <c r="AV32" s="147">
        <v>69172.063836054644</v>
      </c>
      <c r="AW32" s="147">
        <v>67556.728049663914</v>
      </c>
      <c r="AX32" s="147">
        <v>69383.862092832554</v>
      </c>
      <c r="AY32" s="147">
        <v>66112.636103046738</v>
      </c>
      <c r="AZ32" s="147">
        <v>64042.67658553474</v>
      </c>
      <c r="BA32" s="672">
        <v>60596.737760224598</v>
      </c>
      <c r="BB32" s="147">
        <v>60152.182237206704</v>
      </c>
      <c r="BC32" s="858">
        <v>58078.108575394675</v>
      </c>
      <c r="BD32" s="147">
        <v>57427.36888509195</v>
      </c>
      <c r="BE32" s="147">
        <v>54597.292298037741</v>
      </c>
      <c r="BF32" s="1504">
        <v>56282.908348885991</v>
      </c>
      <c r="BG32" s="1498"/>
      <c r="BH32" s="1491"/>
    </row>
    <row r="33" spans="15:88">
      <c r="O33" s="112"/>
      <c r="Q33" s="280"/>
      <c r="R33" s="288"/>
      <c r="S33" s="291"/>
      <c r="T33" s="1115" t="s">
        <v>485</v>
      </c>
      <c r="U33" s="1115"/>
      <c r="V33" s="1115"/>
      <c r="W33" s="1115"/>
      <c r="X33" s="1115"/>
      <c r="Y33" s="1115"/>
      <c r="Z33" s="1115"/>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657"/>
      <c r="BB33" s="141"/>
      <c r="BC33" s="1309"/>
      <c r="BD33" s="217"/>
      <c r="BE33" s="217"/>
      <c r="BF33" s="1505"/>
      <c r="BG33" s="1497"/>
      <c r="BH33" s="1"/>
      <c r="BU33" s="1"/>
      <c r="CJ33" s="1"/>
    </row>
    <row r="34" spans="15:88">
      <c r="O34" s="112"/>
      <c r="Q34" s="280"/>
      <c r="R34" s="288"/>
      <c r="S34" s="290"/>
      <c r="T34" s="146" t="s">
        <v>113</v>
      </c>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311"/>
      <c r="BB34" s="146"/>
      <c r="BC34" s="1312"/>
      <c r="BD34" s="146"/>
      <c r="BE34" s="146"/>
      <c r="BF34" s="229"/>
      <c r="BG34" s="1500"/>
      <c r="BH34" s="1"/>
      <c r="BU34" s="1"/>
      <c r="CJ34" s="1"/>
    </row>
    <row r="35" spans="15:88" ht="14.25" customHeight="1">
      <c r="Q35" s="280"/>
      <c r="R35" s="288"/>
      <c r="S35" s="869" t="s">
        <v>338</v>
      </c>
      <c r="T35" s="993"/>
      <c r="U35" s="993"/>
      <c r="V35" s="993"/>
      <c r="W35" s="993"/>
      <c r="X35" s="993"/>
      <c r="Y35" s="993"/>
      <c r="Z35" s="993"/>
      <c r="AA35" s="147">
        <v>53887.240942508295</v>
      </c>
      <c r="AB35" s="147">
        <v>53844.256218992676</v>
      </c>
      <c r="AC35" s="147">
        <v>53970.442810360306</v>
      </c>
      <c r="AD35" s="147">
        <v>53104.886350024681</v>
      </c>
      <c r="AE35" s="147">
        <v>54211.727162045201</v>
      </c>
      <c r="AF35" s="147">
        <v>53856.87871528187</v>
      </c>
      <c r="AG35" s="147">
        <v>53665.520710006043</v>
      </c>
      <c r="AH35" s="147">
        <v>51668.51723390667</v>
      </c>
      <c r="AI35" s="147">
        <v>46661.474237010312</v>
      </c>
      <c r="AJ35" s="147">
        <v>46470.09106256385</v>
      </c>
      <c r="AK35" s="147">
        <v>46386.353518781289</v>
      </c>
      <c r="AL35" s="147">
        <v>44537.330167387103</v>
      </c>
      <c r="AM35" s="147">
        <v>43957.657491488717</v>
      </c>
      <c r="AN35" s="147">
        <v>43576.615751932899</v>
      </c>
      <c r="AO35" s="147">
        <v>41068.848317696771</v>
      </c>
      <c r="AP35" s="147">
        <v>39865.560204447946</v>
      </c>
      <c r="AQ35" s="147">
        <v>39713.675955479179</v>
      </c>
      <c r="AR35" s="147">
        <v>38918.702852530951</v>
      </c>
      <c r="AS35" s="147">
        <v>36171.681315026894</v>
      </c>
      <c r="AT35" s="147">
        <v>32298.765980645112</v>
      </c>
      <c r="AU35" s="147">
        <v>32520.124810954447</v>
      </c>
      <c r="AV35" s="147">
        <v>33014.759534221259</v>
      </c>
      <c r="AW35" s="147">
        <v>33762.114642662113</v>
      </c>
      <c r="AX35" s="147">
        <v>34749.853293867636</v>
      </c>
      <c r="AY35" s="147">
        <v>33090.786176977992</v>
      </c>
      <c r="AZ35" s="147">
        <v>31519.623602497439</v>
      </c>
      <c r="BA35" s="672">
        <v>31756.378907274597</v>
      </c>
      <c r="BB35" s="147">
        <v>31562.925624684798</v>
      </c>
      <c r="BC35" s="858">
        <v>30864.431356947513</v>
      </c>
      <c r="BD35" s="147">
        <v>28905.31394335545</v>
      </c>
      <c r="BE35" s="147">
        <v>28142.506347052804</v>
      </c>
      <c r="BF35" s="1504">
        <v>28467.940370003427</v>
      </c>
      <c r="BG35" s="1498"/>
      <c r="BH35" s="1491"/>
    </row>
    <row r="36" spans="15:88" ht="14.25" customHeight="1">
      <c r="Q36" s="280"/>
      <c r="R36" s="288"/>
      <c r="S36" s="292" t="s">
        <v>55</v>
      </c>
      <c r="T36" s="993"/>
      <c r="U36" s="993"/>
      <c r="V36" s="993"/>
      <c r="W36" s="993"/>
      <c r="X36" s="993"/>
      <c r="Y36" s="993"/>
      <c r="Z36" s="993"/>
      <c r="AA36" s="147">
        <v>174380.2104354378</v>
      </c>
      <c r="AB36" s="147">
        <v>168980.88607487915</v>
      </c>
      <c r="AC36" s="147">
        <v>161794.9170114717</v>
      </c>
      <c r="AD36" s="147">
        <v>159529.29847171542</v>
      </c>
      <c r="AE36" s="147">
        <v>163323.72033103736</v>
      </c>
      <c r="AF36" s="147">
        <v>163950.79071748705</v>
      </c>
      <c r="AG36" s="147">
        <v>165425.94619019766</v>
      </c>
      <c r="AH36" s="147">
        <v>167529.93777888443</v>
      </c>
      <c r="AI36" s="147">
        <v>156074.08464724824</v>
      </c>
      <c r="AJ36" s="147">
        <v>161811.16588018322</v>
      </c>
      <c r="AK36" s="147">
        <v>168704.02250442552</v>
      </c>
      <c r="AL36" s="147">
        <v>164347.63232377911</v>
      </c>
      <c r="AM36" s="147">
        <v>170754.61449778045</v>
      </c>
      <c r="AN36" s="147">
        <v>172749.80927225476</v>
      </c>
      <c r="AO36" s="147">
        <v>172862.19113530609</v>
      </c>
      <c r="AP36" s="147">
        <v>170762.77585667634</v>
      </c>
      <c r="AQ36" s="147">
        <v>172967.2954240361</v>
      </c>
      <c r="AR36" s="147">
        <v>179882.22338635029</v>
      </c>
      <c r="AS36" s="147">
        <v>162163.05631147535</v>
      </c>
      <c r="AT36" s="147">
        <v>150659.38634945275</v>
      </c>
      <c r="AU36" s="147">
        <v>171155.07693667346</v>
      </c>
      <c r="AV36" s="147">
        <v>171376.50393667069</v>
      </c>
      <c r="AW36" s="147">
        <v>175418.70968225034</v>
      </c>
      <c r="AX36" s="147">
        <v>182245.03018852611</v>
      </c>
      <c r="AY36" s="147">
        <v>178975.75452750298</v>
      </c>
      <c r="AZ36" s="147">
        <v>170632.15649505024</v>
      </c>
      <c r="BA36" s="672">
        <v>166456.83618536376</v>
      </c>
      <c r="BB36" s="147">
        <v>163617.44191928263</v>
      </c>
      <c r="BC36" s="858">
        <v>158504.86364306218</v>
      </c>
      <c r="BD36" s="147">
        <v>154596.70512593209</v>
      </c>
      <c r="BE36" s="147">
        <v>130591.3611825235</v>
      </c>
      <c r="BF36" s="1504">
        <v>145017.95930108818</v>
      </c>
      <c r="BG36" s="1498"/>
      <c r="BH36" s="1491"/>
    </row>
    <row r="37" spans="15:88" ht="14.25" customHeight="1">
      <c r="Q37" s="280"/>
      <c r="R37" s="288"/>
      <c r="S37" s="869" t="s">
        <v>339</v>
      </c>
      <c r="T37" s="993"/>
      <c r="U37" s="993"/>
      <c r="V37" s="993"/>
      <c r="W37" s="993"/>
      <c r="X37" s="993"/>
      <c r="Y37" s="993"/>
      <c r="Z37" s="993"/>
      <c r="AA37" s="147">
        <v>14938.428250307396</v>
      </c>
      <c r="AB37" s="147">
        <v>14455.60546990528</v>
      </c>
      <c r="AC37" s="147">
        <v>14296.284771760909</v>
      </c>
      <c r="AD37" s="147">
        <v>13368.190422050455</v>
      </c>
      <c r="AE37" s="147">
        <v>13248.830211596542</v>
      </c>
      <c r="AF37" s="147">
        <v>12452.116631656425</v>
      </c>
      <c r="AG37" s="147">
        <v>11753.08538600009</v>
      </c>
      <c r="AH37" s="147">
        <v>12062.488265831946</v>
      </c>
      <c r="AI37" s="147">
        <v>11685.308663000978</v>
      </c>
      <c r="AJ37" s="147">
        <v>11989.929473017171</v>
      </c>
      <c r="AK37" s="147">
        <v>11951.020204817496</v>
      </c>
      <c r="AL37" s="147">
        <v>11807.029424449545</v>
      </c>
      <c r="AM37" s="147">
        <v>11978.81805117474</v>
      </c>
      <c r="AN37" s="147">
        <v>12179.964775811479</v>
      </c>
      <c r="AO37" s="147">
        <v>11988.606286990658</v>
      </c>
      <c r="AP37" s="147">
        <v>11567.009047759893</v>
      </c>
      <c r="AQ37" s="147">
        <v>11417.066273552206</v>
      </c>
      <c r="AR37" s="147">
        <v>11479.062579464191</v>
      </c>
      <c r="AS37" s="147">
        <v>10646.150297971128</v>
      </c>
      <c r="AT37" s="147">
        <v>9117.9561579472047</v>
      </c>
      <c r="AU37" s="147">
        <v>9257.6095084614153</v>
      </c>
      <c r="AV37" s="147">
        <v>9572.2362149657783</v>
      </c>
      <c r="AW37" s="147">
        <v>11350.978943295046</v>
      </c>
      <c r="AX37" s="147">
        <v>10093.740008195873</v>
      </c>
      <c r="AY37" s="147">
        <v>9180.9247437569102</v>
      </c>
      <c r="AZ37" s="147">
        <v>8543.4219051643759</v>
      </c>
      <c r="BA37" s="672">
        <v>8974.5746476616787</v>
      </c>
      <c r="BB37" s="147">
        <v>8686.7274859174267</v>
      </c>
      <c r="BC37" s="858">
        <v>8075.1048175759643</v>
      </c>
      <c r="BD37" s="147">
        <v>7266.8580104743241</v>
      </c>
      <c r="BE37" s="147">
        <v>7306.2806099643003</v>
      </c>
      <c r="BF37" s="1504">
        <v>7386.5690049234663</v>
      </c>
      <c r="BG37" s="1498"/>
      <c r="BH37" s="1491"/>
    </row>
    <row r="38" spans="15:88" ht="14.25" customHeight="1">
      <c r="Q38" s="280"/>
      <c r="R38" s="288"/>
      <c r="S38" s="291" t="s">
        <v>173</v>
      </c>
      <c r="T38" s="292"/>
      <c r="U38" s="292"/>
      <c r="V38" s="292"/>
      <c r="W38" s="292"/>
      <c r="X38" s="292"/>
      <c r="Y38" s="292"/>
      <c r="Z38" s="292"/>
      <c r="AA38" s="147">
        <v>66867.548126982176</v>
      </c>
      <c r="AB38" s="147">
        <v>66506.394505639953</v>
      </c>
      <c r="AC38" s="147">
        <v>66072.072904556189</v>
      </c>
      <c r="AD38" s="147">
        <v>61936.670101017429</v>
      </c>
      <c r="AE38" s="147">
        <v>66326.308980549846</v>
      </c>
      <c r="AF38" s="147">
        <v>63362.317621363931</v>
      </c>
      <c r="AG38" s="147">
        <v>65454.115357188057</v>
      </c>
      <c r="AH38" s="147">
        <v>55809.897846772015</v>
      </c>
      <c r="AI38" s="147">
        <v>48770.140094650233</v>
      </c>
      <c r="AJ38" s="147">
        <v>51354.604895721233</v>
      </c>
      <c r="AK38" s="147">
        <v>53045.039895664719</v>
      </c>
      <c r="AL38" s="147">
        <v>51407.551193106003</v>
      </c>
      <c r="AM38" s="147">
        <v>54008.630443365713</v>
      </c>
      <c r="AN38" s="147">
        <v>54980.287507864254</v>
      </c>
      <c r="AO38" s="147">
        <v>54589.750530987134</v>
      </c>
      <c r="AP38" s="147">
        <v>56076.478309251383</v>
      </c>
      <c r="AQ38" s="147">
        <v>55991.395591327666</v>
      </c>
      <c r="AR38" s="147">
        <v>60482.855528560867</v>
      </c>
      <c r="AS38" s="147">
        <v>53453.092916309775</v>
      </c>
      <c r="AT38" s="147">
        <v>49616.152609931123</v>
      </c>
      <c r="AU38" s="147">
        <v>52217.776794159239</v>
      </c>
      <c r="AV38" s="147">
        <v>57294.756019501583</v>
      </c>
      <c r="AW38" s="147">
        <v>61748.463971943427</v>
      </c>
      <c r="AX38" s="147">
        <v>61166.737026241026</v>
      </c>
      <c r="AY38" s="147">
        <v>57398.065963081754</v>
      </c>
      <c r="AZ38" s="147">
        <v>54129.34893435792</v>
      </c>
      <c r="BA38" s="672">
        <v>51186.399454622355</v>
      </c>
      <c r="BB38" s="147">
        <v>51767.726523564073</v>
      </c>
      <c r="BC38" s="858">
        <v>50872.353402903391</v>
      </c>
      <c r="BD38" s="147">
        <v>47051.406462194471</v>
      </c>
      <c r="BE38" s="147">
        <v>45925.193411490611</v>
      </c>
      <c r="BF38" s="1504">
        <v>46758.762779328557</v>
      </c>
      <c r="BG38" s="1498"/>
      <c r="BH38" s="1491"/>
    </row>
    <row r="39" spans="15:88">
      <c r="O39" s="112"/>
      <c r="Q39" s="280"/>
      <c r="R39" s="288"/>
      <c r="S39" s="291"/>
      <c r="T39" s="141" t="s">
        <v>114</v>
      </c>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657"/>
      <c r="BB39" s="141"/>
      <c r="BC39" s="1309"/>
      <c r="BD39" s="217"/>
      <c r="BE39" s="217"/>
      <c r="BF39" s="1505"/>
      <c r="BG39" s="1497"/>
      <c r="BH39" s="1"/>
      <c r="BU39" s="1"/>
      <c r="CJ39" s="1"/>
    </row>
    <row r="40" spans="15:88">
      <c r="O40" s="112"/>
      <c r="Q40" s="280"/>
      <c r="R40" s="288"/>
      <c r="S40" s="291"/>
      <c r="T40" s="63" t="s">
        <v>115</v>
      </c>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58"/>
      <c r="BB40" s="63"/>
      <c r="BC40" s="1310"/>
      <c r="BD40" s="220"/>
      <c r="BE40" s="220"/>
      <c r="BF40" s="230"/>
      <c r="BG40" s="1498"/>
      <c r="BH40" s="1"/>
      <c r="BU40" s="1"/>
      <c r="CJ40" s="1"/>
    </row>
    <row r="41" spans="15:88">
      <c r="O41" s="112"/>
      <c r="Q41" s="280"/>
      <c r="R41" s="288"/>
      <c r="S41" s="291"/>
      <c r="T41" s="63" t="s">
        <v>116</v>
      </c>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58"/>
      <c r="BB41" s="63"/>
      <c r="BC41" s="1310"/>
      <c r="BD41" s="220"/>
      <c r="BE41" s="220"/>
      <c r="BF41" s="230"/>
      <c r="BG41" s="1498"/>
      <c r="BH41" s="1"/>
      <c r="BU41" s="1"/>
      <c r="CJ41" s="1"/>
    </row>
    <row r="42" spans="15:88">
      <c r="O42" s="112"/>
      <c r="Q42" s="280"/>
      <c r="R42" s="288"/>
      <c r="S42" s="291"/>
      <c r="T42" s="63" t="s">
        <v>117</v>
      </c>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58"/>
      <c r="BB42" s="63"/>
      <c r="BC42" s="1310"/>
      <c r="BD42" s="220"/>
      <c r="BE42" s="220"/>
      <c r="BF42" s="230"/>
      <c r="BG42" s="1498"/>
      <c r="BH42" s="1"/>
      <c r="BU42" s="1"/>
      <c r="CJ42" s="1"/>
    </row>
    <row r="43" spans="15:88">
      <c r="O43" s="112"/>
      <c r="Q43" s="280"/>
      <c r="R43" s="288"/>
      <c r="S43" s="291"/>
      <c r="T43" s="63" t="s">
        <v>118</v>
      </c>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58"/>
      <c r="BB43" s="63"/>
      <c r="BC43" s="1310"/>
      <c r="BD43" s="220"/>
      <c r="BE43" s="220"/>
      <c r="BF43" s="230"/>
      <c r="BG43" s="1498"/>
      <c r="BH43" s="1"/>
      <c r="BU43" s="1"/>
      <c r="CJ43" s="1"/>
    </row>
    <row r="44" spans="15:88">
      <c r="O44" s="112"/>
      <c r="Q44" s="280"/>
      <c r="R44" s="288"/>
      <c r="S44" s="291"/>
      <c r="T44" s="63" t="s">
        <v>119</v>
      </c>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58"/>
      <c r="BB44" s="63"/>
      <c r="BC44" s="1310"/>
      <c r="BD44" s="220"/>
      <c r="BE44" s="220"/>
      <c r="BF44" s="230"/>
      <c r="BG44" s="1498"/>
      <c r="BH44" s="1"/>
      <c r="BU44" s="1"/>
      <c r="CJ44" s="1"/>
    </row>
    <row r="45" spans="15:88">
      <c r="O45" s="112"/>
      <c r="Q45" s="280"/>
      <c r="R45" s="288"/>
      <c r="S45" s="291"/>
      <c r="T45" s="63" t="s">
        <v>120</v>
      </c>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58"/>
      <c r="BB45" s="63"/>
      <c r="BC45" s="1310"/>
      <c r="BD45" s="220"/>
      <c r="BE45" s="220"/>
      <c r="BF45" s="230"/>
      <c r="BG45" s="1498"/>
      <c r="BH45" s="1"/>
      <c r="BU45" s="1"/>
      <c r="CJ45" s="1"/>
    </row>
    <row r="46" spans="15:88">
      <c r="O46" s="112"/>
      <c r="Q46" s="280"/>
      <c r="R46" s="288"/>
      <c r="S46" s="291"/>
      <c r="T46" s="63" t="s">
        <v>121</v>
      </c>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58"/>
      <c r="BB46" s="63"/>
      <c r="BC46" s="1310"/>
      <c r="BD46" s="220"/>
      <c r="BE46" s="220"/>
      <c r="BF46" s="230"/>
      <c r="BG46" s="1498"/>
      <c r="BH46" s="1"/>
      <c r="BU46" s="1"/>
      <c r="CJ46" s="1"/>
    </row>
    <row r="47" spans="15:88">
      <c r="O47" s="112"/>
      <c r="Q47" s="280"/>
      <c r="R47" s="288"/>
      <c r="S47" s="290"/>
      <c r="T47" s="146" t="s">
        <v>122</v>
      </c>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311"/>
      <c r="BB47" s="146"/>
      <c r="BC47" s="1312"/>
      <c r="BD47" s="146"/>
      <c r="BE47" s="146"/>
      <c r="BF47" s="229"/>
      <c r="BG47" s="1500"/>
      <c r="BH47" s="1"/>
      <c r="BU47" s="1"/>
      <c r="CJ47" s="1"/>
    </row>
    <row r="48" spans="15:88" ht="28.5" customHeight="1">
      <c r="Q48" s="280"/>
      <c r="R48" s="288"/>
      <c r="S48" s="992" t="s">
        <v>346</v>
      </c>
      <c r="T48" s="292"/>
      <c r="U48" s="290"/>
      <c r="V48" s="290"/>
      <c r="W48" s="290"/>
      <c r="X48" s="290"/>
      <c r="Y48" s="290"/>
      <c r="Z48" s="290"/>
      <c r="AA48" s="999">
        <v>22590.354697603838</v>
      </c>
      <c r="AB48" s="999">
        <v>21766.694264236608</v>
      </c>
      <c r="AC48" s="999">
        <v>21262.962144673646</v>
      </c>
      <c r="AD48" s="999">
        <v>19542.852274676192</v>
      </c>
      <c r="AE48" s="999">
        <v>20508.154764146751</v>
      </c>
      <c r="AF48" s="999">
        <v>19387.92465793798</v>
      </c>
      <c r="AG48" s="999">
        <v>19518.820276213708</v>
      </c>
      <c r="AH48" s="999">
        <v>19653.636634898354</v>
      </c>
      <c r="AI48" s="999">
        <v>19872.576552499875</v>
      </c>
      <c r="AJ48" s="999">
        <v>20523.726465581582</v>
      </c>
      <c r="AK48" s="999">
        <v>21131.311570703398</v>
      </c>
      <c r="AL48" s="999">
        <v>20694.578081544081</v>
      </c>
      <c r="AM48" s="999">
        <v>21163.647487527927</v>
      </c>
      <c r="AN48" s="999">
        <v>21367.790519576851</v>
      </c>
      <c r="AO48" s="999">
        <v>21150.516849588563</v>
      </c>
      <c r="AP48" s="999">
        <v>21048.167117898985</v>
      </c>
      <c r="AQ48" s="999">
        <v>19418.645023273526</v>
      </c>
      <c r="AR48" s="999">
        <v>20143.45168566798</v>
      </c>
      <c r="AS48" s="999">
        <v>17108.973780274137</v>
      </c>
      <c r="AT48" s="999">
        <v>16154.431164100139</v>
      </c>
      <c r="AU48" s="999">
        <v>16624.28639664999</v>
      </c>
      <c r="AV48" s="999">
        <v>18682.554829033947</v>
      </c>
      <c r="AW48" s="999">
        <v>19741.567664294718</v>
      </c>
      <c r="AX48" s="999">
        <v>20357.183897364572</v>
      </c>
      <c r="AY48" s="999">
        <v>20632.366798627234</v>
      </c>
      <c r="AZ48" s="999">
        <v>18786.917722752056</v>
      </c>
      <c r="BA48" s="1000">
        <v>17994.405909818026</v>
      </c>
      <c r="BB48" s="999">
        <v>18264.213905738237</v>
      </c>
      <c r="BC48" s="1001">
        <v>17035.244564224053</v>
      </c>
      <c r="BD48" s="999">
        <v>16556.295149070902</v>
      </c>
      <c r="BE48" s="999">
        <v>15747.605459627675</v>
      </c>
      <c r="BF48" s="1506">
        <v>16110.142534015071</v>
      </c>
      <c r="BG48" s="1500"/>
      <c r="BH48" s="1491"/>
    </row>
    <row r="49" spans="2:88">
      <c r="O49" s="112"/>
      <c r="Q49" s="280"/>
      <c r="R49" s="288"/>
      <c r="S49" s="291"/>
      <c r="T49" s="141" t="s">
        <v>123</v>
      </c>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657"/>
      <c r="BB49" s="141"/>
      <c r="BC49" s="1309"/>
      <c r="BD49" s="100"/>
      <c r="BE49" s="100"/>
      <c r="BF49" s="886"/>
      <c r="BG49" s="1497"/>
      <c r="BH49" s="1"/>
      <c r="BU49" s="1"/>
      <c r="CJ49" s="1"/>
    </row>
    <row r="50" spans="2:88">
      <c r="O50" s="112"/>
      <c r="Q50" s="280"/>
      <c r="R50" s="288"/>
      <c r="S50" s="291"/>
      <c r="T50" s="220" t="s">
        <v>124</v>
      </c>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673"/>
      <c r="BB50" s="220"/>
      <c r="BC50" s="847"/>
      <c r="BD50" s="220"/>
      <c r="BE50" s="220"/>
      <c r="BF50" s="230"/>
      <c r="BG50" s="1498"/>
      <c r="BH50" s="1"/>
      <c r="BU50" s="1"/>
      <c r="CJ50" s="1"/>
    </row>
    <row r="51" spans="2:88">
      <c r="O51" s="112"/>
      <c r="Q51" s="280"/>
      <c r="R51" s="288"/>
      <c r="S51" s="291"/>
      <c r="T51" s="221" t="s">
        <v>125</v>
      </c>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1219"/>
      <c r="BB51" s="221"/>
      <c r="BC51" s="1313"/>
      <c r="BD51" s="221"/>
      <c r="BE51" s="221"/>
      <c r="BF51" s="231"/>
      <c r="BG51" s="1507"/>
      <c r="BH51" s="1"/>
      <c r="BU51" s="1"/>
      <c r="CJ51" s="1"/>
    </row>
    <row r="52" spans="2:88">
      <c r="O52" s="112"/>
      <c r="Q52" s="280"/>
      <c r="R52" s="288"/>
      <c r="S52" s="291"/>
      <c r="T52" s="220" t="s">
        <v>126</v>
      </c>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673"/>
      <c r="BB52" s="220"/>
      <c r="BC52" s="847"/>
      <c r="BD52" s="220"/>
      <c r="BE52" s="220"/>
      <c r="BF52" s="230"/>
      <c r="BG52" s="1498"/>
      <c r="BH52" s="1"/>
      <c r="BU52" s="1"/>
      <c r="CJ52" s="1"/>
    </row>
    <row r="53" spans="2:88">
      <c r="O53" s="112"/>
      <c r="Q53" s="280"/>
      <c r="R53" s="288"/>
      <c r="S53" s="291"/>
      <c r="T53" s="220" t="s">
        <v>127</v>
      </c>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673"/>
      <c r="BB53" s="220"/>
      <c r="BC53" s="847"/>
      <c r="BD53" s="220"/>
      <c r="BE53" s="220"/>
      <c r="BF53" s="230"/>
      <c r="BG53" s="1498"/>
      <c r="BH53" s="1"/>
      <c r="BU53" s="1"/>
      <c r="CJ53" s="1"/>
    </row>
    <row r="54" spans="2:88">
      <c r="O54" s="112"/>
      <c r="Q54" s="280"/>
      <c r="R54" s="288"/>
      <c r="S54" s="291"/>
      <c r="T54" s="220" t="s">
        <v>128</v>
      </c>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1314"/>
      <c r="AZ54" s="1314"/>
      <c r="BA54" s="1315"/>
      <c r="BB54" s="1314"/>
      <c r="BC54" s="1316"/>
      <c r="BD54" s="1314"/>
      <c r="BE54" s="1314"/>
      <c r="BF54" s="1508"/>
      <c r="BG54" s="1498"/>
      <c r="BH54" s="1"/>
      <c r="BU54" s="1"/>
      <c r="CJ54" s="1"/>
    </row>
    <row r="55" spans="2:88">
      <c r="O55" s="112"/>
      <c r="Q55" s="280"/>
      <c r="R55" s="288"/>
      <c r="S55" s="290"/>
      <c r="T55" s="222" t="s">
        <v>129</v>
      </c>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1220"/>
      <c r="BB55" s="222"/>
      <c r="BC55" s="1317"/>
      <c r="BD55" s="222"/>
      <c r="BE55" s="222"/>
      <c r="BF55" s="232"/>
      <c r="BG55" s="1509"/>
      <c r="BH55" s="1"/>
      <c r="BU55" s="1"/>
      <c r="CJ55" s="1"/>
    </row>
    <row r="56" spans="2:88" ht="14.25" customHeight="1">
      <c r="Q56" s="280"/>
      <c r="R56" s="293" t="s">
        <v>130</v>
      </c>
      <c r="S56" s="333"/>
      <c r="T56" s="334"/>
      <c r="U56" s="334"/>
      <c r="V56" s="334"/>
      <c r="W56" s="334"/>
      <c r="X56" s="334"/>
      <c r="Y56" s="334"/>
      <c r="Z56" s="334"/>
      <c r="AA56" s="144">
        <v>130813.33334955155</v>
      </c>
      <c r="AB56" s="144">
        <v>134240.38332645714</v>
      </c>
      <c r="AC56" s="144">
        <v>138911.70538778702</v>
      </c>
      <c r="AD56" s="144">
        <v>142768.91039649092</v>
      </c>
      <c r="AE56" s="144">
        <v>156786.47983693387</v>
      </c>
      <c r="AF56" s="144">
        <v>161911.20833375904</v>
      </c>
      <c r="AG56" s="144">
        <v>160729.79645411065</v>
      </c>
      <c r="AH56" s="144">
        <v>166001.63918754776</v>
      </c>
      <c r="AI56" s="144">
        <v>173220.22727550296</v>
      </c>
      <c r="AJ56" s="144">
        <v>183178.41552213632</v>
      </c>
      <c r="AK56" s="144">
        <v>189500.63664916187</v>
      </c>
      <c r="AL56" s="144">
        <v>189932.26942960965</v>
      </c>
      <c r="AM56" s="144">
        <v>199507.75341956041</v>
      </c>
      <c r="AN56" s="144">
        <v>205834.62597499974</v>
      </c>
      <c r="AO56" s="144">
        <v>213227.57832771039</v>
      </c>
      <c r="AP56" s="144">
        <v>220099.27665348965</v>
      </c>
      <c r="AQ56" s="144">
        <v>216766.95727222733</v>
      </c>
      <c r="AR56" s="144">
        <v>226462.76836272384</v>
      </c>
      <c r="AS56" s="144">
        <v>219502.63791229244</v>
      </c>
      <c r="AT56" s="144">
        <v>196046.06564363785</v>
      </c>
      <c r="AU56" s="144">
        <v>199891.90359803644</v>
      </c>
      <c r="AV56" s="144">
        <v>222867.65111868709</v>
      </c>
      <c r="AW56" s="144">
        <v>227736.82243411936</v>
      </c>
      <c r="AX56" s="144">
        <v>237273.77116612258</v>
      </c>
      <c r="AY56" s="144">
        <v>229230.31950961662</v>
      </c>
      <c r="AZ56" s="144">
        <v>217874.05297362318</v>
      </c>
      <c r="BA56" s="669">
        <v>210578.81479654938</v>
      </c>
      <c r="BB56" s="144">
        <v>209440.26090695622</v>
      </c>
      <c r="BC56" s="669">
        <v>198189.70465159748</v>
      </c>
      <c r="BD56" s="144">
        <v>191280.47637325994</v>
      </c>
      <c r="BE56" s="144">
        <v>183657.04156636517</v>
      </c>
      <c r="BF56" s="164">
        <v>186124.27116484183</v>
      </c>
      <c r="BG56" s="1510"/>
      <c r="BH56" s="178"/>
    </row>
    <row r="57" spans="2:88" ht="27" customHeight="1">
      <c r="B57" s="81"/>
      <c r="D57" s="81"/>
      <c r="E57" s="81"/>
      <c r="F57" s="81"/>
      <c r="G57" s="81"/>
      <c r="H57" s="81"/>
      <c r="I57" s="81"/>
      <c r="J57" s="81"/>
      <c r="K57" s="81"/>
      <c r="L57" s="81"/>
      <c r="M57" s="81"/>
      <c r="N57" s="81"/>
      <c r="O57" s="81"/>
      <c r="Q57" s="280"/>
      <c r="R57" s="294"/>
      <c r="S57" s="1590" t="s">
        <v>487</v>
      </c>
      <c r="T57" s="1582"/>
      <c r="U57" s="1283"/>
      <c r="V57" s="1283"/>
      <c r="W57" s="1283"/>
      <c r="X57" s="1283"/>
      <c r="Y57" s="1283"/>
      <c r="Z57" s="1283"/>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147"/>
      <c r="BA57" s="672"/>
      <c r="BB57" s="147"/>
      <c r="BC57" s="858"/>
      <c r="BD57" s="147"/>
      <c r="BE57" s="147"/>
      <c r="BF57" s="1504"/>
      <c r="BG57" s="1497"/>
      <c r="BH57" s="1491"/>
    </row>
    <row r="58" spans="2:88">
      <c r="O58" s="112"/>
      <c r="Q58" s="280"/>
      <c r="R58" s="294"/>
      <c r="S58" s="291"/>
      <c r="T58" s="997" t="s">
        <v>384</v>
      </c>
      <c r="U58" s="1115"/>
      <c r="V58" s="1115"/>
      <c r="W58" s="1115"/>
      <c r="X58" s="1115"/>
      <c r="Y58" s="1115"/>
      <c r="Z58" s="1115"/>
      <c r="AA58" s="141"/>
      <c r="AB58" s="141"/>
      <c r="AC58" s="141"/>
      <c r="AD58" s="141"/>
      <c r="AE58" s="141"/>
      <c r="AF58" s="141"/>
      <c r="AG58" s="141"/>
      <c r="AH58" s="141"/>
      <c r="AI58" s="141"/>
      <c r="AJ58" s="141"/>
      <c r="AK58" s="141"/>
      <c r="AL58" s="141"/>
      <c r="AM58" s="141"/>
      <c r="AN58" s="141"/>
      <c r="AO58" s="141"/>
      <c r="AP58" s="141"/>
      <c r="AQ58" s="141"/>
      <c r="AR58" s="141"/>
      <c r="AS58" s="141"/>
      <c r="AT58" s="141"/>
      <c r="AU58" s="141"/>
      <c r="AV58" s="141"/>
      <c r="AW58" s="141"/>
      <c r="AX58" s="141"/>
      <c r="AY58" s="141"/>
      <c r="AZ58" s="141"/>
      <c r="BA58" s="657"/>
      <c r="BB58" s="141"/>
      <c r="BC58" s="1309"/>
      <c r="BD58" s="141"/>
      <c r="BE58" s="141"/>
      <c r="BF58" s="219"/>
      <c r="BG58" s="1511"/>
      <c r="BH58" s="50"/>
      <c r="BU58" s="1"/>
      <c r="CJ58" s="1"/>
    </row>
    <row r="59" spans="2:88">
      <c r="O59" s="112"/>
      <c r="Q59" s="280"/>
      <c r="R59" s="294"/>
      <c r="S59" s="291"/>
      <c r="T59" s="241" t="s">
        <v>131</v>
      </c>
      <c r="U59" s="241"/>
      <c r="V59" s="241"/>
      <c r="W59" s="241"/>
      <c r="X59" s="241"/>
      <c r="Y59" s="241"/>
      <c r="Z59" s="241"/>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58"/>
      <c r="BB59" s="63"/>
      <c r="BC59" s="1310"/>
      <c r="BD59" s="63"/>
      <c r="BE59" s="63"/>
      <c r="BF59" s="159"/>
      <c r="BG59" s="1512"/>
      <c r="BH59" s="50"/>
      <c r="BU59" s="1"/>
      <c r="CJ59" s="1"/>
    </row>
    <row r="60" spans="2:88">
      <c r="O60" s="112"/>
      <c r="Q60" s="280"/>
      <c r="R60" s="294"/>
      <c r="S60" s="291"/>
      <c r="T60" s="241" t="s">
        <v>132</v>
      </c>
      <c r="U60" s="241"/>
      <c r="V60" s="241"/>
      <c r="W60" s="241"/>
      <c r="X60" s="241"/>
      <c r="Y60" s="241"/>
      <c r="Z60" s="241"/>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58"/>
      <c r="BB60" s="63"/>
      <c r="BC60" s="1310"/>
      <c r="BD60" s="63"/>
      <c r="BE60" s="63"/>
      <c r="BF60" s="159"/>
      <c r="BG60" s="1512"/>
      <c r="BH60" s="50"/>
      <c r="BU60" s="1"/>
      <c r="CJ60" s="1"/>
    </row>
    <row r="61" spans="2:88" ht="34.5" customHeight="1">
      <c r="B61" s="81"/>
      <c r="D61" s="81"/>
      <c r="E61" s="81"/>
      <c r="F61" s="81"/>
      <c r="G61" s="81"/>
      <c r="H61" s="81"/>
      <c r="I61" s="81"/>
      <c r="J61" s="81"/>
      <c r="K61" s="81"/>
      <c r="L61" s="81"/>
      <c r="M61" s="81"/>
      <c r="N61" s="81"/>
      <c r="O61" s="81"/>
      <c r="Q61" s="280"/>
      <c r="R61" s="294"/>
      <c r="S61" s="1581" t="s">
        <v>57</v>
      </c>
      <c r="T61" s="1582"/>
      <c r="U61" s="1283"/>
      <c r="V61" s="1283"/>
      <c r="W61" s="1283"/>
      <c r="X61" s="1283"/>
      <c r="Y61" s="1283"/>
      <c r="Z61" s="1283"/>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7"/>
      <c r="AZ61" s="147"/>
      <c r="BA61" s="672"/>
      <c r="BB61" s="147"/>
      <c r="BC61" s="858"/>
      <c r="BD61" s="147"/>
      <c r="BE61" s="147"/>
      <c r="BF61" s="1504"/>
      <c r="BG61" s="1498"/>
      <c r="BH61" s="1491"/>
    </row>
    <row r="62" spans="2:88">
      <c r="B62" s="1196"/>
      <c r="O62" s="112"/>
      <c r="Q62" s="280"/>
      <c r="R62" s="294"/>
      <c r="S62" s="291"/>
      <c r="T62" s="350" t="s">
        <v>133</v>
      </c>
      <c r="U62" s="289"/>
      <c r="V62" s="289"/>
      <c r="W62" s="289"/>
      <c r="X62" s="289"/>
      <c r="Y62" s="289"/>
      <c r="Z62" s="289"/>
      <c r="AA62" s="141"/>
      <c r="AB62" s="141"/>
      <c r="AC62" s="141"/>
      <c r="AD62" s="141"/>
      <c r="AE62" s="141"/>
      <c r="AF62" s="141"/>
      <c r="AG62" s="141"/>
      <c r="AH62" s="141"/>
      <c r="AI62" s="141"/>
      <c r="AJ62" s="141"/>
      <c r="AK62" s="141"/>
      <c r="AL62" s="141"/>
      <c r="AM62" s="141"/>
      <c r="AN62" s="141"/>
      <c r="AO62" s="141"/>
      <c r="AP62" s="141"/>
      <c r="AQ62" s="141"/>
      <c r="AR62" s="141"/>
      <c r="AS62" s="141"/>
      <c r="AT62" s="141"/>
      <c r="AU62" s="141"/>
      <c r="AV62" s="141"/>
      <c r="AW62" s="141"/>
      <c r="AX62" s="141"/>
      <c r="AY62" s="141"/>
      <c r="AZ62" s="141"/>
      <c r="BA62" s="657"/>
      <c r="BB62" s="141"/>
      <c r="BC62" s="1309"/>
      <c r="BD62" s="141"/>
      <c r="BE62" s="141"/>
      <c r="BF62" s="219"/>
      <c r="BG62" s="1511"/>
      <c r="BH62" s="50"/>
      <c r="BU62" s="1"/>
      <c r="CJ62" s="1"/>
    </row>
    <row r="63" spans="2:88">
      <c r="B63" s="1196"/>
      <c r="O63" s="112"/>
      <c r="Q63" s="280"/>
      <c r="R63" s="294"/>
      <c r="S63" s="998"/>
      <c r="T63" s="351" t="s">
        <v>134</v>
      </c>
      <c r="U63" s="351"/>
      <c r="V63" s="351"/>
      <c r="W63" s="351"/>
      <c r="X63" s="351"/>
      <c r="Y63" s="351"/>
      <c r="Z63" s="351"/>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58"/>
      <c r="BB63" s="63"/>
      <c r="BC63" s="1310"/>
      <c r="BD63" s="63"/>
      <c r="BE63" s="63"/>
      <c r="BF63" s="159"/>
      <c r="BG63" s="1512"/>
      <c r="BH63" s="50"/>
      <c r="BU63" s="1"/>
      <c r="CJ63" s="1"/>
    </row>
    <row r="64" spans="2:88">
      <c r="B64" s="1196"/>
      <c r="O64" s="112"/>
      <c r="Q64" s="280"/>
      <c r="R64" s="294"/>
      <c r="S64" s="998"/>
      <c r="T64" s="351" t="s">
        <v>135</v>
      </c>
      <c r="U64" s="351"/>
      <c r="V64" s="351"/>
      <c r="W64" s="351"/>
      <c r="X64" s="351"/>
      <c r="Y64" s="351"/>
      <c r="Z64" s="351"/>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58"/>
      <c r="BB64" s="63"/>
      <c r="BC64" s="1310"/>
      <c r="BD64" s="63"/>
      <c r="BE64" s="63"/>
      <c r="BF64" s="159"/>
      <c r="BG64" s="1512"/>
      <c r="BH64" s="50"/>
      <c r="BU64" s="1"/>
      <c r="CJ64" s="1"/>
    </row>
    <row r="65" spans="2:88" ht="28.5" customHeight="1">
      <c r="B65" s="81"/>
      <c r="D65" s="81"/>
      <c r="E65" s="81"/>
      <c r="F65" s="81"/>
      <c r="G65" s="81"/>
      <c r="H65" s="81"/>
      <c r="I65" s="81"/>
      <c r="J65" s="81"/>
      <c r="K65" s="81"/>
      <c r="L65" s="81"/>
      <c r="M65" s="81"/>
      <c r="N65" s="81"/>
      <c r="O65" s="81"/>
      <c r="Q65" s="280"/>
      <c r="R65" s="294"/>
      <c r="S65" s="1581" t="s">
        <v>136</v>
      </c>
      <c r="T65" s="1582"/>
      <c r="U65" s="1283"/>
      <c r="V65" s="1283"/>
      <c r="W65" s="1283"/>
      <c r="X65" s="1283"/>
      <c r="Y65" s="1283"/>
      <c r="Z65" s="1283"/>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672"/>
      <c r="BB65" s="147"/>
      <c r="BC65" s="858"/>
      <c r="BD65" s="147"/>
      <c r="BE65" s="147"/>
      <c r="BF65" s="1504"/>
      <c r="BG65" s="1498"/>
      <c r="BH65" s="1491"/>
    </row>
    <row r="66" spans="2:88">
      <c r="O66" s="112"/>
      <c r="Q66" s="280"/>
      <c r="R66" s="294"/>
      <c r="S66" s="291"/>
      <c r="T66" s="350" t="s">
        <v>137</v>
      </c>
      <c r="U66" s="289"/>
      <c r="V66" s="289"/>
      <c r="W66" s="289"/>
      <c r="X66" s="289"/>
      <c r="Y66" s="289"/>
      <c r="Z66" s="289"/>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657"/>
      <c r="BB66" s="141"/>
      <c r="BC66" s="1309"/>
      <c r="BD66" s="141"/>
      <c r="BE66" s="141"/>
      <c r="BF66" s="219"/>
      <c r="BG66" s="1511"/>
      <c r="BH66" s="50"/>
      <c r="BU66" s="1"/>
      <c r="CJ66" s="1"/>
    </row>
    <row r="67" spans="2:88">
      <c r="O67" s="112"/>
      <c r="Q67" s="280"/>
      <c r="R67" s="294"/>
      <c r="S67" s="291"/>
      <c r="T67" s="351" t="s">
        <v>138</v>
      </c>
      <c r="U67" s="351"/>
      <c r="V67" s="351"/>
      <c r="W67" s="351"/>
      <c r="X67" s="351"/>
      <c r="Y67" s="351"/>
      <c r="Z67" s="351"/>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58"/>
      <c r="BB67" s="63"/>
      <c r="BC67" s="1310"/>
      <c r="BD67" s="63"/>
      <c r="BE67" s="63"/>
      <c r="BF67" s="159"/>
      <c r="BG67" s="1512"/>
      <c r="BH67" s="50"/>
      <c r="BU67" s="1"/>
      <c r="CJ67" s="1"/>
    </row>
    <row r="68" spans="2:88">
      <c r="O68" s="112"/>
      <c r="Q68" s="280"/>
      <c r="R68" s="294"/>
      <c r="S68" s="291"/>
      <c r="T68" s="351" t="s">
        <v>139</v>
      </c>
      <c r="U68" s="351"/>
      <c r="V68" s="351"/>
      <c r="W68" s="351"/>
      <c r="X68" s="351"/>
      <c r="Y68" s="351"/>
      <c r="Z68" s="351"/>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58"/>
      <c r="BB68" s="63"/>
      <c r="BC68" s="1310"/>
      <c r="BD68" s="63"/>
      <c r="BE68" s="63"/>
      <c r="BF68" s="159"/>
      <c r="BG68" s="1512"/>
      <c r="BH68" s="50"/>
      <c r="BU68" s="1"/>
      <c r="CJ68" s="1"/>
    </row>
    <row r="69" spans="2:88" ht="28.5" customHeight="1">
      <c r="B69" s="81"/>
      <c r="D69" s="81"/>
      <c r="E69" s="81"/>
      <c r="F69" s="81"/>
      <c r="G69" s="81"/>
      <c r="H69" s="81"/>
      <c r="I69" s="81"/>
      <c r="J69" s="81"/>
      <c r="K69" s="81"/>
      <c r="L69" s="81"/>
      <c r="M69" s="81"/>
      <c r="N69" s="81"/>
      <c r="O69" s="81"/>
      <c r="Q69" s="280"/>
      <c r="R69" s="294"/>
      <c r="S69" s="1585" t="s">
        <v>59</v>
      </c>
      <c r="T69" s="1586"/>
      <c r="U69" s="1426"/>
      <c r="V69" s="1426"/>
      <c r="W69" s="1426"/>
      <c r="X69" s="1426"/>
      <c r="Y69" s="1426"/>
      <c r="Z69" s="1426"/>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672"/>
      <c r="BB69" s="147"/>
      <c r="BC69" s="858"/>
      <c r="BD69" s="147"/>
      <c r="BE69" s="147"/>
      <c r="BF69" s="1504"/>
      <c r="BG69" s="1498"/>
      <c r="BH69" s="1491"/>
    </row>
    <row r="70" spans="2:88">
      <c r="O70" s="112"/>
      <c r="Q70" s="280"/>
      <c r="R70" s="294"/>
      <c r="S70" s="291"/>
      <c r="T70" s="350" t="s">
        <v>140</v>
      </c>
      <c r="U70" s="289"/>
      <c r="V70" s="289"/>
      <c r="W70" s="289"/>
      <c r="X70" s="289"/>
      <c r="Y70" s="289"/>
      <c r="Z70" s="289"/>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657"/>
      <c r="BB70" s="141"/>
      <c r="BC70" s="1309"/>
      <c r="BD70" s="141"/>
      <c r="BE70" s="141"/>
      <c r="BF70" s="219"/>
      <c r="BG70" s="1512"/>
      <c r="BH70" s="50"/>
      <c r="BU70" s="1"/>
      <c r="CJ70" s="1"/>
    </row>
    <row r="71" spans="2:88">
      <c r="O71" s="112"/>
      <c r="Q71" s="280"/>
      <c r="R71" s="294"/>
      <c r="S71" s="291"/>
      <c r="T71" s="351" t="s">
        <v>141</v>
      </c>
      <c r="U71" s="351"/>
      <c r="V71" s="351"/>
      <c r="W71" s="351"/>
      <c r="X71" s="351"/>
      <c r="Y71" s="351"/>
      <c r="Z71" s="351"/>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58"/>
      <c r="BB71" s="63"/>
      <c r="BC71" s="1310"/>
      <c r="BD71" s="63"/>
      <c r="BE71" s="63"/>
      <c r="BF71" s="159"/>
      <c r="BG71" s="1512"/>
      <c r="BH71" s="50"/>
      <c r="BU71" s="1"/>
      <c r="CJ71" s="1"/>
    </row>
    <row r="72" spans="2:88">
      <c r="O72" s="112"/>
      <c r="Q72" s="280"/>
      <c r="R72" s="294"/>
      <c r="S72" s="291"/>
      <c r="T72" s="351" t="s">
        <v>142</v>
      </c>
      <c r="U72" s="351"/>
      <c r="V72" s="351"/>
      <c r="W72" s="351"/>
      <c r="X72" s="351"/>
      <c r="Y72" s="351"/>
      <c r="Z72" s="351"/>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58"/>
      <c r="BB72" s="63"/>
      <c r="BC72" s="1310"/>
      <c r="BD72" s="63"/>
      <c r="BE72" s="63"/>
      <c r="BF72" s="159"/>
      <c r="BG72" s="1512"/>
      <c r="BH72" s="50"/>
      <c r="BU72" s="1"/>
      <c r="CJ72" s="1"/>
    </row>
    <row r="73" spans="2:88">
      <c r="O73" s="112"/>
      <c r="Q73" s="280"/>
      <c r="R73" s="294"/>
      <c r="S73" s="291"/>
      <c r="T73" s="351" t="s">
        <v>143</v>
      </c>
      <c r="U73" s="351"/>
      <c r="V73" s="351"/>
      <c r="W73" s="351"/>
      <c r="X73" s="351"/>
      <c r="Y73" s="351"/>
      <c r="Z73" s="351"/>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58"/>
      <c r="BB73" s="63"/>
      <c r="BC73" s="1310"/>
      <c r="BD73" s="63"/>
      <c r="BE73" s="63"/>
      <c r="BF73" s="159"/>
      <c r="BG73" s="1512"/>
      <c r="BH73" s="50"/>
      <c r="BU73" s="1"/>
      <c r="CJ73" s="1"/>
    </row>
    <row r="74" spans="2:88" ht="14.25" customHeight="1">
      <c r="B74" s="81"/>
      <c r="D74" s="81"/>
      <c r="E74" s="81"/>
      <c r="F74" s="81"/>
      <c r="G74" s="81"/>
      <c r="H74" s="81"/>
      <c r="I74" s="81"/>
      <c r="J74" s="81"/>
      <c r="K74" s="81"/>
      <c r="L74" s="81"/>
      <c r="M74" s="81"/>
      <c r="N74" s="81"/>
      <c r="O74" s="81"/>
      <c r="Q74" s="280"/>
      <c r="R74" s="294"/>
      <c r="S74" s="1581" t="s">
        <v>144</v>
      </c>
      <c r="T74" s="1587"/>
      <c r="U74" s="1282"/>
      <c r="V74" s="1282"/>
      <c r="W74" s="1282"/>
      <c r="X74" s="1282"/>
      <c r="Y74" s="1282"/>
      <c r="Z74" s="1282"/>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672"/>
      <c r="BB74" s="147"/>
      <c r="BC74" s="858"/>
      <c r="BD74" s="147"/>
      <c r="BE74" s="147"/>
      <c r="BF74" s="1504"/>
      <c r="BG74" s="1500"/>
      <c r="BH74" s="1491"/>
    </row>
    <row r="75" spans="2:88">
      <c r="O75" s="112"/>
      <c r="Q75" s="280"/>
      <c r="R75" s="294"/>
      <c r="S75" s="291"/>
      <c r="T75" s="351" t="s">
        <v>145</v>
      </c>
      <c r="U75" s="351"/>
      <c r="V75" s="351"/>
      <c r="W75" s="351"/>
      <c r="X75" s="351"/>
      <c r="Y75" s="351"/>
      <c r="Z75" s="351"/>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58"/>
      <c r="BB75" s="63"/>
      <c r="BC75" s="1310"/>
      <c r="BD75" s="63"/>
      <c r="BE75" s="63"/>
      <c r="BF75" s="159"/>
      <c r="BG75" s="1512"/>
      <c r="BH75" s="50"/>
      <c r="BU75" s="1"/>
      <c r="CJ75" s="1"/>
    </row>
    <row r="76" spans="2:88">
      <c r="O76" s="112"/>
      <c r="Q76" s="280"/>
      <c r="R76" s="295"/>
      <c r="S76" s="290"/>
      <c r="T76" s="353" t="s">
        <v>146</v>
      </c>
      <c r="U76" s="351"/>
      <c r="V76" s="351"/>
      <c r="W76" s="351"/>
      <c r="X76" s="351"/>
      <c r="Y76" s="351"/>
      <c r="Z76" s="351"/>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58"/>
      <c r="BB76" s="63"/>
      <c r="BC76" s="1310"/>
      <c r="BD76" s="63"/>
      <c r="BE76" s="63"/>
      <c r="BF76" s="159"/>
      <c r="BG76" s="1512"/>
      <c r="BH76" s="50"/>
      <c r="BU76" s="1"/>
      <c r="CJ76" s="1"/>
    </row>
    <row r="77" spans="2:88">
      <c r="B77" s="81"/>
      <c r="D77" s="81"/>
      <c r="E77" s="81"/>
      <c r="F77" s="81"/>
      <c r="G77" s="81"/>
      <c r="H77" s="81"/>
      <c r="I77" s="81"/>
      <c r="J77" s="81"/>
      <c r="K77" s="81"/>
      <c r="L77" s="81"/>
      <c r="M77" s="81"/>
      <c r="N77" s="81"/>
      <c r="O77" s="81"/>
      <c r="Q77" s="280"/>
      <c r="R77" s="296" t="s">
        <v>61</v>
      </c>
      <c r="S77" s="335"/>
      <c r="T77" s="872"/>
      <c r="U77" s="872"/>
      <c r="V77" s="872"/>
      <c r="W77" s="872"/>
      <c r="X77" s="872"/>
      <c r="Y77" s="872"/>
      <c r="Z77" s="872"/>
      <c r="AA77" s="124">
        <f>SUM(AA78,AA92)</f>
        <v>208428.46404010098</v>
      </c>
      <c r="AB77" s="124">
        <f t="shared" ref="AB77:BE77" si="11">SUM(AB78,AB92)</f>
        <v>220426.31789148814</v>
      </c>
      <c r="AC77" s="124">
        <f t="shared" si="11"/>
        <v>227053.27518602545</v>
      </c>
      <c r="AD77" s="124">
        <f t="shared" si="11"/>
        <v>230460.238716855</v>
      </c>
      <c r="AE77" s="124">
        <f t="shared" si="11"/>
        <v>240154.04103971412</v>
      </c>
      <c r="AF77" s="124">
        <f t="shared" si="11"/>
        <v>249219.32303934323</v>
      </c>
      <c r="AG77" s="124">
        <f t="shared" si="11"/>
        <v>255829.24779154602</v>
      </c>
      <c r="AH77" s="124">
        <f t="shared" si="11"/>
        <v>257308.17924071298</v>
      </c>
      <c r="AI77" s="124">
        <f t="shared" si="11"/>
        <v>255051.04911078798</v>
      </c>
      <c r="AJ77" s="124">
        <f t="shared" si="11"/>
        <v>259405.80203285965</v>
      </c>
      <c r="AK77" s="124">
        <f t="shared" si="11"/>
        <v>258755.69324814266</v>
      </c>
      <c r="AL77" s="124">
        <f t="shared" si="11"/>
        <v>262834.00705027458</v>
      </c>
      <c r="AM77" s="124">
        <f t="shared" si="11"/>
        <v>259609.33501764369</v>
      </c>
      <c r="AN77" s="124">
        <f t="shared" si="11"/>
        <v>255967.35719444702</v>
      </c>
      <c r="AO77" s="124">
        <f t="shared" si="11"/>
        <v>249834.84828803115</v>
      </c>
      <c r="AP77" s="124">
        <f t="shared" si="11"/>
        <v>244449.2805860097</v>
      </c>
      <c r="AQ77" s="124">
        <f t="shared" si="11"/>
        <v>241473.22685041133</v>
      </c>
      <c r="AR77" s="124">
        <f t="shared" si="11"/>
        <v>239400.54005790642</v>
      </c>
      <c r="AS77" s="124">
        <f t="shared" si="11"/>
        <v>231655.32222555811</v>
      </c>
      <c r="AT77" s="124">
        <f t="shared" si="11"/>
        <v>228012.86998305668</v>
      </c>
      <c r="AU77" s="124">
        <f t="shared" si="11"/>
        <v>228777.96611340728</v>
      </c>
      <c r="AV77" s="124">
        <f t="shared" si="11"/>
        <v>225176.85502513798</v>
      </c>
      <c r="AW77" s="124">
        <f t="shared" si="11"/>
        <v>226970.95978147385</v>
      </c>
      <c r="AX77" s="124">
        <f t="shared" si="11"/>
        <v>224243.71433606418</v>
      </c>
      <c r="AY77" s="124">
        <f t="shared" si="11"/>
        <v>218897.23226063393</v>
      </c>
      <c r="AZ77" s="124">
        <f t="shared" si="11"/>
        <v>217418.9022758549</v>
      </c>
      <c r="BA77" s="662">
        <f t="shared" si="11"/>
        <v>215404.97035691701</v>
      </c>
      <c r="BB77" s="124">
        <f t="shared" si="11"/>
        <v>213268.90486326168</v>
      </c>
      <c r="BC77" s="850">
        <f t="shared" si="11"/>
        <v>210393.9389815391</v>
      </c>
      <c r="BD77" s="124">
        <f t="shared" si="11"/>
        <v>206171.69156751118</v>
      </c>
      <c r="BE77" s="124">
        <f t="shared" si="11"/>
        <v>184693.77919607377</v>
      </c>
      <c r="BF77" s="161">
        <f t="shared" ref="BF77" si="12">SUM(BF78,BF92)</f>
        <v>186542.98366631358</v>
      </c>
      <c r="BG77" s="1513"/>
      <c r="BH77" s="178"/>
    </row>
    <row r="78" spans="2:88">
      <c r="B78" s="81"/>
      <c r="D78" s="81"/>
      <c r="E78" s="81"/>
      <c r="F78" s="81"/>
      <c r="G78" s="81"/>
      <c r="H78" s="81"/>
      <c r="I78" s="81"/>
      <c r="J78" s="81"/>
      <c r="K78" s="81"/>
      <c r="L78" s="81"/>
      <c r="M78" s="81"/>
      <c r="N78" s="81"/>
      <c r="O78" s="81"/>
      <c r="Q78" s="280"/>
      <c r="R78" s="336"/>
      <c r="S78" s="322" t="s">
        <v>147</v>
      </c>
      <c r="T78" s="947"/>
      <c r="U78" s="947"/>
      <c r="V78" s="947"/>
      <c r="W78" s="947"/>
      <c r="X78" s="947"/>
      <c r="Y78" s="947"/>
      <c r="Z78" s="947"/>
      <c r="AA78" s="176">
        <v>105912.37305784106</v>
      </c>
      <c r="AB78" s="176">
        <v>113843.60363297477</v>
      </c>
      <c r="AC78" s="176">
        <v>120176.60863933785</v>
      </c>
      <c r="AD78" s="176">
        <v>123485.66416724893</v>
      </c>
      <c r="AE78" s="176">
        <v>129195.42627947801</v>
      </c>
      <c r="AF78" s="176">
        <v>136070.28863355386</v>
      </c>
      <c r="AG78" s="176">
        <v>141796.13158561106</v>
      </c>
      <c r="AH78" s="176">
        <v>146108.73441736915</v>
      </c>
      <c r="AI78" s="176">
        <v>146461.07231864129</v>
      </c>
      <c r="AJ78" s="176">
        <v>151296.73618146233</v>
      </c>
      <c r="AK78" s="176">
        <v>151350.3051677857</v>
      </c>
      <c r="AL78" s="176">
        <v>155786.544376684</v>
      </c>
      <c r="AM78" s="176">
        <v>156162.75087340386</v>
      </c>
      <c r="AN78" s="176">
        <v>154346.5749416264</v>
      </c>
      <c r="AO78" s="176">
        <v>148846.82880935143</v>
      </c>
      <c r="AP78" s="176">
        <v>144354.98274595061</v>
      </c>
      <c r="AQ78" s="176">
        <v>140809.58000582471</v>
      </c>
      <c r="AR78" s="176">
        <v>140474.39753624398</v>
      </c>
      <c r="AS78" s="176">
        <v>135761.67937419633</v>
      </c>
      <c r="AT78" s="176">
        <v>136752.68856029867</v>
      </c>
      <c r="AU78" s="176">
        <v>136325.1413579334</v>
      </c>
      <c r="AV78" s="176">
        <v>135911.08838994888</v>
      </c>
      <c r="AW78" s="176">
        <v>137727.1793899092</v>
      </c>
      <c r="AX78" s="176">
        <v>134753.86097071413</v>
      </c>
      <c r="AY78" s="176">
        <v>129462.34344415413</v>
      </c>
      <c r="AZ78" s="176">
        <v>128659.16698558071</v>
      </c>
      <c r="BA78" s="1003">
        <v>128032.06371913417</v>
      </c>
      <c r="BB78" s="176">
        <v>126813.57122791595</v>
      </c>
      <c r="BC78" s="1004">
        <v>124758.10298755104</v>
      </c>
      <c r="BD78" s="176">
        <v>121772.4004858102</v>
      </c>
      <c r="BE78" s="176">
        <v>104285.27536054701</v>
      </c>
      <c r="BF78" s="225">
        <v>103124.40786530141</v>
      </c>
      <c r="BG78" s="1514"/>
      <c r="BH78" s="178"/>
    </row>
    <row r="79" spans="2:88">
      <c r="B79" s="81"/>
      <c r="D79" s="81"/>
      <c r="E79" s="81"/>
      <c r="F79" s="81"/>
      <c r="G79" s="81"/>
      <c r="H79" s="81"/>
      <c r="I79" s="81"/>
      <c r="J79" s="81"/>
      <c r="K79" s="81"/>
      <c r="L79" s="81"/>
      <c r="M79" s="81"/>
      <c r="N79" s="81"/>
      <c r="O79" s="81"/>
      <c r="Q79" s="280"/>
      <c r="R79" s="297"/>
      <c r="S79" s="297"/>
      <c r="T79" s="298" t="s">
        <v>412</v>
      </c>
      <c r="U79" s="291"/>
      <c r="V79" s="291"/>
      <c r="W79" s="291"/>
      <c r="X79" s="291"/>
      <c r="Y79" s="291"/>
      <c r="Z79" s="291"/>
      <c r="AA79" s="1318"/>
      <c r="AB79" s="1318"/>
      <c r="AC79" s="1318"/>
      <c r="AD79" s="1318"/>
      <c r="AE79" s="1318"/>
      <c r="AF79" s="1318"/>
      <c r="AG79" s="1318"/>
      <c r="AH79" s="1318"/>
      <c r="AI79" s="1318"/>
      <c r="AJ79" s="1318"/>
      <c r="AK79" s="1318"/>
      <c r="AL79" s="1318"/>
      <c r="AM79" s="1318"/>
      <c r="AN79" s="1318"/>
      <c r="AO79" s="1318"/>
      <c r="AP79" s="1318"/>
      <c r="AQ79" s="1318"/>
      <c r="AR79" s="1318"/>
      <c r="AS79" s="1318"/>
      <c r="AT79" s="1318"/>
      <c r="AU79" s="1318"/>
      <c r="AV79" s="1318"/>
      <c r="AW79" s="1318"/>
      <c r="AX79" s="1318"/>
      <c r="AY79" s="1318"/>
      <c r="AZ79" s="1318"/>
      <c r="BA79" s="1318"/>
      <c r="BB79" s="1318"/>
      <c r="BC79" s="1318"/>
      <c r="BD79" s="1318"/>
      <c r="BE79" s="1318"/>
      <c r="BF79" s="1515"/>
      <c r="BG79" s="1497"/>
      <c r="BH79" s="1491"/>
    </row>
    <row r="80" spans="2:88">
      <c r="O80" s="112"/>
      <c r="Q80" s="280"/>
      <c r="R80" s="299"/>
      <c r="S80" s="297"/>
      <c r="T80" s="63" t="s">
        <v>148</v>
      </c>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159"/>
      <c r="BG80" s="1512"/>
      <c r="BH80" s="50"/>
      <c r="BU80" s="1"/>
      <c r="CJ80" s="1"/>
    </row>
    <row r="81" spans="2:88">
      <c r="O81" s="112"/>
      <c r="Q81" s="280"/>
      <c r="R81" s="299"/>
      <c r="S81" s="297"/>
      <c r="T81" s="63" t="s">
        <v>149</v>
      </c>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159"/>
      <c r="BG81" s="1512"/>
      <c r="BH81" s="50"/>
      <c r="BU81" s="1"/>
      <c r="CJ81" s="1"/>
    </row>
    <row r="82" spans="2:88">
      <c r="O82" s="112"/>
      <c r="Q82" s="280"/>
      <c r="R82" s="299"/>
      <c r="S82" s="297"/>
      <c r="T82" s="63" t="s">
        <v>150</v>
      </c>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159"/>
      <c r="BG82" s="1512"/>
      <c r="BH82" s="50"/>
      <c r="BU82" s="1"/>
      <c r="CJ82" s="1"/>
    </row>
    <row r="83" spans="2:88">
      <c r="O83" s="112"/>
      <c r="Q83" s="280"/>
      <c r="R83" s="299"/>
      <c r="S83" s="297"/>
      <c r="T83" s="870" t="s">
        <v>372</v>
      </c>
      <c r="U83" s="870"/>
      <c r="V83" s="870"/>
      <c r="W83" s="870"/>
      <c r="X83" s="870"/>
      <c r="Y83" s="870"/>
      <c r="Z83" s="870"/>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159"/>
      <c r="BG83" s="1512"/>
      <c r="BH83" s="50"/>
      <c r="BU83" s="1"/>
      <c r="CJ83" s="1"/>
    </row>
    <row r="84" spans="2:88">
      <c r="O84" s="112"/>
      <c r="Q84" s="280"/>
      <c r="R84" s="299"/>
      <c r="S84" s="297"/>
      <c r="T84" s="63" t="s">
        <v>151</v>
      </c>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159"/>
      <c r="BG84" s="1512"/>
      <c r="BH84" s="50"/>
      <c r="BU84" s="1"/>
      <c r="CJ84" s="1"/>
    </row>
    <row r="85" spans="2:88">
      <c r="O85" s="112"/>
      <c r="Q85" s="280"/>
      <c r="R85" s="299"/>
      <c r="S85" s="297"/>
      <c r="T85" s="63" t="s">
        <v>152</v>
      </c>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159"/>
      <c r="BG85" s="1512"/>
      <c r="BH85" s="50"/>
      <c r="BU85" s="1"/>
      <c r="CJ85" s="1"/>
    </row>
    <row r="86" spans="2:88">
      <c r="O86" s="112"/>
      <c r="Q86" s="280"/>
      <c r="R86" s="299"/>
      <c r="S86" s="297"/>
      <c r="T86" s="63" t="s">
        <v>153</v>
      </c>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159"/>
      <c r="BG86" s="1512"/>
      <c r="BH86" s="50"/>
      <c r="BU86" s="1"/>
      <c r="CJ86" s="1"/>
    </row>
    <row r="87" spans="2:88">
      <c r="O87" s="112"/>
      <c r="Q87" s="280"/>
      <c r="R87" s="299"/>
      <c r="S87" s="297"/>
      <c r="T87" s="63" t="s">
        <v>154</v>
      </c>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159"/>
      <c r="BG87" s="1512"/>
      <c r="BH87" s="50"/>
      <c r="BU87" s="1"/>
      <c r="CJ87" s="1"/>
    </row>
    <row r="88" spans="2:88">
      <c r="O88" s="112"/>
      <c r="Q88" s="280"/>
      <c r="R88" s="299"/>
      <c r="S88" s="297"/>
      <c r="T88" s="63" t="s">
        <v>155</v>
      </c>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159"/>
      <c r="BG88" s="1512"/>
      <c r="BH88" s="50"/>
      <c r="BU88" s="1"/>
      <c r="CJ88" s="1"/>
    </row>
    <row r="89" spans="2:88">
      <c r="Q89" s="280"/>
      <c r="R89" s="299"/>
      <c r="S89" s="297"/>
      <c r="T89" s="300" t="s">
        <v>156</v>
      </c>
      <c r="U89" s="1427"/>
      <c r="V89" s="1427"/>
      <c r="W89" s="1427"/>
      <c r="X89" s="1427"/>
      <c r="Y89" s="1427"/>
      <c r="Z89" s="1427"/>
      <c r="AA89" s="143"/>
      <c r="AB89" s="143"/>
      <c r="AC89" s="143"/>
      <c r="AD89" s="143"/>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c r="BF89" s="1516"/>
      <c r="BG89" s="1517"/>
      <c r="BH89" s="50"/>
      <c r="BU89" s="1"/>
      <c r="CJ89" s="1"/>
    </row>
    <row r="90" spans="2:88">
      <c r="O90" s="112"/>
      <c r="Q90" s="280"/>
      <c r="R90" s="299"/>
      <c r="S90" s="297"/>
      <c r="T90" s="988" t="s">
        <v>376</v>
      </c>
      <c r="U90" s="992"/>
      <c r="V90" s="992"/>
      <c r="W90" s="992"/>
      <c r="X90" s="992"/>
      <c r="Y90" s="992"/>
      <c r="Z90" s="992"/>
      <c r="AA90" s="143"/>
      <c r="AB90" s="143"/>
      <c r="AC90" s="143"/>
      <c r="AD90" s="143"/>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c r="BF90" s="1516"/>
      <c r="BG90" s="1517"/>
      <c r="BH90" s="50"/>
      <c r="BU90" s="1"/>
      <c r="CJ90" s="1"/>
    </row>
    <row r="91" spans="2:88">
      <c r="O91" s="112"/>
      <c r="Q91" s="280"/>
      <c r="R91" s="299"/>
      <c r="S91" s="297"/>
      <c r="T91" s="989" t="s">
        <v>375</v>
      </c>
      <c r="U91" s="996"/>
      <c r="V91" s="996"/>
      <c r="W91" s="996"/>
      <c r="X91" s="996"/>
      <c r="Y91" s="996"/>
      <c r="Z91" s="996"/>
      <c r="AA91" s="143"/>
      <c r="AB91" s="143"/>
      <c r="AC91" s="143"/>
      <c r="AD91" s="143"/>
      <c r="AE91" s="143"/>
      <c r="AF91" s="143"/>
      <c r="AG91" s="143"/>
      <c r="AH91" s="143"/>
      <c r="AI91" s="143"/>
      <c r="AJ91" s="143"/>
      <c r="AK91" s="143"/>
      <c r="AL91" s="143"/>
      <c r="AM91" s="143"/>
      <c r="AN91" s="143"/>
      <c r="AO91" s="143"/>
      <c r="AP91" s="143"/>
      <c r="AQ91" s="143"/>
      <c r="AR91" s="143"/>
      <c r="AS91" s="143"/>
      <c r="AT91" s="143"/>
      <c r="AU91" s="143"/>
      <c r="AV91" s="143"/>
      <c r="AW91" s="143"/>
      <c r="AX91" s="143"/>
      <c r="AY91" s="143"/>
      <c r="AZ91" s="143"/>
      <c r="BA91" s="143"/>
      <c r="BB91" s="143"/>
      <c r="BC91" s="143"/>
      <c r="BD91" s="143"/>
      <c r="BE91" s="999"/>
      <c r="BF91" s="1506"/>
      <c r="BG91" s="1517"/>
      <c r="BH91" s="50"/>
      <c r="BU91" s="1"/>
      <c r="CJ91" s="1"/>
    </row>
    <row r="92" spans="2:88">
      <c r="B92" s="81"/>
      <c r="D92" s="81"/>
      <c r="E92" s="81"/>
      <c r="F92" s="81"/>
      <c r="G92" s="81"/>
      <c r="H92" s="81"/>
      <c r="I92" s="81"/>
      <c r="J92" s="81"/>
      <c r="K92" s="81"/>
      <c r="L92" s="81"/>
      <c r="M92" s="81"/>
      <c r="N92" s="81"/>
      <c r="O92" s="81"/>
      <c r="Q92" s="280"/>
      <c r="R92" s="299"/>
      <c r="S92" s="322" t="s">
        <v>438</v>
      </c>
      <c r="T92" s="947"/>
      <c r="U92" s="947"/>
      <c r="V92" s="947"/>
      <c r="W92" s="947"/>
      <c r="X92" s="947"/>
      <c r="Y92" s="947"/>
      <c r="Z92" s="947"/>
      <c r="AA92" s="218">
        <v>102516.09098225992</v>
      </c>
      <c r="AB92" s="218">
        <v>106582.71425851336</v>
      </c>
      <c r="AC92" s="218">
        <v>106876.6665466876</v>
      </c>
      <c r="AD92" s="218">
        <v>106974.57454960607</v>
      </c>
      <c r="AE92" s="218">
        <v>110958.61476023613</v>
      </c>
      <c r="AF92" s="218">
        <v>113149.03440578937</v>
      </c>
      <c r="AG92" s="218">
        <v>114033.11620593496</v>
      </c>
      <c r="AH92" s="218">
        <v>111199.44482334383</v>
      </c>
      <c r="AI92" s="218">
        <v>108589.97679214667</v>
      </c>
      <c r="AJ92" s="218">
        <v>108109.06585139733</v>
      </c>
      <c r="AK92" s="218">
        <v>107405.38808035696</v>
      </c>
      <c r="AL92" s="218">
        <v>107047.46267359056</v>
      </c>
      <c r="AM92" s="218">
        <v>103446.58414423982</v>
      </c>
      <c r="AN92" s="218">
        <v>101620.7822528206</v>
      </c>
      <c r="AO92" s="218">
        <v>100988.01947867972</v>
      </c>
      <c r="AP92" s="218">
        <v>100094.29784005909</v>
      </c>
      <c r="AQ92" s="218">
        <v>100663.64684458662</v>
      </c>
      <c r="AR92" s="218">
        <v>98926.142521662434</v>
      </c>
      <c r="AS92" s="218">
        <v>95893.642851361787</v>
      </c>
      <c r="AT92" s="218">
        <v>91260.181422757989</v>
      </c>
      <c r="AU92" s="218">
        <v>92452.824755473877</v>
      </c>
      <c r="AV92" s="218">
        <v>89265.766635189095</v>
      </c>
      <c r="AW92" s="218">
        <v>89243.780391564665</v>
      </c>
      <c r="AX92" s="218">
        <v>89489.853365350049</v>
      </c>
      <c r="AY92" s="218">
        <v>89434.888816479797</v>
      </c>
      <c r="AZ92" s="218">
        <v>88759.73529027417</v>
      </c>
      <c r="BA92" s="1005">
        <v>87372.906637782842</v>
      </c>
      <c r="BB92" s="218">
        <v>86455.333635345713</v>
      </c>
      <c r="BC92" s="1006">
        <v>85635.835993988047</v>
      </c>
      <c r="BD92" s="218">
        <v>84399.291081700969</v>
      </c>
      <c r="BE92" s="218">
        <v>80408.503835526761</v>
      </c>
      <c r="BF92" s="1518">
        <v>83418.575801012179</v>
      </c>
      <c r="BG92" s="1519"/>
      <c r="BH92" s="1491"/>
    </row>
    <row r="93" spans="2:88">
      <c r="B93" s="81"/>
      <c r="D93" s="81"/>
      <c r="E93" s="81"/>
      <c r="F93" s="81"/>
      <c r="G93" s="81"/>
      <c r="H93" s="81"/>
      <c r="I93" s="81"/>
      <c r="J93" s="81"/>
      <c r="K93" s="81"/>
      <c r="L93" s="81"/>
      <c r="M93" s="81"/>
      <c r="N93" s="81"/>
      <c r="O93" s="81"/>
      <c r="Q93" s="280"/>
      <c r="R93" s="299"/>
      <c r="S93" s="299"/>
      <c r="T93" s="298" t="s">
        <v>263</v>
      </c>
      <c r="U93" s="291"/>
      <c r="V93" s="291"/>
      <c r="W93" s="291"/>
      <c r="X93" s="291"/>
      <c r="Y93" s="291"/>
      <c r="Z93" s="291"/>
      <c r="AA93" s="1318"/>
      <c r="AB93" s="1318"/>
      <c r="AC93" s="1318"/>
      <c r="AD93" s="1318"/>
      <c r="AE93" s="1318"/>
      <c r="AF93" s="1318"/>
      <c r="AG93" s="1318"/>
      <c r="AH93" s="1318"/>
      <c r="AI93" s="1318"/>
      <c r="AJ93" s="1318"/>
      <c r="AK93" s="1318"/>
      <c r="AL93" s="1318"/>
      <c r="AM93" s="1318"/>
      <c r="AN93" s="1318"/>
      <c r="AO93" s="1318"/>
      <c r="AP93" s="1318"/>
      <c r="AQ93" s="1318"/>
      <c r="AR93" s="1318"/>
      <c r="AS93" s="1318"/>
      <c r="AT93" s="1318"/>
      <c r="AU93" s="1318"/>
      <c r="AV93" s="1318"/>
      <c r="AW93" s="1318"/>
      <c r="AX93" s="1318"/>
      <c r="AY93" s="1318"/>
      <c r="AZ93" s="1318"/>
      <c r="BA93" s="1319"/>
      <c r="BB93" s="1318"/>
      <c r="BC93" s="1320"/>
      <c r="BD93" s="1321"/>
      <c r="BE93" s="1321"/>
      <c r="BF93" s="1520"/>
      <c r="BG93" s="1497"/>
      <c r="BH93" s="1491"/>
    </row>
    <row r="94" spans="2:88">
      <c r="Q94" s="280"/>
      <c r="R94" s="299"/>
      <c r="S94" s="297"/>
      <c r="T94" s="63" t="s">
        <v>157</v>
      </c>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58"/>
      <c r="BB94" s="63"/>
      <c r="BC94" s="1310"/>
      <c r="BD94" s="63"/>
      <c r="BE94" s="63"/>
      <c r="BF94" s="159"/>
      <c r="BG94" s="1512"/>
      <c r="BH94" s="50"/>
      <c r="BU94" s="1"/>
      <c r="CJ94" s="1"/>
    </row>
    <row r="95" spans="2:88">
      <c r="Q95" s="280"/>
      <c r="R95" s="299"/>
      <c r="S95" s="297"/>
      <c r="T95" s="63" t="s">
        <v>158</v>
      </c>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58"/>
      <c r="BB95" s="63"/>
      <c r="BC95" s="1310"/>
      <c r="BD95" s="63"/>
      <c r="BE95" s="63"/>
      <c r="BF95" s="159"/>
      <c r="BG95" s="1512"/>
      <c r="BH95" s="50"/>
      <c r="BU95" s="1"/>
      <c r="CJ95" s="1"/>
    </row>
    <row r="96" spans="2:88">
      <c r="Q96" s="280"/>
      <c r="R96" s="299"/>
      <c r="S96" s="297"/>
      <c r="T96" s="63" t="s">
        <v>159</v>
      </c>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58"/>
      <c r="BB96" s="63"/>
      <c r="BC96" s="1310"/>
      <c r="BD96" s="63"/>
      <c r="BE96" s="63"/>
      <c r="BF96" s="159"/>
      <c r="BG96" s="1512"/>
      <c r="BH96" s="50"/>
      <c r="BU96" s="1"/>
      <c r="CJ96" s="1"/>
    </row>
    <row r="97" spans="2:88">
      <c r="Q97" s="280"/>
      <c r="R97" s="299"/>
      <c r="S97" s="297"/>
      <c r="T97" s="63" t="s">
        <v>160</v>
      </c>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58"/>
      <c r="BB97" s="63"/>
      <c r="BC97" s="1310"/>
      <c r="BD97" s="63"/>
      <c r="BE97" s="63"/>
      <c r="BF97" s="159"/>
      <c r="BG97" s="1512"/>
      <c r="BH97" s="50"/>
      <c r="BU97" s="1"/>
      <c r="CJ97" s="1"/>
    </row>
    <row r="98" spans="2:88">
      <c r="Q98" s="280"/>
      <c r="R98" s="299"/>
      <c r="S98" s="297"/>
      <c r="T98" s="300" t="s">
        <v>156</v>
      </c>
      <c r="U98" s="1427"/>
      <c r="V98" s="1427"/>
      <c r="W98" s="1427"/>
      <c r="X98" s="1427"/>
      <c r="Y98" s="1427"/>
      <c r="Z98" s="1427"/>
      <c r="AA98" s="143"/>
      <c r="AB98" s="143"/>
      <c r="AC98" s="143"/>
      <c r="AD98" s="143"/>
      <c r="AE98" s="143"/>
      <c r="AF98" s="143"/>
      <c r="AG98" s="143"/>
      <c r="AH98" s="143"/>
      <c r="AI98" s="143"/>
      <c r="AJ98" s="143"/>
      <c r="AK98" s="143"/>
      <c r="AL98" s="143"/>
      <c r="AM98" s="143"/>
      <c r="AN98" s="143"/>
      <c r="AO98" s="143"/>
      <c r="AP98" s="143"/>
      <c r="AQ98" s="143"/>
      <c r="AR98" s="143"/>
      <c r="AS98" s="143"/>
      <c r="AT98" s="143"/>
      <c r="AU98" s="143"/>
      <c r="AV98" s="143"/>
      <c r="AW98" s="143"/>
      <c r="AX98" s="143"/>
      <c r="AY98" s="143"/>
      <c r="AZ98" s="143"/>
      <c r="BA98" s="1322"/>
      <c r="BB98" s="143"/>
      <c r="BC98" s="1323"/>
      <c r="BD98" s="143"/>
      <c r="BE98" s="143"/>
      <c r="BF98" s="1516"/>
      <c r="BG98" s="1517"/>
      <c r="BH98" s="50"/>
      <c r="BU98" s="1"/>
      <c r="CJ98" s="1"/>
    </row>
    <row r="99" spans="2:88">
      <c r="O99" s="112"/>
      <c r="Q99" s="280"/>
      <c r="R99" s="299"/>
      <c r="S99" s="297"/>
      <c r="T99" s="988" t="s">
        <v>376</v>
      </c>
      <c r="U99" s="992"/>
      <c r="V99" s="992"/>
      <c r="W99" s="992"/>
      <c r="X99" s="992"/>
      <c r="Y99" s="992"/>
      <c r="Z99" s="992"/>
      <c r="AA99" s="143"/>
      <c r="AB99" s="148"/>
      <c r="AC99" s="148"/>
      <c r="AD99" s="148"/>
      <c r="AE99" s="148"/>
      <c r="AF99" s="148"/>
      <c r="AG99" s="148"/>
      <c r="AH99" s="148"/>
      <c r="AI99" s="148"/>
      <c r="AJ99" s="148"/>
      <c r="AK99" s="148"/>
      <c r="AL99" s="148"/>
      <c r="AM99" s="148"/>
      <c r="AN99" s="148"/>
      <c r="AO99" s="148"/>
      <c r="AP99" s="148"/>
      <c r="AQ99" s="148"/>
      <c r="AR99" s="148"/>
      <c r="AS99" s="148"/>
      <c r="AT99" s="148"/>
      <c r="AU99" s="148"/>
      <c r="AV99" s="148"/>
      <c r="AW99" s="148"/>
      <c r="AX99" s="148"/>
      <c r="AY99" s="148"/>
      <c r="AZ99" s="148"/>
      <c r="BA99" s="1324"/>
      <c r="BB99" s="148"/>
      <c r="BC99" s="1325"/>
      <c r="BD99" s="148"/>
      <c r="BE99" s="148"/>
      <c r="BF99" s="1521"/>
      <c r="BG99" s="1522"/>
      <c r="BH99" s="50"/>
      <c r="BU99" s="1"/>
      <c r="CJ99" s="1"/>
    </row>
    <row r="100" spans="2:88">
      <c r="O100" s="112"/>
      <c r="Q100" s="280"/>
      <c r="R100" s="299"/>
      <c r="S100" s="297"/>
      <c r="T100" s="989" t="s">
        <v>375</v>
      </c>
      <c r="U100" s="996"/>
      <c r="V100" s="996"/>
      <c r="W100" s="996"/>
      <c r="X100" s="996"/>
      <c r="Y100" s="996"/>
      <c r="Z100" s="996"/>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143"/>
      <c r="AW100" s="143"/>
      <c r="AX100" s="143"/>
      <c r="AY100" s="143"/>
      <c r="AZ100" s="143"/>
      <c r="BA100" s="1322"/>
      <c r="BB100" s="143"/>
      <c r="BC100" s="1323"/>
      <c r="BD100" s="143"/>
      <c r="BE100" s="143"/>
      <c r="BF100" s="1516"/>
      <c r="BG100" s="1517"/>
      <c r="BH100" s="50"/>
      <c r="BU100" s="1"/>
      <c r="CJ100" s="1"/>
    </row>
    <row r="101" spans="2:88">
      <c r="B101" s="81"/>
      <c r="D101" s="81"/>
      <c r="E101" s="81"/>
      <c r="F101" s="81"/>
      <c r="G101" s="81"/>
      <c r="H101" s="81"/>
      <c r="I101" s="81"/>
      <c r="J101" s="81"/>
      <c r="K101" s="81"/>
      <c r="L101" s="81"/>
      <c r="M101" s="81"/>
      <c r="N101" s="81"/>
      <c r="O101" s="81"/>
      <c r="Q101" s="280"/>
      <c r="R101" s="301" t="s">
        <v>62</v>
      </c>
      <c r="S101" s="337"/>
      <c r="T101" s="873"/>
      <c r="U101" s="873"/>
      <c r="V101" s="873"/>
      <c r="W101" s="873"/>
      <c r="X101" s="873"/>
      <c r="Y101" s="873"/>
      <c r="Z101" s="873"/>
      <c r="AA101" s="125">
        <v>128734.03467905562</v>
      </c>
      <c r="AB101" s="125">
        <v>132089.29215583345</v>
      </c>
      <c r="AC101" s="125">
        <v>138195.50589450009</v>
      </c>
      <c r="AD101" s="125">
        <v>138765.9874862491</v>
      </c>
      <c r="AE101" s="125">
        <v>148492.77177324577</v>
      </c>
      <c r="AF101" s="125">
        <v>150334.54613282537</v>
      </c>
      <c r="AG101" s="125">
        <v>151237.5950732705</v>
      </c>
      <c r="AH101" s="125">
        <v>145468.00545694886</v>
      </c>
      <c r="AI101" s="125">
        <v>144296.48061828667</v>
      </c>
      <c r="AJ101" s="125">
        <v>152302.32400683648</v>
      </c>
      <c r="AK101" s="125">
        <v>155800.96806250076</v>
      </c>
      <c r="AL101" s="125">
        <v>152498.37214285234</v>
      </c>
      <c r="AM101" s="125">
        <v>163395.51710069692</v>
      </c>
      <c r="AN101" s="125">
        <v>165863.58076403826</v>
      </c>
      <c r="AO101" s="125">
        <v>164178.27891844133</v>
      </c>
      <c r="AP101" s="125">
        <v>170529.14953378681</v>
      </c>
      <c r="AQ101" s="125">
        <v>161945.34106755559</v>
      </c>
      <c r="AR101" s="125">
        <v>172696.8925343524</v>
      </c>
      <c r="AS101" s="125">
        <v>167823.28705190305</v>
      </c>
      <c r="AT101" s="125">
        <v>161597.40052531566</v>
      </c>
      <c r="AU101" s="125">
        <v>178418.24869778263</v>
      </c>
      <c r="AV101" s="125">
        <v>193324.6800604717</v>
      </c>
      <c r="AW101" s="125">
        <v>211465.19042925126</v>
      </c>
      <c r="AX101" s="125">
        <v>207591.54428279115</v>
      </c>
      <c r="AY101" s="125">
        <v>193462.25437192223</v>
      </c>
      <c r="AZ101" s="125">
        <v>186720.28921488469</v>
      </c>
      <c r="BA101" s="663">
        <v>184772.31558241515</v>
      </c>
      <c r="BB101" s="125">
        <v>186580.93542395034</v>
      </c>
      <c r="BC101" s="851">
        <v>165783.80893225773</v>
      </c>
      <c r="BD101" s="125">
        <v>159236.65972533711</v>
      </c>
      <c r="BE101" s="125">
        <v>166501.54796098048</v>
      </c>
      <c r="BF101" s="224">
        <v>152628.86557351513</v>
      </c>
      <c r="BG101" s="1523"/>
      <c r="BH101" s="178"/>
    </row>
    <row r="102" spans="2:88">
      <c r="Q102" s="280"/>
      <c r="R102" s="302"/>
      <c r="S102" s="303" t="s">
        <v>161</v>
      </c>
      <c r="T102" s="304"/>
      <c r="U102" s="304"/>
      <c r="V102" s="304"/>
      <c r="W102" s="304"/>
      <c r="X102" s="304"/>
      <c r="Y102" s="304"/>
      <c r="Z102" s="304"/>
      <c r="AA102" s="142"/>
      <c r="AB102" s="142"/>
      <c r="AC102" s="142"/>
      <c r="AD102" s="142"/>
      <c r="AE102" s="142"/>
      <c r="AF102" s="142"/>
      <c r="AG102" s="142"/>
      <c r="AH102" s="142"/>
      <c r="AI102" s="142"/>
      <c r="AJ102" s="142"/>
      <c r="AK102" s="142"/>
      <c r="AL102" s="142"/>
      <c r="AM102" s="142"/>
      <c r="AN102" s="142"/>
      <c r="AO102" s="142"/>
      <c r="AP102" s="142"/>
      <c r="AQ102" s="142"/>
      <c r="AR102" s="142"/>
      <c r="AS102" s="142"/>
      <c r="AT102" s="142"/>
      <c r="AU102" s="142"/>
      <c r="AV102" s="142"/>
      <c r="AW102" s="142"/>
      <c r="AX102" s="142"/>
      <c r="AY102" s="142"/>
      <c r="AZ102" s="142"/>
      <c r="BA102" s="142"/>
      <c r="BB102" s="142"/>
      <c r="BC102" s="142"/>
      <c r="BD102" s="142"/>
      <c r="BE102" s="1326"/>
      <c r="BF102" s="1524"/>
      <c r="BG102" s="1525"/>
      <c r="BH102" s="50"/>
      <c r="BU102" s="1"/>
      <c r="CJ102" s="1"/>
    </row>
    <row r="103" spans="2:88">
      <c r="Q103" s="280"/>
      <c r="R103" s="302"/>
      <c r="S103" s="305" t="s">
        <v>162</v>
      </c>
      <c r="T103" s="304"/>
      <c r="U103" s="304"/>
      <c r="V103" s="304"/>
      <c r="W103" s="304"/>
      <c r="X103" s="304"/>
      <c r="Y103" s="304"/>
      <c r="Z103" s="304"/>
      <c r="AA103" s="142"/>
      <c r="AB103" s="142"/>
      <c r="AC103" s="142"/>
      <c r="AD103" s="142"/>
      <c r="AE103" s="142"/>
      <c r="AF103" s="142"/>
      <c r="AG103" s="142"/>
      <c r="AH103" s="142"/>
      <c r="AI103" s="142"/>
      <c r="AJ103" s="142"/>
      <c r="AK103" s="142"/>
      <c r="AL103" s="142"/>
      <c r="AM103" s="142"/>
      <c r="AN103" s="142"/>
      <c r="AO103" s="142"/>
      <c r="AP103" s="142"/>
      <c r="AQ103" s="142"/>
      <c r="AR103" s="142"/>
      <c r="AS103" s="142"/>
      <c r="AT103" s="142"/>
      <c r="AU103" s="142"/>
      <c r="AV103" s="142"/>
      <c r="AW103" s="142"/>
      <c r="AX103" s="142"/>
      <c r="AY103" s="142"/>
      <c r="AZ103" s="142"/>
      <c r="BA103" s="142"/>
      <c r="BB103" s="142"/>
      <c r="BC103" s="142"/>
      <c r="BD103" s="142"/>
      <c r="BE103" s="142"/>
      <c r="BF103" s="162"/>
      <c r="BG103" s="1525"/>
      <c r="BH103" s="50"/>
      <c r="BU103" s="1"/>
      <c r="CJ103" s="1"/>
    </row>
    <row r="104" spans="2:88">
      <c r="Q104" s="280"/>
      <c r="R104" s="302"/>
      <c r="S104" s="305" t="s">
        <v>163</v>
      </c>
      <c r="T104" s="304"/>
      <c r="U104" s="304"/>
      <c r="V104" s="304"/>
      <c r="W104" s="304"/>
      <c r="X104" s="304"/>
      <c r="Y104" s="304"/>
      <c r="Z104" s="304"/>
      <c r="AA104" s="142"/>
      <c r="AB104" s="142"/>
      <c r="AC104" s="142"/>
      <c r="AD104" s="142"/>
      <c r="AE104" s="142"/>
      <c r="AF104" s="142"/>
      <c r="AG104" s="142"/>
      <c r="AH104" s="142"/>
      <c r="AI104" s="142"/>
      <c r="AJ104" s="142"/>
      <c r="AK104" s="142"/>
      <c r="AL104" s="142"/>
      <c r="AM104" s="142"/>
      <c r="AN104" s="142"/>
      <c r="AO104" s="142"/>
      <c r="AP104" s="142"/>
      <c r="AQ104" s="142"/>
      <c r="AR104" s="142"/>
      <c r="AS104" s="142"/>
      <c r="AT104" s="142"/>
      <c r="AU104" s="142"/>
      <c r="AV104" s="142"/>
      <c r="AW104" s="142"/>
      <c r="AX104" s="142"/>
      <c r="AY104" s="142"/>
      <c r="AZ104" s="142"/>
      <c r="BA104" s="142"/>
      <c r="BB104" s="142"/>
      <c r="BC104" s="142"/>
      <c r="BD104" s="142"/>
      <c r="BE104" s="142"/>
      <c r="BF104" s="162"/>
      <c r="BG104" s="1525"/>
      <c r="BH104" s="50"/>
      <c r="BU104" s="1"/>
      <c r="CJ104" s="1"/>
    </row>
    <row r="105" spans="2:88">
      <c r="Q105" s="280"/>
      <c r="R105" s="302"/>
      <c r="S105" s="305" t="s">
        <v>164</v>
      </c>
      <c r="T105" s="304"/>
      <c r="U105" s="304"/>
      <c r="V105" s="304"/>
      <c r="W105" s="304"/>
      <c r="X105" s="304"/>
      <c r="Y105" s="304"/>
      <c r="Z105" s="304"/>
      <c r="AA105" s="142"/>
      <c r="AB105" s="142"/>
      <c r="AC105" s="142"/>
      <c r="AD105" s="142"/>
      <c r="AE105" s="142"/>
      <c r="AF105" s="142"/>
      <c r="AG105" s="142"/>
      <c r="AH105" s="142"/>
      <c r="AI105" s="142"/>
      <c r="AJ105" s="142"/>
      <c r="AK105" s="142"/>
      <c r="AL105" s="142"/>
      <c r="AM105" s="142"/>
      <c r="AN105" s="142"/>
      <c r="AO105" s="142"/>
      <c r="AP105" s="142"/>
      <c r="AQ105" s="142"/>
      <c r="AR105" s="142"/>
      <c r="AS105" s="142"/>
      <c r="AT105" s="142"/>
      <c r="AU105" s="142"/>
      <c r="AV105" s="142"/>
      <c r="AW105" s="142"/>
      <c r="AX105" s="142"/>
      <c r="AY105" s="142"/>
      <c r="AZ105" s="142"/>
      <c r="BA105" s="142"/>
      <c r="BB105" s="142"/>
      <c r="BC105" s="142"/>
      <c r="BD105" s="142"/>
      <c r="BE105" s="142"/>
      <c r="BF105" s="162"/>
      <c r="BG105" s="1525"/>
      <c r="BH105" s="50"/>
      <c r="BU105" s="1"/>
      <c r="CJ105" s="1"/>
    </row>
    <row r="106" spans="2:88">
      <c r="Q106" s="280"/>
      <c r="R106" s="302"/>
      <c r="S106" s="305" t="s">
        <v>165</v>
      </c>
      <c r="T106" s="304"/>
      <c r="U106" s="304"/>
      <c r="V106" s="304"/>
      <c r="W106" s="304"/>
      <c r="X106" s="304"/>
      <c r="Y106" s="304"/>
      <c r="Z106" s="304"/>
      <c r="AA106" s="142"/>
      <c r="AB106" s="142"/>
      <c r="AC106" s="142"/>
      <c r="AD106" s="142"/>
      <c r="AE106" s="142"/>
      <c r="AF106" s="142"/>
      <c r="AG106" s="142"/>
      <c r="AH106" s="142"/>
      <c r="AI106" s="142"/>
      <c r="AJ106" s="142"/>
      <c r="AK106" s="142"/>
      <c r="AL106" s="142"/>
      <c r="AM106" s="142"/>
      <c r="AN106" s="142"/>
      <c r="AO106" s="142"/>
      <c r="AP106" s="142"/>
      <c r="AQ106" s="142"/>
      <c r="AR106" s="142"/>
      <c r="AS106" s="142"/>
      <c r="AT106" s="142"/>
      <c r="AU106" s="142"/>
      <c r="AV106" s="142"/>
      <c r="AW106" s="142"/>
      <c r="AX106" s="142"/>
      <c r="AY106" s="142"/>
      <c r="AZ106" s="142"/>
      <c r="BA106" s="142"/>
      <c r="BB106" s="142"/>
      <c r="BC106" s="142"/>
      <c r="BD106" s="142"/>
      <c r="BE106" s="142"/>
      <c r="BF106" s="162"/>
      <c r="BG106" s="1525"/>
      <c r="BH106" s="50"/>
      <c r="BU106" s="1"/>
      <c r="CJ106" s="1"/>
    </row>
    <row r="107" spans="2:88">
      <c r="Q107" s="280"/>
      <c r="R107" s="302"/>
      <c r="S107" s="305" t="s">
        <v>166</v>
      </c>
      <c r="T107" s="304"/>
      <c r="U107" s="304"/>
      <c r="V107" s="304"/>
      <c r="W107" s="304"/>
      <c r="X107" s="304"/>
      <c r="Y107" s="304"/>
      <c r="Z107" s="304"/>
      <c r="AA107" s="142"/>
      <c r="AB107" s="142"/>
      <c r="AC107" s="142"/>
      <c r="AD107" s="142"/>
      <c r="AE107" s="142"/>
      <c r="AF107" s="142"/>
      <c r="AG107" s="142"/>
      <c r="AH107" s="142"/>
      <c r="AI107" s="142"/>
      <c r="AJ107" s="142"/>
      <c r="AK107" s="142"/>
      <c r="AL107" s="142"/>
      <c r="AM107" s="142"/>
      <c r="AN107" s="142"/>
      <c r="AO107" s="142"/>
      <c r="AP107" s="142"/>
      <c r="AQ107" s="142"/>
      <c r="AR107" s="142"/>
      <c r="AS107" s="142"/>
      <c r="AT107" s="142"/>
      <c r="AU107" s="142"/>
      <c r="AV107" s="142"/>
      <c r="AW107" s="142"/>
      <c r="AX107" s="142"/>
      <c r="AY107" s="142"/>
      <c r="AZ107" s="142"/>
      <c r="BA107" s="142"/>
      <c r="BB107" s="142"/>
      <c r="BC107" s="142"/>
      <c r="BD107" s="142"/>
      <c r="BE107" s="142"/>
      <c r="BF107" s="162"/>
      <c r="BG107" s="1525"/>
      <c r="BH107" s="50"/>
      <c r="BU107" s="1"/>
      <c r="CJ107" s="1"/>
    </row>
    <row r="108" spans="2:88">
      <c r="Q108" s="280"/>
      <c r="R108" s="302"/>
      <c r="S108" s="305" t="s">
        <v>167</v>
      </c>
      <c r="T108" s="304"/>
      <c r="U108" s="304"/>
      <c r="V108" s="304"/>
      <c r="W108" s="304"/>
      <c r="X108" s="304"/>
      <c r="Y108" s="304"/>
      <c r="Z108" s="304"/>
      <c r="AA108" s="142"/>
      <c r="AB108" s="142"/>
      <c r="AC108" s="142"/>
      <c r="AD108" s="142"/>
      <c r="AE108" s="142"/>
      <c r="AF108" s="142"/>
      <c r="AG108" s="142"/>
      <c r="AH108" s="142"/>
      <c r="AI108" s="142"/>
      <c r="AJ108" s="142"/>
      <c r="AK108" s="142"/>
      <c r="AL108" s="142"/>
      <c r="AM108" s="142"/>
      <c r="AN108" s="142"/>
      <c r="AO108" s="142"/>
      <c r="AP108" s="142"/>
      <c r="AQ108" s="142"/>
      <c r="AR108" s="142"/>
      <c r="AS108" s="142"/>
      <c r="AT108" s="142"/>
      <c r="AU108" s="142"/>
      <c r="AV108" s="142"/>
      <c r="AW108" s="142"/>
      <c r="AX108" s="142"/>
      <c r="AY108" s="142"/>
      <c r="AZ108" s="142"/>
      <c r="BA108" s="142"/>
      <c r="BB108" s="142"/>
      <c r="BC108" s="142"/>
      <c r="BD108" s="142"/>
      <c r="BE108" s="142"/>
      <c r="BF108" s="162"/>
      <c r="BG108" s="1525"/>
      <c r="BH108" s="50"/>
      <c r="BU108" s="1"/>
      <c r="CJ108" s="1"/>
    </row>
    <row r="109" spans="2:88">
      <c r="Q109" s="280"/>
      <c r="R109" s="302"/>
      <c r="S109" s="305" t="s">
        <v>168</v>
      </c>
      <c r="T109" s="304"/>
      <c r="U109" s="304"/>
      <c r="V109" s="304"/>
      <c r="W109" s="304"/>
      <c r="X109" s="304"/>
      <c r="Y109" s="304"/>
      <c r="Z109" s="304"/>
      <c r="AA109" s="142"/>
      <c r="AB109" s="142"/>
      <c r="AC109" s="142"/>
      <c r="AD109" s="142"/>
      <c r="AE109" s="142"/>
      <c r="AF109" s="142"/>
      <c r="AG109" s="142"/>
      <c r="AH109" s="142"/>
      <c r="AI109" s="142"/>
      <c r="AJ109" s="142"/>
      <c r="AK109" s="142"/>
      <c r="AL109" s="142"/>
      <c r="AM109" s="142"/>
      <c r="AN109" s="142"/>
      <c r="AO109" s="142"/>
      <c r="AP109" s="142"/>
      <c r="AQ109" s="142"/>
      <c r="AR109" s="142"/>
      <c r="AS109" s="142"/>
      <c r="AT109" s="142"/>
      <c r="AU109" s="142"/>
      <c r="AV109" s="142"/>
      <c r="AW109" s="142"/>
      <c r="AX109" s="142"/>
      <c r="AY109" s="142"/>
      <c r="AZ109" s="142"/>
      <c r="BA109" s="142"/>
      <c r="BB109" s="142"/>
      <c r="BC109" s="142"/>
      <c r="BD109" s="142"/>
      <c r="BE109" s="142"/>
      <c r="BF109" s="162"/>
      <c r="BG109" s="1525"/>
      <c r="BH109" s="50"/>
      <c r="BU109" s="1"/>
      <c r="CJ109" s="1"/>
    </row>
    <row r="110" spans="2:88">
      <c r="Q110" s="280"/>
      <c r="R110" s="302"/>
      <c r="S110" s="305" t="s">
        <v>169</v>
      </c>
      <c r="T110" s="304"/>
      <c r="U110" s="304"/>
      <c r="V110" s="304"/>
      <c r="W110" s="304"/>
      <c r="X110" s="304"/>
      <c r="Y110" s="304"/>
      <c r="Z110" s="304"/>
      <c r="AA110" s="142"/>
      <c r="AB110" s="142"/>
      <c r="AC110" s="142"/>
      <c r="AD110" s="142"/>
      <c r="AE110" s="142"/>
      <c r="AF110" s="142"/>
      <c r="AG110" s="142"/>
      <c r="AH110" s="142"/>
      <c r="AI110" s="142"/>
      <c r="AJ110" s="142"/>
      <c r="AK110" s="142"/>
      <c r="AL110" s="142"/>
      <c r="AM110" s="142"/>
      <c r="AN110" s="142"/>
      <c r="AO110" s="142"/>
      <c r="AP110" s="142"/>
      <c r="AQ110" s="142"/>
      <c r="AR110" s="142"/>
      <c r="AS110" s="142"/>
      <c r="AT110" s="142"/>
      <c r="AU110" s="142"/>
      <c r="AV110" s="142"/>
      <c r="AW110" s="142"/>
      <c r="AX110" s="142"/>
      <c r="AY110" s="142"/>
      <c r="AZ110" s="142"/>
      <c r="BA110" s="142"/>
      <c r="BB110" s="142"/>
      <c r="BC110" s="142"/>
      <c r="BD110" s="142"/>
      <c r="BE110" s="142"/>
      <c r="BF110" s="162"/>
      <c r="BG110" s="1525"/>
      <c r="BH110" s="50"/>
      <c r="BU110" s="1"/>
      <c r="CJ110" s="1"/>
    </row>
    <row r="111" spans="2:88">
      <c r="Q111" s="280"/>
      <c r="R111" s="302"/>
      <c r="S111" s="305" t="s">
        <v>170</v>
      </c>
      <c r="T111" s="306"/>
      <c r="U111" s="306"/>
      <c r="V111" s="306"/>
      <c r="W111" s="306"/>
      <c r="X111" s="306"/>
      <c r="Y111" s="306"/>
      <c r="Z111" s="306"/>
      <c r="AA111" s="142"/>
      <c r="AB111" s="142"/>
      <c r="AC111" s="142"/>
      <c r="AD111" s="142"/>
      <c r="AE111" s="142"/>
      <c r="AF111" s="142"/>
      <c r="AG111" s="142"/>
      <c r="AH111" s="142"/>
      <c r="AI111" s="142"/>
      <c r="AJ111" s="142"/>
      <c r="AK111" s="142"/>
      <c r="AL111" s="142"/>
      <c r="AM111" s="142"/>
      <c r="AN111" s="142"/>
      <c r="AO111" s="142"/>
      <c r="AP111" s="142"/>
      <c r="AQ111" s="142"/>
      <c r="AR111" s="142"/>
      <c r="AS111" s="142"/>
      <c r="AT111" s="142"/>
      <c r="AU111" s="142"/>
      <c r="AV111" s="142"/>
      <c r="AW111" s="142"/>
      <c r="AX111" s="142"/>
      <c r="AY111" s="142"/>
      <c r="AZ111" s="142"/>
      <c r="BA111" s="142"/>
      <c r="BB111" s="142"/>
      <c r="BC111" s="142"/>
      <c r="BD111" s="142"/>
      <c r="BE111" s="142"/>
      <c r="BF111" s="162"/>
      <c r="BG111" s="1525"/>
      <c r="BH111" s="50"/>
      <c r="BU111" s="1"/>
      <c r="CJ111" s="1"/>
    </row>
    <row r="112" spans="2:88" ht="14.4" thickBot="1">
      <c r="Q112" s="280"/>
      <c r="R112" s="307"/>
      <c r="S112" s="308" t="s">
        <v>171</v>
      </c>
      <c r="T112" s="309"/>
      <c r="U112" s="309"/>
      <c r="V112" s="309"/>
      <c r="W112" s="309"/>
      <c r="X112" s="309"/>
      <c r="Y112" s="309"/>
      <c r="Z112" s="309"/>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2"/>
      <c r="AV112" s="142"/>
      <c r="AW112" s="142"/>
      <c r="AX112" s="142"/>
      <c r="AY112" s="142"/>
      <c r="AZ112" s="142"/>
      <c r="BA112" s="142"/>
      <c r="BB112" s="142"/>
      <c r="BC112" s="142"/>
      <c r="BD112" s="142"/>
      <c r="BE112" s="1327"/>
      <c r="BF112" s="1526"/>
      <c r="BG112" s="1527"/>
      <c r="BH112" s="50"/>
      <c r="BU112" s="1"/>
      <c r="CJ112" s="1"/>
    </row>
    <row r="113" spans="2:64">
      <c r="B113" s="81"/>
      <c r="D113" s="81"/>
      <c r="E113" s="81"/>
      <c r="F113" s="81"/>
      <c r="G113" s="81"/>
      <c r="H113" s="81"/>
      <c r="I113" s="81"/>
      <c r="J113" s="81"/>
      <c r="K113" s="81"/>
      <c r="L113" s="81"/>
      <c r="M113" s="81"/>
      <c r="N113" s="81"/>
      <c r="O113" s="81"/>
      <c r="Q113" s="799" t="s">
        <v>301</v>
      </c>
      <c r="R113" s="719"/>
      <c r="S113" s="719"/>
      <c r="T113" s="720"/>
      <c r="U113" s="720"/>
      <c r="V113" s="720"/>
      <c r="W113" s="720"/>
      <c r="X113" s="720"/>
      <c r="Y113" s="720"/>
      <c r="Z113" s="720"/>
      <c r="AA113" s="735">
        <f>AA114+AA126+AA130</f>
        <v>96115.957606863769</v>
      </c>
      <c r="AB113" s="735">
        <f t="shared" ref="AB113:BA113" si="13">AB114+AB126+AB130</f>
        <v>97338.295316529533</v>
      </c>
      <c r="AC113" s="735">
        <f t="shared" si="13"/>
        <v>98779.615735993983</v>
      </c>
      <c r="AD113" s="735">
        <f t="shared" si="13"/>
        <v>96361.942432701806</v>
      </c>
      <c r="AE113" s="735">
        <f t="shared" si="13"/>
        <v>101475.45716034799</v>
      </c>
      <c r="AF113" s="735">
        <f t="shared" si="13"/>
        <v>102535.72963525062</v>
      </c>
      <c r="AG113" s="735">
        <f t="shared" si="13"/>
        <v>103694.83654779248</v>
      </c>
      <c r="AH113" s="735">
        <f t="shared" si="13"/>
        <v>102674.08718565368</v>
      </c>
      <c r="AI113" s="735">
        <f t="shared" si="13"/>
        <v>96335.601019526905</v>
      </c>
      <c r="AJ113" s="735">
        <f t="shared" si="13"/>
        <v>96595.396554580002</v>
      </c>
      <c r="AK113" s="735">
        <f t="shared" si="13"/>
        <v>98600.281769257708</v>
      </c>
      <c r="AL113" s="735">
        <f t="shared" si="13"/>
        <v>96485.734754357793</v>
      </c>
      <c r="AM113" s="735">
        <f t="shared" si="13"/>
        <v>93970.802115335755</v>
      </c>
      <c r="AN113" s="735">
        <f t="shared" si="13"/>
        <v>93843.025802952994</v>
      </c>
      <c r="AO113" s="735">
        <f t="shared" si="13"/>
        <v>92993.445039668935</v>
      </c>
      <c r="AP113" s="735">
        <f t="shared" si="13"/>
        <v>93334.585877994657</v>
      </c>
      <c r="AQ113" s="735">
        <f t="shared" si="13"/>
        <v>92096.585174621185</v>
      </c>
      <c r="AR113" s="735">
        <f t="shared" si="13"/>
        <v>91906.84120659747</v>
      </c>
      <c r="AS113" s="735">
        <f t="shared" si="13"/>
        <v>88311.551368491739</v>
      </c>
      <c r="AT113" s="735">
        <f t="shared" si="13"/>
        <v>78779.96388927997</v>
      </c>
      <c r="AU113" s="735">
        <f t="shared" si="13"/>
        <v>80493.310331244924</v>
      </c>
      <c r="AV113" s="735">
        <f t="shared" si="13"/>
        <v>79425.922522284352</v>
      </c>
      <c r="AW113" s="735">
        <f t="shared" si="13"/>
        <v>81165.303859587424</v>
      </c>
      <c r="AX113" s="735">
        <f t="shared" si="13"/>
        <v>82480.333199104556</v>
      </c>
      <c r="AY113" s="735">
        <f t="shared" si="13"/>
        <v>81022.320127832209</v>
      </c>
      <c r="AZ113" s="735">
        <f t="shared" si="13"/>
        <v>79905.9356175336</v>
      </c>
      <c r="BA113" s="735">
        <f t="shared" si="13"/>
        <v>79587.518045765755</v>
      </c>
      <c r="BB113" s="735">
        <f>BB114+BB126+BB130</f>
        <v>80435.15026976676</v>
      </c>
      <c r="BC113" s="852">
        <f>BC114+BC126+BC130</f>
        <v>80381.186283257543</v>
      </c>
      <c r="BD113" s="735">
        <f>BD114+BD126+BD130</f>
        <v>79476.784866234244</v>
      </c>
      <c r="BE113" s="735">
        <f>BE114+BE126+BE130</f>
        <v>76744.297131180952</v>
      </c>
      <c r="BF113" s="736">
        <f>BF114+BF126+BF130</f>
        <v>77690.12910079991</v>
      </c>
      <c r="BG113" s="1528"/>
      <c r="BH113" s="178"/>
    </row>
    <row r="114" spans="2:64">
      <c r="B114" s="81"/>
      <c r="D114" s="81"/>
      <c r="E114" s="81"/>
      <c r="F114" s="81"/>
      <c r="G114" s="81"/>
      <c r="H114" s="81"/>
      <c r="I114" s="81"/>
      <c r="J114" s="81"/>
      <c r="K114" s="81"/>
      <c r="L114" s="81"/>
      <c r="M114" s="81"/>
      <c r="N114" s="81"/>
      <c r="O114" s="81"/>
      <c r="Q114" s="746"/>
      <c r="R114" s="741" t="s">
        <v>299</v>
      </c>
      <c r="S114" s="717"/>
      <c r="T114" s="874"/>
      <c r="U114" s="874"/>
      <c r="V114" s="874"/>
      <c r="W114" s="874"/>
      <c r="X114" s="874"/>
      <c r="Y114" s="874"/>
      <c r="Z114" s="874"/>
      <c r="AA114" s="732">
        <f>'2.CO2-Sector'!AA44</f>
        <v>65645.020523434985</v>
      </c>
      <c r="AB114" s="732">
        <f>'2.CO2-Sector'!AB44</f>
        <v>66882.681557986027</v>
      </c>
      <c r="AC114" s="732">
        <f>'2.CO2-Sector'!AC44</f>
        <v>66795.002273478312</v>
      </c>
      <c r="AD114" s="732">
        <f>'2.CO2-Sector'!AD44</f>
        <v>65487.730552855697</v>
      </c>
      <c r="AE114" s="732">
        <f>'2.CO2-Sector'!AE44</f>
        <v>67171.368887803881</v>
      </c>
      <c r="AF114" s="732">
        <f>'2.CO2-Sector'!AF44</f>
        <v>67514.062202758854</v>
      </c>
      <c r="AG114" s="732">
        <f>'2.CO2-Sector'!AG44</f>
        <v>68105.413837848828</v>
      </c>
      <c r="AH114" s="732">
        <f>'2.CO2-Sector'!AH44</f>
        <v>65518.912983466376</v>
      </c>
      <c r="AI114" s="732">
        <f>'2.CO2-Sector'!AI44</f>
        <v>59447.124673832397</v>
      </c>
      <c r="AJ114" s="732">
        <f>'2.CO2-Sector'!AJ44</f>
        <v>59782.099414586512</v>
      </c>
      <c r="AK114" s="732">
        <f>'2.CO2-Sector'!AK44</f>
        <v>60316.184635125595</v>
      </c>
      <c r="AL114" s="732">
        <f>'2.CO2-Sector'!AL44</f>
        <v>59000.326945340843</v>
      </c>
      <c r="AM114" s="732">
        <f>'2.CO2-Sector'!AM44</f>
        <v>56399.259824235814</v>
      </c>
      <c r="AN114" s="732">
        <f>'2.CO2-Sector'!AN44</f>
        <v>55579.15995767586</v>
      </c>
      <c r="AO114" s="732">
        <f>'2.CO2-Sector'!AO44</f>
        <v>55566.558195161379</v>
      </c>
      <c r="AP114" s="732">
        <f>'2.CO2-Sector'!AP44</f>
        <v>56650.290243206779</v>
      </c>
      <c r="AQ114" s="732">
        <f>'2.CO2-Sector'!AQ44</f>
        <v>57006.13553793844</v>
      </c>
      <c r="AR114" s="732">
        <f>'2.CO2-Sector'!AR44</f>
        <v>56217.386985066696</v>
      </c>
      <c r="AS114" s="732">
        <f>'2.CO2-Sector'!AS44</f>
        <v>51839.417646776361</v>
      </c>
      <c r="AT114" s="732">
        <f>'2.CO2-Sector'!AT44</f>
        <v>46267.980623906195</v>
      </c>
      <c r="AU114" s="732">
        <f>'2.CO2-Sector'!AU44</f>
        <v>47348.305525719312</v>
      </c>
      <c r="AV114" s="732">
        <f>'2.CO2-Sector'!AV44</f>
        <v>47157.153276635821</v>
      </c>
      <c r="AW114" s="732">
        <f>'2.CO2-Sector'!AW44</f>
        <v>47207.768442428103</v>
      </c>
      <c r="AX114" s="732">
        <f>'2.CO2-Sector'!AX44</f>
        <v>48989.365956979316</v>
      </c>
      <c r="AY114" s="732">
        <f>'2.CO2-Sector'!AY44</f>
        <v>48374.960454040731</v>
      </c>
      <c r="AZ114" s="732">
        <f>'2.CO2-Sector'!AZ44</f>
        <v>46973.816634314862</v>
      </c>
      <c r="BA114" s="733">
        <f>'2.CO2-Sector'!BA44</f>
        <v>46552.011347830732</v>
      </c>
      <c r="BB114" s="732">
        <f>'2.CO2-Sector'!BB44</f>
        <v>47175.029392966549</v>
      </c>
      <c r="BC114" s="853">
        <f>'2.CO2-Sector'!BC44</f>
        <v>46461.398425893043</v>
      </c>
      <c r="BD114" s="732">
        <f>'2.CO2-Sector'!BD44</f>
        <v>45111.471620939687</v>
      </c>
      <c r="BE114" s="732">
        <f>'2.CO2-Sector'!BE44</f>
        <v>42721.674466882185</v>
      </c>
      <c r="BF114" s="734">
        <f>'2.CO2-Sector'!BF44</f>
        <v>43442.385036212858</v>
      </c>
      <c r="BG114" s="1529"/>
      <c r="BH114" s="1492"/>
    </row>
    <row r="115" spans="2:64" ht="15" customHeight="1">
      <c r="B115" s="81"/>
      <c r="D115" s="81"/>
      <c r="E115" s="81"/>
      <c r="F115" s="81"/>
      <c r="G115" s="81"/>
      <c r="H115" s="81"/>
      <c r="I115" s="81"/>
      <c r="J115" s="81"/>
      <c r="K115" s="81"/>
      <c r="L115" s="81"/>
      <c r="M115" s="81"/>
      <c r="N115" s="81"/>
      <c r="O115" s="81"/>
      <c r="Q115" s="739"/>
      <c r="R115" s="742"/>
      <c r="S115" s="281" t="s">
        <v>63</v>
      </c>
      <c r="T115" s="356"/>
      <c r="U115" s="356"/>
      <c r="V115" s="356"/>
      <c r="W115" s="356"/>
      <c r="X115" s="356"/>
      <c r="Y115" s="356"/>
      <c r="Z115" s="356"/>
      <c r="AA115" s="235">
        <f t="shared" ref="AA115:AX115" si="14">SUM(AA116:AA119)</f>
        <v>49230.453171007663</v>
      </c>
      <c r="AB115" s="235">
        <f t="shared" si="14"/>
        <v>50548.374636445682</v>
      </c>
      <c r="AC115" s="235">
        <f t="shared" si="14"/>
        <v>50964.269778796952</v>
      </c>
      <c r="AD115" s="235">
        <f t="shared" si="14"/>
        <v>50252.446857538147</v>
      </c>
      <c r="AE115" s="235">
        <f t="shared" si="14"/>
        <v>51265.726300697854</v>
      </c>
      <c r="AF115" s="235">
        <f t="shared" si="14"/>
        <v>51145.782033745963</v>
      </c>
      <c r="AG115" s="235">
        <f t="shared" si="14"/>
        <v>51489.504367389847</v>
      </c>
      <c r="AH115" s="235">
        <f t="shared" si="14"/>
        <v>48840.191570982322</v>
      </c>
      <c r="AI115" s="235">
        <f t="shared" si="14"/>
        <v>43863.253819318896</v>
      </c>
      <c r="AJ115" s="235">
        <f t="shared" si="14"/>
        <v>43579.970693433563</v>
      </c>
      <c r="AK115" s="235">
        <f t="shared" si="14"/>
        <v>43918.613554418276</v>
      </c>
      <c r="AL115" s="235">
        <f t="shared" si="14"/>
        <v>42970.482669977093</v>
      </c>
      <c r="AM115" s="235">
        <f t="shared" si="14"/>
        <v>40482.923617369728</v>
      </c>
      <c r="AN115" s="235">
        <f t="shared" si="14"/>
        <v>40145.771524280746</v>
      </c>
      <c r="AO115" s="235">
        <f t="shared" si="14"/>
        <v>39819.615137475252</v>
      </c>
      <c r="AP115" s="235">
        <f t="shared" si="14"/>
        <v>41230.069171019641</v>
      </c>
      <c r="AQ115" s="235">
        <f t="shared" si="14"/>
        <v>41196.759622478443</v>
      </c>
      <c r="AR115" s="235">
        <f t="shared" si="14"/>
        <v>40204.204551113799</v>
      </c>
      <c r="AS115" s="235">
        <f t="shared" si="14"/>
        <v>37435.956104495308</v>
      </c>
      <c r="AT115" s="235">
        <f t="shared" si="14"/>
        <v>32779.385372691417</v>
      </c>
      <c r="AU115" s="235">
        <f t="shared" si="14"/>
        <v>32752.226033078736</v>
      </c>
      <c r="AV115" s="235">
        <f t="shared" si="14"/>
        <v>33089.335254862766</v>
      </c>
      <c r="AW115" s="235">
        <f t="shared" si="14"/>
        <v>33629.277927911207</v>
      </c>
      <c r="AX115" s="235">
        <f t="shared" si="14"/>
        <v>35003.537944427138</v>
      </c>
      <c r="AY115" s="235">
        <f t="shared" ref="AY115:BE115" si="15">SUM(AY116:AY119)</f>
        <v>34730.786764092853</v>
      </c>
      <c r="AZ115" s="235">
        <f t="shared" si="15"/>
        <v>33659.057557810847</v>
      </c>
      <c r="BA115" s="1217">
        <f t="shared" si="15"/>
        <v>33533.504068524438</v>
      </c>
      <c r="BB115" s="235">
        <f t="shared" si="15"/>
        <v>33970.641824162682</v>
      </c>
      <c r="BC115" s="1307">
        <f t="shared" si="15"/>
        <v>33644.91380677378</v>
      </c>
      <c r="BD115" s="235">
        <f t="shared" si="15"/>
        <v>32481.028704925175</v>
      </c>
      <c r="BE115" s="235">
        <f t="shared" si="15"/>
        <v>31217.20989218148</v>
      </c>
      <c r="BF115" s="1483">
        <f t="shared" ref="BF115" si="16">SUM(BF116:BF119)</f>
        <v>31122.830625858674</v>
      </c>
      <c r="BG115" s="1530"/>
      <c r="BH115" s="1492"/>
    </row>
    <row r="116" spans="2:64" ht="15" customHeight="1">
      <c r="B116" s="81"/>
      <c r="D116" s="81"/>
      <c r="E116" s="81"/>
      <c r="F116" s="81"/>
      <c r="G116" s="81"/>
      <c r="H116" s="81"/>
      <c r="I116" s="81"/>
      <c r="J116" s="81"/>
      <c r="K116" s="81"/>
      <c r="L116" s="81"/>
      <c r="M116" s="81"/>
      <c r="N116" s="81"/>
      <c r="O116" s="81"/>
      <c r="Q116" s="739"/>
      <c r="R116" s="742"/>
      <c r="S116" s="284"/>
      <c r="T116" s="772" t="s">
        <v>304</v>
      </c>
      <c r="U116" s="772"/>
      <c r="V116" s="772"/>
      <c r="W116" s="772"/>
      <c r="X116" s="772"/>
      <c r="Y116" s="772"/>
      <c r="Z116" s="772"/>
      <c r="AA116" s="588">
        <f>'2.CO2-Sector'!AA46</f>
        <v>38701.103416042592</v>
      </c>
      <c r="AB116" s="588">
        <f>'2.CO2-Sector'!AB46</f>
        <v>40346.744742035473</v>
      </c>
      <c r="AC116" s="588">
        <f>'2.CO2-Sector'!AC46</f>
        <v>41665.79114506545</v>
      </c>
      <c r="AD116" s="588">
        <f>'2.CO2-Sector'!AD46</f>
        <v>41224.494256585334</v>
      </c>
      <c r="AE116" s="588">
        <f>'2.CO2-Sector'!AE46</f>
        <v>42297.116417365723</v>
      </c>
      <c r="AF116" s="588">
        <f>'2.CO2-Sector'!AF46</f>
        <v>42142.02726535382</v>
      </c>
      <c r="AG116" s="588">
        <f>'2.CO2-Sector'!AG46</f>
        <v>42559.539804125336</v>
      </c>
      <c r="AH116" s="588">
        <f>'2.CO2-Sector'!AH46</f>
        <v>39926.083389390726</v>
      </c>
      <c r="AI116" s="588">
        <f>'2.CO2-Sector'!AI46</f>
        <v>35362.599382577479</v>
      </c>
      <c r="AJ116" s="588">
        <f>'2.CO2-Sector'!AJ46</f>
        <v>35010.124942594921</v>
      </c>
      <c r="AK116" s="588">
        <f>'2.CO2-Sector'!AK46</f>
        <v>35085.742906855594</v>
      </c>
      <c r="AL116" s="588">
        <f>'2.CO2-Sector'!AL46</f>
        <v>34374.185269382258</v>
      </c>
      <c r="AM116" s="588">
        <f>'2.CO2-Sector'!AM46</f>
        <v>32417.253435765444</v>
      </c>
      <c r="AN116" s="588">
        <f>'2.CO2-Sector'!AN46</f>
        <v>31935.273453308597</v>
      </c>
      <c r="AO116" s="588">
        <f>'2.CO2-Sector'!AO46</f>
        <v>31276.189983420805</v>
      </c>
      <c r="AP116" s="588">
        <f>'2.CO2-Sector'!AP46</f>
        <v>32279.645554026018</v>
      </c>
      <c r="AQ116" s="588">
        <f>'2.CO2-Sector'!AQ46</f>
        <v>31990.873871774482</v>
      </c>
      <c r="AR116" s="588">
        <f>'2.CO2-Sector'!AR46</f>
        <v>30658.349937916188</v>
      </c>
      <c r="AS116" s="588">
        <f>'2.CO2-Sector'!AS46</f>
        <v>28552.561480293498</v>
      </c>
      <c r="AT116" s="588">
        <f>'2.CO2-Sector'!AT46</f>
        <v>25308.481718967807</v>
      </c>
      <c r="AU116" s="588">
        <f>'2.CO2-Sector'!AU46</f>
        <v>24321.270937421363</v>
      </c>
      <c r="AV116" s="588">
        <f>'2.CO2-Sector'!AV46</f>
        <v>24982.895526650263</v>
      </c>
      <c r="AW116" s="588">
        <f>'2.CO2-Sector'!AW46</f>
        <v>25624.79533860795</v>
      </c>
      <c r="AX116" s="588">
        <f>'2.CO2-Sector'!AX46</f>
        <v>26805.206128279013</v>
      </c>
      <c r="AY116" s="588">
        <f>'2.CO2-Sector'!AY46</f>
        <v>26557.37523672733</v>
      </c>
      <c r="AZ116" s="588">
        <f>'2.CO2-Sector'!AZ46</f>
        <v>25936.139788924989</v>
      </c>
      <c r="BA116" s="1231">
        <f>'2.CO2-Sector'!BA46</f>
        <v>25969.470794926132</v>
      </c>
      <c r="BB116" s="588">
        <f>'2.CO2-Sector'!BB46</f>
        <v>26428.778063772283</v>
      </c>
      <c r="BC116" s="1232">
        <f>'2.CO2-Sector'!BC46</f>
        <v>26182.943719015086</v>
      </c>
      <c r="BD116" s="588">
        <f>'2.CO2-Sector'!BD46</f>
        <v>25328.005761907836</v>
      </c>
      <c r="BE116" s="588">
        <f>'2.CO2-Sector'!BE46</f>
        <v>24490.267324230699</v>
      </c>
      <c r="BF116" s="887">
        <f>'2.CO2-Sector'!BF46</f>
        <v>24395.605542970698</v>
      </c>
      <c r="BG116" s="1531"/>
      <c r="BH116" s="1492"/>
    </row>
    <row r="117" spans="2:64" ht="15" customHeight="1">
      <c r="B117" s="81"/>
      <c r="D117" s="81"/>
      <c r="E117" s="81"/>
      <c r="F117" s="81"/>
      <c r="G117" s="81"/>
      <c r="H117" s="81"/>
      <c r="I117" s="81"/>
      <c r="J117" s="81"/>
      <c r="K117" s="81"/>
      <c r="L117" s="81"/>
      <c r="M117" s="81"/>
      <c r="N117" s="81"/>
      <c r="O117" s="81"/>
      <c r="Q117" s="739"/>
      <c r="R117" s="742"/>
      <c r="S117" s="284"/>
      <c r="T117" s="773" t="s">
        <v>305</v>
      </c>
      <c r="U117" s="773"/>
      <c r="V117" s="773"/>
      <c r="W117" s="773"/>
      <c r="X117" s="773"/>
      <c r="Y117" s="773"/>
      <c r="Z117" s="773"/>
      <c r="AA117" s="590">
        <f>'2.CO2-Sector'!AA47</f>
        <v>6674.4490046098017</v>
      </c>
      <c r="AB117" s="590">
        <f>'2.CO2-Sector'!AB47</f>
        <v>6524.5328569297908</v>
      </c>
      <c r="AC117" s="590">
        <f>'2.CO2-Sector'!AC47</f>
        <v>5945.8339540571315</v>
      </c>
      <c r="AD117" s="590">
        <f>'2.CO2-Sector'!AD47</f>
        <v>5842.3534676861227</v>
      </c>
      <c r="AE117" s="590">
        <f>'2.CO2-Sector'!AE47</f>
        <v>5740.0247792311475</v>
      </c>
      <c r="AF117" s="590">
        <f>'2.CO2-Sector'!AF47</f>
        <v>5795.1316308500946</v>
      </c>
      <c r="AG117" s="590">
        <f>'2.CO2-Sector'!AG47</f>
        <v>5789.0719316293616</v>
      </c>
      <c r="AH117" s="590">
        <f>'2.CO2-Sector'!AH47</f>
        <v>5903.8352801359188</v>
      </c>
      <c r="AI117" s="590">
        <f>'2.CO2-Sector'!AI47</f>
        <v>5638.1994106625216</v>
      </c>
      <c r="AJ117" s="590">
        <f>'2.CO2-Sector'!AJ47</f>
        <v>5703.2053582387407</v>
      </c>
      <c r="AK117" s="590">
        <f>'2.CO2-Sector'!AK47</f>
        <v>5899.9845210859867</v>
      </c>
      <c r="AL117" s="590">
        <f>'2.CO2-Sector'!AL47</f>
        <v>5594.9262706926866</v>
      </c>
      <c r="AM117" s="590">
        <f>'2.CO2-Sector'!AM47</f>
        <v>5605.2257994031515</v>
      </c>
      <c r="AN117" s="590">
        <f>'2.CO2-Sector'!AN47</f>
        <v>6010.9337107231668</v>
      </c>
      <c r="AO117" s="590">
        <f>'2.CO2-Sector'!AO47</f>
        <v>6398.6869967575658</v>
      </c>
      <c r="AP117" s="590">
        <f>'2.CO2-Sector'!AP47</f>
        <v>6645.7105523034497</v>
      </c>
      <c r="AQ117" s="590">
        <f>'2.CO2-Sector'!AQ47</f>
        <v>6788.1886315874181</v>
      </c>
      <c r="AR117" s="590">
        <f>'2.CO2-Sector'!AR47</f>
        <v>7012.0890129308336</v>
      </c>
      <c r="AS117" s="590">
        <f>'2.CO2-Sector'!AS47</f>
        <v>6591.818326146341</v>
      </c>
      <c r="AT117" s="590">
        <f>'2.CO2-Sector'!AT47</f>
        <v>5364.6005099960857</v>
      </c>
      <c r="AU117" s="590">
        <f>'2.CO2-Sector'!AU47</f>
        <v>6284.7190568659153</v>
      </c>
      <c r="AV117" s="590">
        <f>'2.CO2-Sector'!AV47</f>
        <v>5895.7907835699853</v>
      </c>
      <c r="AW117" s="590">
        <f>'2.CO2-Sector'!AW47</f>
        <v>5679.325140228646</v>
      </c>
      <c r="AX117" s="590">
        <f>'2.CO2-Sector'!AX47</f>
        <v>5766.6750900500374</v>
      </c>
      <c r="AY117" s="590">
        <f>'2.CO2-Sector'!AY47</f>
        <v>5811.9451381047556</v>
      </c>
      <c r="AZ117" s="590">
        <f>'2.CO2-Sector'!AZ47</f>
        <v>5477.0464397639898</v>
      </c>
      <c r="BA117" s="1233">
        <f>'2.CO2-Sector'!BA47</f>
        <v>5504.0022085956616</v>
      </c>
      <c r="BB117" s="590">
        <f>'2.CO2-Sector'!BB47</f>
        <v>5583.2353800745541</v>
      </c>
      <c r="BC117" s="1234">
        <f>'2.CO2-Sector'!BC47</f>
        <v>5615.0174032474997</v>
      </c>
      <c r="BD117" s="590">
        <f>'2.CO2-Sector'!BD47</f>
        <v>5481.3607322591242</v>
      </c>
      <c r="BE117" s="590">
        <f>'2.CO2-Sector'!BE47</f>
        <v>5470.0472942152464</v>
      </c>
      <c r="BF117" s="888">
        <f>'2.CO2-Sector'!BF47</f>
        <v>5470.0472942152464</v>
      </c>
      <c r="BG117" s="1532"/>
      <c r="BH117" s="1492"/>
    </row>
    <row r="118" spans="2:64" ht="15" customHeight="1">
      <c r="B118" s="81"/>
      <c r="D118" s="81"/>
      <c r="E118" s="81"/>
      <c r="F118" s="81"/>
      <c r="G118" s="81"/>
      <c r="H118" s="81"/>
      <c r="I118" s="81"/>
      <c r="J118" s="81"/>
      <c r="K118" s="81"/>
      <c r="L118" s="81"/>
      <c r="M118" s="81"/>
      <c r="N118" s="81"/>
      <c r="O118" s="81"/>
      <c r="Q118" s="739"/>
      <c r="R118" s="742"/>
      <c r="S118" s="284"/>
      <c r="T118" s="773" t="s">
        <v>306</v>
      </c>
      <c r="U118" s="773"/>
      <c r="V118" s="773"/>
      <c r="W118" s="773"/>
      <c r="X118" s="773"/>
      <c r="Y118" s="773"/>
      <c r="Z118" s="773"/>
      <c r="AA118" s="590">
        <f>'2.CO2-Sector'!AA48</f>
        <v>312.87952823101125</v>
      </c>
      <c r="AB118" s="590">
        <f>'2.CO2-Sector'!AB48</f>
        <v>307.81152289698383</v>
      </c>
      <c r="AC118" s="590">
        <f>'2.CO2-Sector'!AC48</f>
        <v>295.29687962532591</v>
      </c>
      <c r="AD118" s="590">
        <f>'2.CO2-Sector'!AD48</f>
        <v>290.6346731752509</v>
      </c>
      <c r="AE118" s="590">
        <f>'2.CO2-Sector'!AE48</f>
        <v>290.02818822876907</v>
      </c>
      <c r="AF118" s="590">
        <f>'2.CO2-Sector'!AF48</f>
        <v>283.40724792134836</v>
      </c>
      <c r="AG118" s="590">
        <f>'2.CO2-Sector'!AG48</f>
        <v>282.81616108587912</v>
      </c>
      <c r="AH118" s="590">
        <f>'2.CO2-Sector'!AH48</f>
        <v>270.45053169397875</v>
      </c>
      <c r="AI118" s="590">
        <f>'2.CO2-Sector'!AI48</f>
        <v>231.01486186880234</v>
      </c>
      <c r="AJ118" s="590">
        <f>'2.CO2-Sector'!AJ48</f>
        <v>236.17622947190571</v>
      </c>
      <c r="AK118" s="590">
        <f>'2.CO2-Sector'!AK48</f>
        <v>232.76960989831676</v>
      </c>
      <c r="AL118" s="590">
        <f>'2.CO2-Sector'!AL48</f>
        <v>223.3438161401109</v>
      </c>
      <c r="AM118" s="590">
        <f>'2.CO2-Sector'!AM48</f>
        <v>216.97477839910331</v>
      </c>
      <c r="AN118" s="590">
        <f>'2.CO2-Sector'!AN48</f>
        <v>253.04393249130098</v>
      </c>
      <c r="AO118" s="590">
        <f>'2.CO2-Sector'!AO48</f>
        <v>261.79082358227498</v>
      </c>
      <c r="AP118" s="590">
        <f>'2.CO2-Sector'!AP48</f>
        <v>251.57731073682558</v>
      </c>
      <c r="AQ118" s="590">
        <f>'2.CO2-Sector'!AQ48</f>
        <v>236.62608987874859</v>
      </c>
      <c r="AR118" s="590">
        <f>'2.CO2-Sector'!AR48</f>
        <v>213.21281309999526</v>
      </c>
      <c r="AS118" s="590">
        <f>'2.CO2-Sector'!AS48</f>
        <v>172.58037395747235</v>
      </c>
      <c r="AT118" s="590">
        <f>'2.CO2-Sector'!AT48</f>
        <v>139.89475701298232</v>
      </c>
      <c r="AU118" s="590">
        <f>'2.CO2-Sector'!AU48</f>
        <v>164.08408670446047</v>
      </c>
      <c r="AV118" s="590">
        <f>'2.CO2-Sector'!AV48</f>
        <v>168.2548242548468</v>
      </c>
      <c r="AW118" s="590">
        <f>'2.CO2-Sector'!AW48</f>
        <v>179.01572288015117</v>
      </c>
      <c r="AX118" s="590">
        <f>'2.CO2-Sector'!AX48</f>
        <v>193.47603040294115</v>
      </c>
      <c r="AY118" s="590">
        <f>'2.CO2-Sector'!AY48</f>
        <v>194.15574325469387</v>
      </c>
      <c r="AZ118" s="590">
        <f>'2.CO2-Sector'!AZ48</f>
        <v>193.02950553279041</v>
      </c>
      <c r="BA118" s="1233">
        <f>'2.CO2-Sector'!BA48</f>
        <v>188.5420493712293</v>
      </c>
      <c r="BB118" s="590">
        <f>'2.CO2-Sector'!BB48</f>
        <v>195.90219672259826</v>
      </c>
      <c r="BC118" s="1234">
        <f>'2.CO2-Sector'!BC48</f>
        <v>198.92256950584962</v>
      </c>
      <c r="BD118" s="590">
        <f>'2.CO2-Sector'!BD48</f>
        <v>191.36521281645793</v>
      </c>
      <c r="BE118" s="590">
        <f>'2.CO2-Sector'!BE48</f>
        <v>190.64934833957886</v>
      </c>
      <c r="BF118" s="888">
        <f>'2.CO2-Sector'!BF48</f>
        <v>190.93186327677458</v>
      </c>
      <c r="BG118" s="1532"/>
      <c r="BH118" s="1492"/>
    </row>
    <row r="119" spans="2:64" ht="14.25" customHeight="1">
      <c r="B119" s="81"/>
      <c r="D119" s="81"/>
      <c r="E119" s="81"/>
      <c r="F119" s="81"/>
      <c r="G119" s="81"/>
      <c r="H119" s="81"/>
      <c r="I119" s="81"/>
      <c r="J119" s="81"/>
      <c r="K119" s="81"/>
      <c r="L119" s="81"/>
      <c r="M119" s="81"/>
      <c r="N119" s="81"/>
      <c r="O119" s="81"/>
      <c r="Q119" s="739"/>
      <c r="R119" s="742"/>
      <c r="S119" s="285"/>
      <c r="T119" s="774" t="s">
        <v>310</v>
      </c>
      <c r="U119" s="774"/>
      <c r="V119" s="774"/>
      <c r="W119" s="774"/>
      <c r="X119" s="774"/>
      <c r="Y119" s="774"/>
      <c r="Z119" s="774"/>
      <c r="AA119" s="589">
        <f>'2.CO2-Sector'!AA49</f>
        <v>3542.021222124265</v>
      </c>
      <c r="AB119" s="589">
        <f>'2.CO2-Sector'!AB49</f>
        <v>3369.2855145834346</v>
      </c>
      <c r="AC119" s="589">
        <f>'2.CO2-Sector'!AC49</f>
        <v>3057.3478000490459</v>
      </c>
      <c r="AD119" s="589">
        <f>'2.CO2-Sector'!AD49</f>
        <v>2894.9644600914435</v>
      </c>
      <c r="AE119" s="589">
        <f>'2.CO2-Sector'!AE49</f>
        <v>2938.556915872211</v>
      </c>
      <c r="AF119" s="589">
        <f>'2.CO2-Sector'!AF49</f>
        <v>2925.2158896206997</v>
      </c>
      <c r="AG119" s="589">
        <f>'2.CO2-Sector'!AG49</f>
        <v>2858.076470549267</v>
      </c>
      <c r="AH119" s="589">
        <f>'2.CO2-Sector'!AH49</f>
        <v>2739.8223697616959</v>
      </c>
      <c r="AI119" s="589">
        <f>'2.CO2-Sector'!AI49</f>
        <v>2631.4401642100925</v>
      </c>
      <c r="AJ119" s="589">
        <f>'2.CO2-Sector'!AJ49</f>
        <v>2630.4641631279924</v>
      </c>
      <c r="AK119" s="589">
        <f>'2.CO2-Sector'!AK49</f>
        <v>2700.1165165783791</v>
      </c>
      <c r="AL119" s="589">
        <f>'2.CO2-Sector'!AL49</f>
        <v>2778.0273137620284</v>
      </c>
      <c r="AM119" s="589">
        <f>'2.CO2-Sector'!AM49</f>
        <v>2243.4696038020288</v>
      </c>
      <c r="AN119" s="589">
        <f>'2.CO2-Sector'!AN49</f>
        <v>1946.5204277576754</v>
      </c>
      <c r="AO119" s="589">
        <f>'2.CO2-Sector'!AO49</f>
        <v>1882.947333714603</v>
      </c>
      <c r="AP119" s="589">
        <f>'2.CO2-Sector'!AP49</f>
        <v>2053.135753953346</v>
      </c>
      <c r="AQ119" s="589">
        <f>'2.CO2-Sector'!AQ49</f>
        <v>2181.0710292377894</v>
      </c>
      <c r="AR119" s="589">
        <f>'2.CO2-Sector'!AR49</f>
        <v>2320.5527871667846</v>
      </c>
      <c r="AS119" s="589">
        <f>'2.CO2-Sector'!AS49</f>
        <v>2118.995924098002</v>
      </c>
      <c r="AT119" s="589">
        <f>'2.CO2-Sector'!AT49</f>
        <v>1966.4083867145414</v>
      </c>
      <c r="AU119" s="589">
        <f>'2.CO2-Sector'!AU49</f>
        <v>1982.1519520869942</v>
      </c>
      <c r="AV119" s="589">
        <f>'2.CO2-Sector'!AV49</f>
        <v>2042.3941203876684</v>
      </c>
      <c r="AW119" s="589">
        <f>'2.CO2-Sector'!AW49</f>
        <v>2146.1417261944657</v>
      </c>
      <c r="AX119" s="589">
        <f>'2.CO2-Sector'!AX49</f>
        <v>2238.1806956951505</v>
      </c>
      <c r="AY119" s="589">
        <f>'2.CO2-Sector'!AY49</f>
        <v>2167.3106460060758</v>
      </c>
      <c r="AZ119" s="589">
        <f>'2.CO2-Sector'!AZ49</f>
        <v>2052.8418235890717</v>
      </c>
      <c r="BA119" s="1235">
        <f>'2.CO2-Sector'!BA49</f>
        <v>1871.4890156314157</v>
      </c>
      <c r="BB119" s="589">
        <f>'2.CO2-Sector'!BB49</f>
        <v>1762.7261835932416</v>
      </c>
      <c r="BC119" s="1236">
        <f>'2.CO2-Sector'!BC49</f>
        <v>1648.0301150053424</v>
      </c>
      <c r="BD119" s="589">
        <f>'2.CO2-Sector'!BD49</f>
        <v>1480.2969979417585</v>
      </c>
      <c r="BE119" s="589">
        <f>'2.CO2-Sector'!BE49</f>
        <v>1066.2459253959532</v>
      </c>
      <c r="BF119" s="889">
        <f>'2.CO2-Sector'!BF49</f>
        <v>1066.2459253959532</v>
      </c>
      <c r="BG119" s="1533"/>
      <c r="BH119" s="1492"/>
    </row>
    <row r="120" spans="2:64" ht="15" customHeight="1">
      <c r="B120" s="81"/>
      <c r="D120" s="81"/>
      <c r="E120" s="81"/>
      <c r="F120" s="81"/>
      <c r="G120" s="81"/>
      <c r="H120" s="81"/>
      <c r="I120" s="81"/>
      <c r="J120" s="81"/>
      <c r="K120" s="81"/>
      <c r="L120" s="81"/>
      <c r="M120" s="81"/>
      <c r="N120" s="81"/>
      <c r="O120" s="81"/>
      <c r="Q120" s="739"/>
      <c r="R120" s="742"/>
      <c r="S120" s="312" t="s">
        <v>64</v>
      </c>
      <c r="T120" s="357"/>
      <c r="U120" s="357"/>
      <c r="V120" s="357"/>
      <c r="W120" s="357"/>
      <c r="X120" s="357"/>
      <c r="Y120" s="357"/>
      <c r="Z120" s="357"/>
      <c r="AA120" s="236">
        <f>'2.CO2-Sector'!AA50</f>
        <v>7040.8033814727314</v>
      </c>
      <c r="AB120" s="236">
        <f>'2.CO2-Sector'!AB50</f>
        <v>7009.5685451768513</v>
      </c>
      <c r="AC120" s="236">
        <f>'2.CO2-Sector'!AC50</f>
        <v>6825.8714020182988</v>
      </c>
      <c r="AD120" s="236">
        <f>'2.CO2-Sector'!AD50</f>
        <v>6388.5835213042628</v>
      </c>
      <c r="AE120" s="236">
        <f>'2.CO2-Sector'!AE50</f>
        <v>6806.5660371260965</v>
      </c>
      <c r="AF120" s="236">
        <f>'2.CO2-Sector'!AF50</f>
        <v>7013.9549604528893</v>
      </c>
      <c r="AG120" s="236">
        <f>'2.CO2-Sector'!AG50</f>
        <v>7068.2445258757907</v>
      </c>
      <c r="AH120" s="236">
        <f>'2.CO2-Sector'!AH50</f>
        <v>7061.2165473727891</v>
      </c>
      <c r="AI120" s="236">
        <f>'2.CO2-Sector'!AI50</f>
        <v>6419.8587378638094</v>
      </c>
      <c r="AJ120" s="236">
        <f>'2.CO2-Sector'!AJ50</f>
        <v>6937.7079462429228</v>
      </c>
      <c r="AK120" s="236">
        <f>'2.CO2-Sector'!AK50</f>
        <v>6810.3448797778219</v>
      </c>
      <c r="AL120" s="236">
        <f>'2.CO2-Sector'!AL50</f>
        <v>6346.7757321820918</v>
      </c>
      <c r="AM120" s="236">
        <f>'2.CO2-Sector'!AM50</f>
        <v>6249.7321813854496</v>
      </c>
      <c r="AN120" s="236">
        <f>'2.CO2-Sector'!AN50</f>
        <v>6051.8733017484938</v>
      </c>
      <c r="AO120" s="236">
        <f>'2.CO2-Sector'!AO50</f>
        <v>6134.8767753380089</v>
      </c>
      <c r="AP120" s="236">
        <f>'2.CO2-Sector'!AP50</f>
        <v>5794.6829692556239</v>
      </c>
      <c r="AQ120" s="236">
        <f>'2.CO2-Sector'!AQ50</f>
        <v>5874.7858293424979</v>
      </c>
      <c r="AR120" s="236">
        <f>'2.CO2-Sector'!AR50</f>
        <v>5966.4292018672513</v>
      </c>
      <c r="AS120" s="236">
        <f>'2.CO2-Sector'!AS50</f>
        <v>5107.1196855795279</v>
      </c>
      <c r="AT120" s="236">
        <f>'2.CO2-Sector'!AT50</f>
        <v>4872.0015080504827</v>
      </c>
      <c r="AU120" s="236">
        <f>'2.CO2-Sector'!AU50</f>
        <v>5427.0220270136588</v>
      </c>
      <c r="AV120" s="236">
        <f>'2.CO2-Sector'!AV50</f>
        <v>5103.2076687218187</v>
      </c>
      <c r="AW120" s="236">
        <f>'2.CO2-Sector'!AW50</f>
        <v>4652.1661059634598</v>
      </c>
      <c r="AX120" s="236">
        <f>'2.CO2-Sector'!AX50</f>
        <v>4786.8877993268261</v>
      </c>
      <c r="AY120" s="236">
        <f>'2.CO2-Sector'!AY50</f>
        <v>4683.4283473128908</v>
      </c>
      <c r="AZ120" s="236">
        <f>'2.CO2-Sector'!AZ50</f>
        <v>4590.7115554076472</v>
      </c>
      <c r="BA120" s="664">
        <f>'2.CO2-Sector'!BA50</f>
        <v>4300.1132589460285</v>
      </c>
      <c r="BB120" s="236">
        <f>'2.CO2-Sector'!BB50</f>
        <v>4484.9883514917583</v>
      </c>
      <c r="BC120" s="1237">
        <f>'2.CO2-Sector'!BC50</f>
        <v>4220.1307121923346</v>
      </c>
      <c r="BD120" s="236">
        <f>'2.CO2-Sector'!BD50</f>
        <v>4347.7888375623606</v>
      </c>
      <c r="BE120" s="236">
        <f>'2.CO2-Sector'!BE50</f>
        <v>3671.1052206524046</v>
      </c>
      <c r="BF120" s="1484">
        <f>'2.CO2-Sector'!BF50</f>
        <v>4377.8502053969041</v>
      </c>
      <c r="BG120" s="1534"/>
      <c r="BH120" s="1492"/>
    </row>
    <row r="121" spans="2:64" ht="15" customHeight="1">
      <c r="B121" s="81"/>
      <c r="D121" s="81"/>
      <c r="E121" s="81"/>
      <c r="F121" s="81"/>
      <c r="G121" s="81"/>
      <c r="H121" s="81"/>
      <c r="I121" s="81"/>
      <c r="J121" s="81"/>
      <c r="K121" s="81"/>
      <c r="L121" s="81"/>
      <c r="M121" s="81"/>
      <c r="N121" s="81"/>
      <c r="O121" s="81"/>
      <c r="Q121" s="739"/>
      <c r="R121" s="742"/>
      <c r="S121" s="313"/>
      <c r="T121" s="772" t="s">
        <v>307</v>
      </c>
      <c r="U121" s="772"/>
      <c r="V121" s="772"/>
      <c r="W121" s="772"/>
      <c r="X121" s="772"/>
      <c r="Y121" s="772"/>
      <c r="Z121" s="772"/>
      <c r="AA121" s="588">
        <f>'2.CO2-Sector'!AA51</f>
        <v>3417.7405137833202</v>
      </c>
      <c r="AB121" s="588">
        <f>'2.CO2-Sector'!AB51</f>
        <v>3364.3238915193861</v>
      </c>
      <c r="AC121" s="588">
        <f>'2.CO2-Sector'!AC51</f>
        <v>3391.5558741950354</v>
      </c>
      <c r="AD121" s="588">
        <f>'2.CO2-Sector'!AD51</f>
        <v>3217.4669648339104</v>
      </c>
      <c r="AE121" s="588">
        <f>'2.CO2-Sector'!AE51</f>
        <v>3422.8389440786377</v>
      </c>
      <c r="AF121" s="588">
        <f>'2.CO2-Sector'!AF51</f>
        <v>3456.8155123008878</v>
      </c>
      <c r="AG121" s="588">
        <f>'2.CO2-Sector'!AG51</f>
        <v>3482.2507055771052</v>
      </c>
      <c r="AH121" s="588">
        <f>'2.CO2-Sector'!AH51</f>
        <v>3392.1119138316312</v>
      </c>
      <c r="AI121" s="588">
        <f>'2.CO2-Sector'!AI51</f>
        <v>3007.6817553714827</v>
      </c>
      <c r="AJ121" s="588">
        <f>'2.CO2-Sector'!AJ51</f>
        <v>3305.6498677465934</v>
      </c>
      <c r="AK121" s="588">
        <f>'2.CO2-Sector'!AK51</f>
        <v>3183.6043912674263</v>
      </c>
      <c r="AL121" s="588">
        <f>'2.CO2-Sector'!AL51</f>
        <v>2968.1790499953418</v>
      </c>
      <c r="AM121" s="588">
        <f>'2.CO2-Sector'!AM51</f>
        <v>2738.3139467509864</v>
      </c>
      <c r="AN121" s="588">
        <f>'2.CO2-Sector'!AN51</f>
        <v>2460.2558112997931</v>
      </c>
      <c r="AO121" s="588">
        <f>'2.CO2-Sector'!AO51</f>
        <v>2470.538328057758</v>
      </c>
      <c r="AP121" s="588">
        <f>'2.CO2-Sector'!AP51</f>
        <v>2167.3505128396782</v>
      </c>
      <c r="AQ121" s="588">
        <f>'2.CO2-Sector'!AQ51</f>
        <v>2200.366432366598</v>
      </c>
      <c r="AR121" s="588">
        <f>'2.CO2-Sector'!AR51</f>
        <v>2260.0248909812894</v>
      </c>
      <c r="AS121" s="588">
        <f>'2.CO2-Sector'!AS51</f>
        <v>2007.2670092715346</v>
      </c>
      <c r="AT121" s="588">
        <f>'2.CO2-Sector'!AT51</f>
        <v>1923.1201899212144</v>
      </c>
      <c r="AU121" s="588">
        <f>'2.CO2-Sector'!AU51</f>
        <v>2122.8843217272179</v>
      </c>
      <c r="AV121" s="588">
        <f>'2.CO2-Sector'!AV51</f>
        <v>2008.0848022151829</v>
      </c>
      <c r="AW121" s="588">
        <f>'2.CO2-Sector'!AW51</f>
        <v>1855.4539224438442</v>
      </c>
      <c r="AX121" s="588">
        <f>'2.CO2-Sector'!AX51</f>
        <v>1932.304615562253</v>
      </c>
      <c r="AY121" s="588">
        <f>'2.CO2-Sector'!AY51</f>
        <v>1889.9734100685228</v>
      </c>
      <c r="AZ121" s="588">
        <f>'2.CO2-Sector'!AZ51</f>
        <v>1946.9722075338834</v>
      </c>
      <c r="BA121" s="1231">
        <f>'2.CO2-Sector'!BA51</f>
        <v>1658.1260762968163</v>
      </c>
      <c r="BB121" s="588">
        <f>'2.CO2-Sector'!BB51</f>
        <v>1725.6364470935714</v>
      </c>
      <c r="BC121" s="1232">
        <f>'2.CO2-Sector'!BC51</f>
        <v>1457.959373647813</v>
      </c>
      <c r="BD121" s="588">
        <f>'2.CO2-Sector'!BD51</f>
        <v>1704.479058441493</v>
      </c>
      <c r="BE121" s="588">
        <f>'2.CO2-Sector'!BE51</f>
        <v>1409.5415968094242</v>
      </c>
      <c r="BF121" s="887">
        <f>'2.CO2-Sector'!BF51</f>
        <v>1763.2254151082468</v>
      </c>
      <c r="BG121" s="1531"/>
      <c r="BH121" s="1492"/>
    </row>
    <row r="122" spans="2:64" ht="14.25" customHeight="1">
      <c r="B122" s="81"/>
      <c r="D122" s="81"/>
      <c r="E122" s="81"/>
      <c r="F122" s="81"/>
      <c r="G122" s="81"/>
      <c r="H122" s="81"/>
      <c r="I122" s="81"/>
      <c r="J122" s="81"/>
      <c r="K122" s="81"/>
      <c r="L122" s="81"/>
      <c r="M122" s="81"/>
      <c r="N122" s="81"/>
      <c r="O122" s="81"/>
      <c r="Q122" s="739"/>
      <c r="R122" s="742"/>
      <c r="S122" s="314"/>
      <c r="T122" s="774" t="s">
        <v>308</v>
      </c>
      <c r="U122" s="774"/>
      <c r="V122" s="774"/>
      <c r="W122" s="774"/>
      <c r="X122" s="774"/>
      <c r="Y122" s="774"/>
      <c r="Z122" s="774"/>
      <c r="AA122" s="589">
        <f>'2.CO2-Sector'!AA52</f>
        <v>3623.0628676894112</v>
      </c>
      <c r="AB122" s="589">
        <f>'2.CO2-Sector'!AB52</f>
        <v>3645.2446536574653</v>
      </c>
      <c r="AC122" s="589">
        <f>'2.CO2-Sector'!AC52</f>
        <v>3434.3155278232634</v>
      </c>
      <c r="AD122" s="589">
        <f>'2.CO2-Sector'!AD52</f>
        <v>3171.1165564703524</v>
      </c>
      <c r="AE122" s="589">
        <f>'2.CO2-Sector'!AE52</f>
        <v>3383.7270930474588</v>
      </c>
      <c r="AF122" s="589">
        <f>'2.CO2-Sector'!AF52</f>
        <v>3557.1394481520015</v>
      </c>
      <c r="AG122" s="589">
        <f>'2.CO2-Sector'!AG52</f>
        <v>3585.9938202986855</v>
      </c>
      <c r="AH122" s="589">
        <f>'2.CO2-Sector'!AH52</f>
        <v>3669.1046335411579</v>
      </c>
      <c r="AI122" s="589">
        <f>'2.CO2-Sector'!AI52</f>
        <v>3412.1769824923267</v>
      </c>
      <c r="AJ122" s="589">
        <f>'2.CO2-Sector'!AJ52</f>
        <v>3632.0580784963295</v>
      </c>
      <c r="AK122" s="589">
        <f>'2.CO2-Sector'!AK52</f>
        <v>3626.7404885103956</v>
      </c>
      <c r="AL122" s="589">
        <f>'2.CO2-Sector'!AL52</f>
        <v>3378.5966821867501</v>
      </c>
      <c r="AM122" s="589">
        <f>'2.CO2-Sector'!AM52</f>
        <v>3511.4182346344633</v>
      </c>
      <c r="AN122" s="589">
        <f>'2.CO2-Sector'!AN52</f>
        <v>3591.6174904487007</v>
      </c>
      <c r="AO122" s="589">
        <f>'2.CO2-Sector'!AO52</f>
        <v>3664.3384472802509</v>
      </c>
      <c r="AP122" s="589">
        <f>'2.CO2-Sector'!AP52</f>
        <v>3627.3324564159457</v>
      </c>
      <c r="AQ122" s="589">
        <f>'2.CO2-Sector'!AQ52</f>
        <v>3674.4193969758999</v>
      </c>
      <c r="AR122" s="589">
        <f>'2.CO2-Sector'!AR52</f>
        <v>3706.4043108859619</v>
      </c>
      <c r="AS122" s="589">
        <f>'2.CO2-Sector'!AS52</f>
        <v>3099.8526763079935</v>
      </c>
      <c r="AT122" s="589">
        <f>'2.CO2-Sector'!AT52</f>
        <v>2948.881318129268</v>
      </c>
      <c r="AU122" s="589">
        <f>'2.CO2-Sector'!AU52</f>
        <v>3304.1377052864409</v>
      </c>
      <c r="AV122" s="589">
        <f>'2.CO2-Sector'!AV52</f>
        <v>3095.1228665066355</v>
      </c>
      <c r="AW122" s="589">
        <f>'2.CO2-Sector'!AW52</f>
        <v>2796.7121835196158</v>
      </c>
      <c r="AX122" s="589">
        <f>'2.CO2-Sector'!AX52</f>
        <v>2854.5831837645728</v>
      </c>
      <c r="AY122" s="589">
        <f>'2.CO2-Sector'!AY52</f>
        <v>2793.454937244368</v>
      </c>
      <c r="AZ122" s="589">
        <f>'2.CO2-Sector'!AZ52</f>
        <v>2643.739347873764</v>
      </c>
      <c r="BA122" s="1235">
        <f>'2.CO2-Sector'!BA52</f>
        <v>2641.9871826492122</v>
      </c>
      <c r="BB122" s="589">
        <f>'2.CO2-Sector'!BB52</f>
        <v>2759.3519043981869</v>
      </c>
      <c r="BC122" s="1236">
        <f>'2.CO2-Sector'!BC52</f>
        <v>2762.1713385445219</v>
      </c>
      <c r="BD122" s="589">
        <f>'2.CO2-Sector'!BD52</f>
        <v>2643.3097791208675</v>
      </c>
      <c r="BE122" s="589">
        <f>'2.CO2-Sector'!BE52</f>
        <v>2261.5636238429806</v>
      </c>
      <c r="BF122" s="889">
        <f>'2.CO2-Sector'!BF52</f>
        <v>2614.6247902886571</v>
      </c>
      <c r="BG122" s="1533"/>
      <c r="BH122" s="1492"/>
    </row>
    <row r="123" spans="2:64">
      <c r="B123" s="81"/>
      <c r="D123" s="81"/>
      <c r="E123" s="81"/>
      <c r="F123" s="81"/>
      <c r="G123" s="81"/>
      <c r="H123" s="81"/>
      <c r="I123" s="81"/>
      <c r="J123" s="81"/>
      <c r="K123" s="81"/>
      <c r="L123" s="81"/>
      <c r="M123" s="81"/>
      <c r="N123" s="81"/>
      <c r="O123" s="81"/>
      <c r="Q123" s="739"/>
      <c r="R123" s="742"/>
      <c r="S123" s="771" t="s">
        <v>309</v>
      </c>
      <c r="T123" s="315"/>
      <c r="U123" s="315"/>
      <c r="V123" s="315"/>
      <c r="W123" s="315"/>
      <c r="X123" s="315"/>
      <c r="Y123" s="315"/>
      <c r="Z123" s="315"/>
      <c r="AA123" s="1222">
        <f>'2.CO2-Sector'!AA53</f>
        <v>7269.330016533122</v>
      </c>
      <c r="AB123" s="1222">
        <f>'2.CO2-Sector'!AB53</f>
        <v>7122.0092485771402</v>
      </c>
      <c r="AC123" s="1222">
        <f>'2.CO2-Sector'!AC53</f>
        <v>6830.7989243575121</v>
      </c>
      <c r="AD123" s="1222">
        <f>'2.CO2-Sector'!AD53</f>
        <v>6693.3023498901985</v>
      </c>
      <c r="AE123" s="1222">
        <f>'2.CO2-Sector'!AE53</f>
        <v>6706.0110499155853</v>
      </c>
      <c r="AF123" s="1222">
        <f>'2.CO2-Sector'!AF53</f>
        <v>6905.9304021904272</v>
      </c>
      <c r="AG123" s="1222">
        <f>'2.CO2-Sector'!AG53</f>
        <v>6934.2020741520782</v>
      </c>
      <c r="AH123" s="1222">
        <f>'2.CO2-Sector'!AH53</f>
        <v>6905.1670364530464</v>
      </c>
      <c r="AI123" s="1222">
        <f>'2.CO2-Sector'!AI53</f>
        <v>6617.6586801390267</v>
      </c>
      <c r="AJ123" s="1222">
        <f>'2.CO2-Sector'!AJ53</f>
        <v>6550.9465642452469</v>
      </c>
      <c r="AK123" s="1222">
        <f>'2.CO2-Sector'!AK53</f>
        <v>6841.8556725671369</v>
      </c>
      <c r="AL123" s="1222">
        <f>'2.CO2-Sector'!AL53</f>
        <v>6876.9893057484696</v>
      </c>
      <c r="AM123" s="1222">
        <f>'2.CO2-Sector'!AM53</f>
        <v>6736.4136586495733</v>
      </c>
      <c r="AN123" s="1222">
        <f>'2.CO2-Sector'!AN53</f>
        <v>6515.1494904062711</v>
      </c>
      <c r="AO123" s="1222">
        <f>'2.CO2-Sector'!AO53</f>
        <v>6651.2038321624541</v>
      </c>
      <c r="AP123" s="1222">
        <f>'2.CO2-Sector'!AP53</f>
        <v>6670.4917019880595</v>
      </c>
      <c r="AQ123" s="1222">
        <f>'2.CO2-Sector'!AQ53</f>
        <v>6768.246317266965</v>
      </c>
      <c r="AR123" s="1222">
        <f>'2.CO2-Sector'!AR53</f>
        <v>6913.0859915925639</v>
      </c>
      <c r="AS123" s="1222">
        <f>'2.CO2-Sector'!AS53</f>
        <v>6445.9347570594982</v>
      </c>
      <c r="AT123" s="1222">
        <f>'2.CO2-Sector'!AT53</f>
        <v>5679.9368975624257</v>
      </c>
      <c r="AU123" s="1222">
        <f>'2.CO2-Sector'!AU53</f>
        <v>6343.7696042888274</v>
      </c>
      <c r="AV123" s="1222">
        <f>'2.CO2-Sector'!AV53</f>
        <v>6175.8330028795881</v>
      </c>
      <c r="AW123" s="1222">
        <f>'2.CO2-Sector'!AW53</f>
        <v>6275.7463164417668</v>
      </c>
      <c r="AX123" s="1222">
        <f>'2.CO2-Sector'!AX53</f>
        <v>6420.5001692107026</v>
      </c>
      <c r="AY123" s="1222">
        <f>'2.CO2-Sector'!AY53</f>
        <v>6343.3084599390622</v>
      </c>
      <c r="AZ123" s="1222">
        <f>'2.CO2-Sector'!AZ53</f>
        <v>6140.8371963105637</v>
      </c>
      <c r="BA123" s="1221">
        <f>'2.CO2-Sector'!BA53</f>
        <v>6028.9038794686649</v>
      </c>
      <c r="BB123" s="1222">
        <f>'2.CO2-Sector'!BB53</f>
        <v>5919.3698700448886</v>
      </c>
      <c r="BC123" s="1238">
        <f>'2.CO2-Sector'!BC53</f>
        <v>5833.2094953449168</v>
      </c>
      <c r="BD123" s="1222">
        <f>'2.CO2-Sector'!BD53</f>
        <v>5631.6696266787148</v>
      </c>
      <c r="BE123" s="1222">
        <f>'2.CO2-Sector'!BE53</f>
        <v>5429.704681686173</v>
      </c>
      <c r="BF123" s="1485">
        <f>'2.CO2-Sector'!BF53</f>
        <v>5544.0027150282776</v>
      </c>
      <c r="BG123" s="1535"/>
      <c r="BH123" s="1492"/>
    </row>
    <row r="124" spans="2:64">
      <c r="B124" s="81"/>
      <c r="D124" s="81"/>
      <c r="E124" s="81"/>
      <c r="F124" s="81"/>
      <c r="G124" s="81"/>
      <c r="H124" s="81"/>
      <c r="I124" s="81"/>
      <c r="J124" s="81"/>
      <c r="K124" s="81"/>
      <c r="L124" s="81"/>
      <c r="M124" s="81"/>
      <c r="N124" s="81"/>
      <c r="O124" s="81"/>
      <c r="Q124" s="739"/>
      <c r="R124" s="742"/>
      <c r="S124" s="1579" t="s">
        <v>311</v>
      </c>
      <c r="T124" s="1580"/>
      <c r="U124" s="1428"/>
      <c r="V124" s="1428"/>
      <c r="W124" s="1428"/>
      <c r="X124" s="1428"/>
      <c r="Y124" s="1428"/>
      <c r="Z124" s="1428"/>
      <c r="AA124" s="1239">
        <f>'2.CO2-Sector'!AA54</f>
        <v>2039.8207474214641</v>
      </c>
      <c r="AB124" s="1239">
        <f>'2.CO2-Sector'!AB54</f>
        <v>2135.9254287863546</v>
      </c>
      <c r="AC124" s="1239">
        <f>'2.CO2-Sector'!AC54</f>
        <v>2108.693688305545</v>
      </c>
      <c r="AD124" s="1239">
        <f>'2.CO2-Sector'!AD54</f>
        <v>2093.7183811230925</v>
      </c>
      <c r="AE124" s="1239">
        <f>'2.CO2-Sector'!AE54</f>
        <v>2325.9627930643519</v>
      </c>
      <c r="AF124" s="1239">
        <f>'2.CO2-Sector'!AF54</f>
        <v>2376.547168369565</v>
      </c>
      <c r="AG124" s="1239">
        <f>'2.CO2-Sector'!AG54</f>
        <v>2533.613162431117</v>
      </c>
      <c r="AH124" s="1239">
        <f>'2.CO2-Sector'!AH54</f>
        <v>2625.9809496582247</v>
      </c>
      <c r="AI124" s="1239">
        <f>'2.CO2-Sector'!AI54</f>
        <v>2459.6175385106635</v>
      </c>
      <c r="AJ124" s="1239">
        <f>'2.CO2-Sector'!AJ54</f>
        <v>2623.9051706647697</v>
      </c>
      <c r="AK124" s="1239">
        <f>'2.CO2-Sector'!AK54</f>
        <v>2658.7016803623533</v>
      </c>
      <c r="AL124" s="1239">
        <f>'2.CO2-Sector'!AL54</f>
        <v>2727.2519354331953</v>
      </c>
      <c r="AM124" s="1239">
        <f>'2.CO2-Sector'!AM54</f>
        <v>2849.53370683106</v>
      </c>
      <c r="AN124" s="1239">
        <f>'2.CO2-Sector'!AN54</f>
        <v>2780.1639392403536</v>
      </c>
      <c r="AO124" s="1239">
        <f>'2.CO2-Sector'!AO54</f>
        <v>2873.7360631856632</v>
      </c>
      <c r="AP124" s="1239">
        <f>'2.CO2-Sector'!AP54</f>
        <v>2864.8187939434551</v>
      </c>
      <c r="AQ124" s="1239">
        <f>'2.CO2-Sector'!AQ54</f>
        <v>3078.5463068505278</v>
      </c>
      <c r="AR124" s="1239">
        <f>'2.CO2-Sector'!AR54</f>
        <v>3046.9575014930911</v>
      </c>
      <c r="AS124" s="1239">
        <f>'2.CO2-Sector'!AS54</f>
        <v>2777.915537642024</v>
      </c>
      <c r="AT124" s="1239">
        <f>'2.CO2-Sector'!AT54</f>
        <v>2864.4711626018707</v>
      </c>
      <c r="AU124" s="1239">
        <f>'2.CO2-Sector'!AU54</f>
        <v>2748.4956623380867</v>
      </c>
      <c r="AV124" s="1239">
        <f>'2.CO2-Sector'!AV54</f>
        <v>2700.6610481716402</v>
      </c>
      <c r="AW124" s="1239">
        <f>'2.CO2-Sector'!AW54</f>
        <v>2550.671395111679</v>
      </c>
      <c r="AX124" s="1239">
        <f>'2.CO2-Sector'!AX54</f>
        <v>2684.9138580146446</v>
      </c>
      <c r="AY124" s="1239">
        <f>'2.CO2-Sector'!AY54</f>
        <v>2526.8373956959285</v>
      </c>
      <c r="AZ124" s="1239">
        <f>'2.CO2-Sector'!AZ54</f>
        <v>2486.473942785798</v>
      </c>
      <c r="BA124" s="1240">
        <f>'2.CO2-Sector'!BA54</f>
        <v>2582.5376588916038</v>
      </c>
      <c r="BB124" s="1239">
        <f>'2.CO2-Sector'!BB54</f>
        <v>2689.3914472672182</v>
      </c>
      <c r="BC124" s="1241">
        <f>'2.CO2-Sector'!BC54</f>
        <v>2657.8145665820111</v>
      </c>
      <c r="BD124" s="1239">
        <f>'2.CO2-Sector'!BD54</f>
        <v>2551.147359773433</v>
      </c>
      <c r="BE124" s="1239">
        <f>'2.CO2-Sector'!BE54</f>
        <v>2316.921139362119</v>
      </c>
      <c r="BF124" s="1536">
        <f>'2.CO2-Sector'!BF54</f>
        <v>2316.7654729289975</v>
      </c>
      <c r="BG124" s="1537"/>
      <c r="BH124" s="1492"/>
    </row>
    <row r="125" spans="2:64" ht="14.4" thickBot="1">
      <c r="B125" s="81"/>
      <c r="D125" s="81"/>
      <c r="E125" s="81"/>
      <c r="F125" s="81"/>
      <c r="G125" s="81"/>
      <c r="H125" s="81"/>
      <c r="I125" s="81"/>
      <c r="J125" s="81"/>
      <c r="K125" s="81"/>
      <c r="L125" s="81"/>
      <c r="M125" s="81"/>
      <c r="N125" s="81"/>
      <c r="O125" s="81"/>
      <c r="Q125" s="739"/>
      <c r="R125" s="743"/>
      <c r="S125" s="829" t="s">
        <v>323</v>
      </c>
      <c r="T125" s="316"/>
      <c r="U125" s="316"/>
      <c r="V125" s="316"/>
      <c r="W125" s="316"/>
      <c r="X125" s="316"/>
      <c r="Y125" s="316"/>
      <c r="Z125" s="316"/>
      <c r="AA125" s="1224">
        <f>'2.CO2-Sector'!AA55</f>
        <v>64.613207000000031</v>
      </c>
      <c r="AB125" s="1224">
        <f>'2.CO2-Sector'!AB55</f>
        <v>66.803699000000023</v>
      </c>
      <c r="AC125" s="1224">
        <f>'2.CO2-Sector'!AC55</f>
        <v>65.368480000000034</v>
      </c>
      <c r="AD125" s="1224">
        <f>'2.CO2-Sector'!AD55</f>
        <v>59.679443000000013</v>
      </c>
      <c r="AE125" s="1224">
        <f>'2.CO2-Sector'!AE55</f>
        <v>67.102707000000024</v>
      </c>
      <c r="AF125" s="1224">
        <f>'2.CO2-Sector'!AF55</f>
        <v>71.847638000000018</v>
      </c>
      <c r="AG125" s="1224">
        <f>'2.CO2-Sector'!AG55</f>
        <v>79.849708000000021</v>
      </c>
      <c r="AH125" s="1224">
        <f>'2.CO2-Sector'!AH55</f>
        <v>86.356879000000049</v>
      </c>
      <c r="AI125" s="1224">
        <f>'2.CO2-Sector'!AI55</f>
        <v>86.735898000000077</v>
      </c>
      <c r="AJ125" s="1224">
        <f>'2.CO2-Sector'!AJ55</f>
        <v>89.569040000000015</v>
      </c>
      <c r="AK125" s="1224">
        <f>'2.CO2-Sector'!AK55</f>
        <v>86.668848000000054</v>
      </c>
      <c r="AL125" s="1224">
        <f>'2.CO2-Sector'!AL55</f>
        <v>78.827302000000017</v>
      </c>
      <c r="AM125" s="1224">
        <f>'2.CO2-Sector'!AM55</f>
        <v>80.656660000000073</v>
      </c>
      <c r="AN125" s="1224">
        <f>'2.CO2-Sector'!AN55</f>
        <v>86.201701999999983</v>
      </c>
      <c r="AO125" s="1224">
        <f>'2.CO2-Sector'!AO55</f>
        <v>87.126387000000008</v>
      </c>
      <c r="AP125" s="1224">
        <f>'2.CO2-Sector'!AP55</f>
        <v>90.227606999999992</v>
      </c>
      <c r="AQ125" s="1224">
        <f>'2.CO2-Sector'!AQ55</f>
        <v>87.797462000000053</v>
      </c>
      <c r="AR125" s="1224">
        <f>'2.CO2-Sector'!AR55</f>
        <v>86.709739000000042</v>
      </c>
      <c r="AS125" s="1224">
        <f>'2.CO2-Sector'!AS55</f>
        <v>72.491562000000002</v>
      </c>
      <c r="AT125" s="1224">
        <f>'2.CO2-Sector'!AT55</f>
        <v>72.185683000000026</v>
      </c>
      <c r="AU125" s="1224">
        <f>'2.CO2-Sector'!AU55</f>
        <v>76.792199000000039</v>
      </c>
      <c r="AV125" s="1224">
        <f>'2.CO2-Sector'!AV55</f>
        <v>88.116302000000047</v>
      </c>
      <c r="AW125" s="1224">
        <f>'2.CO2-Sector'!AW55</f>
        <v>99.906697000000023</v>
      </c>
      <c r="AX125" s="1224">
        <f>'2.CO2-Sector'!AX55</f>
        <v>93.526186000000024</v>
      </c>
      <c r="AY125" s="1224">
        <f>'2.CO2-Sector'!AY55</f>
        <v>90.599487000000025</v>
      </c>
      <c r="AZ125" s="1224">
        <f>'2.CO2-Sector'!AZ55</f>
        <v>96.736382000000006</v>
      </c>
      <c r="BA125" s="1242">
        <f>'2.CO2-Sector'!BA55</f>
        <v>106.95248199999999</v>
      </c>
      <c r="BB125" s="1224">
        <f>'2.CO2-Sector'!BB55</f>
        <v>110.63789999999999</v>
      </c>
      <c r="BC125" s="1243">
        <f>'2.CO2-Sector'!BC55</f>
        <v>105.32984500000002</v>
      </c>
      <c r="BD125" s="1224">
        <f>'2.CO2-Sector'!BD55</f>
        <v>99.837092000000027</v>
      </c>
      <c r="BE125" s="1244">
        <f>'2.CO2-Sector'!BE55</f>
        <v>86.733533000000051</v>
      </c>
      <c r="BF125" s="1487">
        <f>'2.CO2-Sector'!BF55</f>
        <v>80.936017000000021</v>
      </c>
      <c r="BG125" s="1538"/>
      <c r="BH125" s="1493"/>
      <c r="BI125" s="51"/>
      <c r="BJ125" s="51"/>
      <c r="BK125" s="51"/>
      <c r="BL125" s="51"/>
    </row>
    <row r="126" spans="2:64">
      <c r="B126" s="81"/>
      <c r="D126" s="81"/>
      <c r="E126" s="81"/>
      <c r="F126" s="81"/>
      <c r="G126" s="81"/>
      <c r="H126" s="81"/>
      <c r="I126" s="81"/>
      <c r="J126" s="81"/>
      <c r="K126" s="81"/>
      <c r="L126" s="81"/>
      <c r="M126" s="81"/>
      <c r="N126" s="81"/>
      <c r="O126" s="81"/>
      <c r="Q126" s="738"/>
      <c r="R126" s="744" t="s">
        <v>65</v>
      </c>
      <c r="S126" s="317"/>
      <c r="T126" s="875"/>
      <c r="U126" s="875"/>
      <c r="V126" s="875"/>
      <c r="W126" s="875"/>
      <c r="X126" s="875"/>
      <c r="Y126" s="875"/>
      <c r="Z126" s="875"/>
      <c r="AA126" s="126">
        <f>'2.CO2-Sector'!AA56</f>
        <v>23732.591800580143</v>
      </c>
      <c r="AB126" s="126">
        <f>'2.CO2-Sector'!AB56</f>
        <v>23904.38984114553</v>
      </c>
      <c r="AC126" s="126">
        <f>'2.CO2-Sector'!AC56</f>
        <v>25732.463211247814</v>
      </c>
      <c r="AD126" s="126">
        <f>'2.CO2-Sector'!AD56</f>
        <v>24823.899677845468</v>
      </c>
      <c r="AE126" s="126">
        <f>'2.CO2-Sector'!AE56</f>
        <v>28441.971514610235</v>
      </c>
      <c r="AF126" s="126">
        <f>'2.CO2-Sector'!AF56</f>
        <v>28970.480529915487</v>
      </c>
      <c r="AG126" s="126">
        <f>'2.CO2-Sector'!AG56</f>
        <v>29415.678131936314</v>
      </c>
      <c r="AH126" s="126">
        <f>'2.CO2-Sector'!AH56</f>
        <v>31025.361099155358</v>
      </c>
      <c r="AI126" s="126">
        <f>'2.CO2-Sector'!AI56</f>
        <v>31203.888493109815</v>
      </c>
      <c r="AJ126" s="126">
        <f>'2.CO2-Sector'!AJ56</f>
        <v>31100.42186377335</v>
      </c>
      <c r="AK126" s="126">
        <f>'2.CO2-Sector'!AK56</f>
        <v>32505.907136484926</v>
      </c>
      <c r="AL126" s="126">
        <f>'2.CO2-Sector'!AL56</f>
        <v>32186.099689240837</v>
      </c>
      <c r="AM126" s="126">
        <f>'2.CO2-Sector'!AM56</f>
        <v>32541.710045708471</v>
      </c>
      <c r="AN126" s="126">
        <f>'2.CO2-Sector'!AN56</f>
        <v>33417.402394154793</v>
      </c>
      <c r="AO126" s="126">
        <f>'2.CO2-Sector'!AO56</f>
        <v>32740.986115150532</v>
      </c>
      <c r="AP126" s="126">
        <f>'2.CO2-Sector'!AP56</f>
        <v>32055.677574077643</v>
      </c>
      <c r="AQ126" s="126">
        <f>'2.CO2-Sector'!AQ56</f>
        <v>30527.906831981491</v>
      </c>
      <c r="AR126" s="126">
        <f>'2.CO2-Sector'!AR56</f>
        <v>31122.385048582466</v>
      </c>
      <c r="AS126" s="126">
        <f>'2.CO2-Sector'!AS56</f>
        <v>32331.475214029662</v>
      </c>
      <c r="AT126" s="126">
        <f>'2.CO2-Sector'!AT56</f>
        <v>28721.310805224522</v>
      </c>
      <c r="AU126" s="126">
        <f>'2.CO2-Sector'!AU56</f>
        <v>29463.624376129395</v>
      </c>
      <c r="AV126" s="126">
        <f>'2.CO2-Sector'!AV56</f>
        <v>28705.285464333945</v>
      </c>
      <c r="AW126" s="126">
        <f>'2.CO2-Sector'!AW56</f>
        <v>30381.377588026331</v>
      </c>
      <c r="AX126" s="126">
        <f>'2.CO2-Sector'!AX56</f>
        <v>29902.410866715469</v>
      </c>
      <c r="AY126" s="126">
        <f>'2.CO2-Sector'!AY56</f>
        <v>29162.637040596801</v>
      </c>
      <c r="AZ126" s="126">
        <f>'2.CO2-Sector'!AZ56</f>
        <v>29596.439313027455</v>
      </c>
      <c r="BA126" s="665">
        <f>'2.CO2-Sector'!BA56</f>
        <v>29771.891898633679</v>
      </c>
      <c r="BB126" s="126">
        <f>'2.CO2-Sector'!BB56</f>
        <v>30106.865406240362</v>
      </c>
      <c r="BC126" s="854">
        <f>'2.CO2-Sector'!BC56</f>
        <v>30792.805614179182</v>
      </c>
      <c r="BD126" s="126">
        <f>'2.CO2-Sector'!BD56</f>
        <v>31316.741319722663</v>
      </c>
      <c r="BE126" s="126">
        <f>'2.CO2-Sector'!BE56</f>
        <v>31066.523507081823</v>
      </c>
      <c r="BF126" s="163">
        <f>'2.CO2-Sector'!BF56</f>
        <v>31344.108140856752</v>
      </c>
      <c r="BG126" s="1539"/>
      <c r="BH126" s="1491"/>
    </row>
    <row r="127" spans="2:64" ht="28.5" customHeight="1">
      <c r="B127" s="1196"/>
      <c r="D127" s="81"/>
      <c r="E127" s="81"/>
      <c r="F127" s="81"/>
      <c r="G127" s="81"/>
      <c r="H127" s="81"/>
      <c r="I127" s="81"/>
      <c r="J127" s="81"/>
      <c r="K127" s="81"/>
      <c r="L127" s="81"/>
      <c r="M127" s="81"/>
      <c r="N127" s="81"/>
      <c r="O127" s="81"/>
      <c r="Q127" s="739"/>
      <c r="R127" s="745"/>
      <c r="S127" s="1565" t="s">
        <v>312</v>
      </c>
      <c r="T127" s="1566"/>
      <c r="U127" s="1280"/>
      <c r="V127" s="1280"/>
      <c r="W127" s="1280"/>
      <c r="X127" s="1280"/>
      <c r="Y127" s="1280"/>
      <c r="Z127" s="1280"/>
      <c r="AA127" s="586">
        <f>'2.CO2-Sector'!AA57</f>
        <v>12317.553110018047</v>
      </c>
      <c r="AB127" s="586">
        <f>'2.CO2-Sector'!AB57</f>
        <v>12330.124993397267</v>
      </c>
      <c r="AC127" s="586">
        <f>'2.CO2-Sector'!AC57</f>
        <v>13374.46146280484</v>
      </c>
      <c r="AD127" s="586">
        <f>'2.CO2-Sector'!AD57</f>
        <v>13178.692482447146</v>
      </c>
      <c r="AE127" s="586">
        <f>'2.CO2-Sector'!AE57</f>
        <v>15710.783587736427</v>
      </c>
      <c r="AF127" s="586">
        <f>'2.CO2-Sector'!AF57</f>
        <v>16008.541727225926</v>
      </c>
      <c r="AG127" s="586">
        <f>'2.CO2-Sector'!AG57</f>
        <v>16403.667578406963</v>
      </c>
      <c r="AH127" s="586">
        <f>'2.CO2-Sector'!AH57</f>
        <v>17018.547435412827</v>
      </c>
      <c r="AI127" s="586">
        <f>'2.CO2-Sector'!AI57</f>
        <v>17038.876329865427</v>
      </c>
      <c r="AJ127" s="586">
        <f>'2.CO2-Sector'!AJ57</f>
        <v>16769.335981318935</v>
      </c>
      <c r="AK127" s="586">
        <f>'2.CO2-Sector'!AK57</f>
        <v>16883.825428359749</v>
      </c>
      <c r="AL127" s="586">
        <f>'2.CO2-Sector'!AL57</f>
        <v>15669.387358158763</v>
      </c>
      <c r="AM127" s="586">
        <f>'2.CO2-Sector'!AM57</f>
        <v>15145.577639317755</v>
      </c>
      <c r="AN127" s="586">
        <f>'2.CO2-Sector'!AN57</f>
        <v>15164.048062684889</v>
      </c>
      <c r="AO127" s="586">
        <f>'2.CO2-Sector'!AO57</f>
        <v>14652.460513065771</v>
      </c>
      <c r="AP127" s="586">
        <f>'2.CO2-Sector'!AP57</f>
        <v>14208.198710665132</v>
      </c>
      <c r="AQ127" s="586">
        <f>'2.CO2-Sector'!AQ57</f>
        <v>13427.695405820961</v>
      </c>
      <c r="AR127" s="586">
        <f>'2.CO2-Sector'!AR57</f>
        <v>13601.66826809425</v>
      </c>
      <c r="AS127" s="586">
        <f>'2.CO2-Sector'!AS57</f>
        <v>14671.357917594059</v>
      </c>
      <c r="AT127" s="586">
        <f>'2.CO2-Sector'!AT57</f>
        <v>12201.830886699694</v>
      </c>
      <c r="AU127" s="586">
        <f>'2.CO2-Sector'!AU57</f>
        <v>12507.092513321168</v>
      </c>
      <c r="AV127" s="586">
        <f>'2.CO2-Sector'!AV57</f>
        <v>11729.315093669238</v>
      </c>
      <c r="AW127" s="586">
        <f>'2.CO2-Sector'!AW57</f>
        <v>12316.763085070972</v>
      </c>
      <c r="AX127" s="586">
        <f>'2.CO2-Sector'!AX57</f>
        <v>12198.05220970821</v>
      </c>
      <c r="AY127" s="586">
        <f>'2.CO2-Sector'!AY57</f>
        <v>11719.454524851348</v>
      </c>
      <c r="AZ127" s="586">
        <f>'2.CO2-Sector'!AZ57</f>
        <v>11663.993941067214</v>
      </c>
      <c r="BA127" s="1225">
        <f>'2.CO2-Sector'!BA57</f>
        <v>11092.922028857423</v>
      </c>
      <c r="BB127" s="586">
        <f>'2.CO2-Sector'!BB57</f>
        <v>10824.986674822241</v>
      </c>
      <c r="BC127" s="1245">
        <f>'2.CO2-Sector'!BC57</f>
        <v>11626.032720536097</v>
      </c>
      <c r="BD127" s="586">
        <f>'2.CO2-Sector'!BD57</f>
        <v>11357.32430712566</v>
      </c>
      <c r="BE127" s="586">
        <f>'2.CO2-Sector'!BE57</f>
        <v>11359.787580582486</v>
      </c>
      <c r="BF127" s="881">
        <f>'2.CO2-Sector'!BF57</f>
        <v>11370.056010183935</v>
      </c>
      <c r="BG127" s="1540"/>
      <c r="BH127" s="1491"/>
    </row>
    <row r="128" spans="2:64">
      <c r="B128" s="1196"/>
      <c r="D128" s="81"/>
      <c r="E128" s="81"/>
      <c r="F128" s="81"/>
      <c r="G128" s="81"/>
      <c r="H128" s="81"/>
      <c r="I128" s="81"/>
      <c r="J128" s="81"/>
      <c r="K128" s="81"/>
      <c r="L128" s="81"/>
      <c r="M128" s="81"/>
      <c r="N128" s="81"/>
      <c r="O128" s="81"/>
      <c r="Q128" s="739"/>
      <c r="R128" s="745"/>
      <c r="S128" s="798" t="s">
        <v>318</v>
      </c>
      <c r="T128" s="723"/>
      <c r="U128" s="723"/>
      <c r="V128" s="723"/>
      <c r="W128" s="723"/>
      <c r="X128" s="723"/>
      <c r="Y128" s="723"/>
      <c r="Z128" s="723"/>
      <c r="AA128" s="596">
        <f>'2.CO2-Sector'!AA58</f>
        <v>702.83026999291678</v>
      </c>
      <c r="AB128" s="596">
        <f>'2.CO2-Sector'!AB58</f>
        <v>686.44620024230187</v>
      </c>
      <c r="AC128" s="596">
        <f>'2.CO2-Sector'!AC58</f>
        <v>698.89764571316766</v>
      </c>
      <c r="AD128" s="596">
        <f>'2.CO2-Sector'!AD58</f>
        <v>680.74547632983922</v>
      </c>
      <c r="AE128" s="596">
        <f>'2.CO2-Sector'!AE58</f>
        <v>701.91349393186852</v>
      </c>
      <c r="AF128" s="596">
        <f>'2.CO2-Sector'!AF58</f>
        <v>667.82873473264453</v>
      </c>
      <c r="AG128" s="596">
        <f>'2.CO2-Sector'!AG58</f>
        <v>640.46784939712438</v>
      </c>
      <c r="AH128" s="596">
        <f>'2.CO2-Sector'!AH58</f>
        <v>655.23057167867137</v>
      </c>
      <c r="AI128" s="596">
        <f>'2.CO2-Sector'!AI58</f>
        <v>609.1187236752379</v>
      </c>
      <c r="AJ128" s="596">
        <f>'2.CO2-Sector'!AJ58</f>
        <v>652.57502705106276</v>
      </c>
      <c r="AK128" s="596">
        <f>'2.CO2-Sector'!AK58</f>
        <v>655.91443265909516</v>
      </c>
      <c r="AL128" s="596">
        <f>'2.CO2-Sector'!AL58</f>
        <v>630.52981102330273</v>
      </c>
      <c r="AM128" s="596">
        <f>'2.CO2-Sector'!AM58</f>
        <v>577.04643230948568</v>
      </c>
      <c r="AN128" s="596">
        <f>'2.CO2-Sector'!AN58</f>
        <v>516.5268173218675</v>
      </c>
      <c r="AO128" s="596">
        <f>'2.CO2-Sector'!AO58</f>
        <v>506.69926841574829</v>
      </c>
      <c r="AP128" s="596">
        <f>'2.CO2-Sector'!AP58</f>
        <v>506.81438218982044</v>
      </c>
      <c r="AQ128" s="596">
        <f>'2.CO2-Sector'!AQ58</f>
        <v>522.35987148863205</v>
      </c>
      <c r="AR128" s="596">
        <f>'2.CO2-Sector'!AR58</f>
        <v>561.19836242802796</v>
      </c>
      <c r="AS128" s="596">
        <f>'2.CO2-Sector'!AS58</f>
        <v>530.41167542322773</v>
      </c>
      <c r="AT128" s="596">
        <f>'2.CO2-Sector'!AT58</f>
        <v>513.68788841490209</v>
      </c>
      <c r="AU128" s="596">
        <f>'2.CO2-Sector'!AU58</f>
        <v>526.91409091663695</v>
      </c>
      <c r="AV128" s="596">
        <f>'2.CO2-Sector'!AV58</f>
        <v>524.12535460171284</v>
      </c>
      <c r="AW128" s="596">
        <f>'2.CO2-Sector'!AW58</f>
        <v>528.10321016884393</v>
      </c>
      <c r="AX128" s="596">
        <f>'2.CO2-Sector'!AX58</f>
        <v>604.69033239592966</v>
      </c>
      <c r="AY128" s="596">
        <f>'2.CO2-Sector'!AY58</f>
        <v>617.02824714749113</v>
      </c>
      <c r="AZ128" s="596">
        <f>'2.CO2-Sector'!AZ58</f>
        <v>624.93138440348548</v>
      </c>
      <c r="BA128" s="1226">
        <f>'2.CO2-Sector'!BA58</f>
        <v>618.83151051759683</v>
      </c>
      <c r="BB128" s="596">
        <f>'2.CO2-Sector'!BB58</f>
        <v>636.62217425062067</v>
      </c>
      <c r="BC128" s="1246">
        <f>'2.CO2-Sector'!BC58</f>
        <v>673.37481073742629</v>
      </c>
      <c r="BD128" s="596">
        <f>'2.CO2-Sector'!BD58</f>
        <v>582.47679245077279</v>
      </c>
      <c r="BE128" s="596">
        <f>'2.CO2-Sector'!BE58</f>
        <v>597.18511644765408</v>
      </c>
      <c r="BF128" s="882">
        <f>'2.CO2-Sector'!BF58</f>
        <v>679.10227987917926</v>
      </c>
      <c r="BG128" s="1541"/>
      <c r="BH128" s="1491"/>
    </row>
    <row r="129" spans="2:60" ht="14.4" thickBot="1">
      <c r="B129" s="81"/>
      <c r="D129" s="81"/>
      <c r="E129" s="81"/>
      <c r="F129" s="81"/>
      <c r="G129" s="81"/>
      <c r="H129" s="81"/>
      <c r="I129" s="81"/>
      <c r="J129" s="81"/>
      <c r="K129" s="81"/>
      <c r="L129" s="81"/>
      <c r="M129" s="81"/>
      <c r="N129" s="81"/>
      <c r="O129" s="81"/>
      <c r="Q129" s="739"/>
      <c r="R129" s="748"/>
      <c r="S129" s="319" t="s">
        <v>66</v>
      </c>
      <c r="T129" s="320"/>
      <c r="U129" s="1429"/>
      <c r="V129" s="1429"/>
      <c r="W129" s="1429"/>
      <c r="X129" s="1429"/>
      <c r="Y129" s="1429"/>
      <c r="Z129" s="1429"/>
      <c r="AA129" s="687">
        <f>'2.CO2-Sector'!AA59</f>
        <v>10712.208420569179</v>
      </c>
      <c r="AB129" s="687">
        <f>'2.CO2-Sector'!AB59</f>
        <v>10887.818647505963</v>
      </c>
      <c r="AC129" s="687">
        <f>'2.CO2-Sector'!AC59</f>
        <v>11659.104102729807</v>
      </c>
      <c r="AD129" s="687">
        <f>'2.CO2-Sector'!AD59</f>
        <v>10964.461719068484</v>
      </c>
      <c r="AE129" s="687">
        <f>'2.CO2-Sector'!AE59</f>
        <v>12029.27443294194</v>
      </c>
      <c r="AF129" s="687">
        <f>'2.CO2-Sector'!AF59</f>
        <v>12294.110067956917</v>
      </c>
      <c r="AG129" s="687">
        <f>'2.CO2-Sector'!AG59</f>
        <v>12371.542704132225</v>
      </c>
      <c r="AH129" s="687">
        <f>'2.CO2-Sector'!AH59</f>
        <v>13351.583092063858</v>
      </c>
      <c r="AI129" s="687">
        <f>'2.CO2-Sector'!AI59</f>
        <v>13555.89343956915</v>
      </c>
      <c r="AJ129" s="687">
        <f>'2.CO2-Sector'!AJ59</f>
        <v>13678.510855403354</v>
      </c>
      <c r="AK129" s="687">
        <f>'2.CO2-Sector'!AK59</f>
        <v>14966.167275466083</v>
      </c>
      <c r="AL129" s="687">
        <f>'2.CO2-Sector'!AL59</f>
        <v>15886.182520058768</v>
      </c>
      <c r="AM129" s="687">
        <f>'2.CO2-Sector'!AM59</f>
        <v>16819.08597408123</v>
      </c>
      <c r="AN129" s="687">
        <f>'2.CO2-Sector'!AN59</f>
        <v>17736.827514148034</v>
      </c>
      <c r="AO129" s="687">
        <f>'2.CO2-Sector'!AO59</f>
        <v>17581.826333669014</v>
      </c>
      <c r="AP129" s="687">
        <f>'2.CO2-Sector'!AP59</f>
        <v>17340.664481222688</v>
      </c>
      <c r="AQ129" s="687">
        <f>'2.CO2-Sector'!AQ59</f>
        <v>16577.851554671899</v>
      </c>
      <c r="AR129" s="687">
        <f>'2.CO2-Sector'!AR59</f>
        <v>16959.518418060186</v>
      </c>
      <c r="AS129" s="687">
        <f>'2.CO2-Sector'!AS59</f>
        <v>17129.705621012377</v>
      </c>
      <c r="AT129" s="687">
        <f>'2.CO2-Sector'!AT59</f>
        <v>16005.792030109926</v>
      </c>
      <c r="AU129" s="687">
        <f>'2.CO2-Sector'!AU59</f>
        <v>16429.61777189159</v>
      </c>
      <c r="AV129" s="687">
        <f>'2.CO2-Sector'!AV59</f>
        <v>16451.845016062995</v>
      </c>
      <c r="AW129" s="687">
        <f>'2.CO2-Sector'!AW59</f>
        <v>17536.511292786516</v>
      </c>
      <c r="AX129" s="687">
        <f>'2.CO2-Sector'!AX59</f>
        <v>17099.668324611328</v>
      </c>
      <c r="AY129" s="687">
        <f>'2.CO2-Sector'!AY59</f>
        <v>16826.154268597962</v>
      </c>
      <c r="AZ129" s="687">
        <f>'2.CO2-Sector'!AZ59</f>
        <v>17307.513987556755</v>
      </c>
      <c r="BA129" s="688">
        <f>'2.CO2-Sector'!BA59</f>
        <v>18060.138359258661</v>
      </c>
      <c r="BB129" s="687">
        <f>'2.CO2-Sector'!BB59</f>
        <v>18645.2565571675</v>
      </c>
      <c r="BC129" s="855">
        <f>'2.CO2-Sector'!BC59</f>
        <v>18493.398082905656</v>
      </c>
      <c r="BD129" s="687">
        <f>'2.CO2-Sector'!BD59</f>
        <v>19376.940220146229</v>
      </c>
      <c r="BE129" s="687">
        <f>'2.CO2-Sector'!BE59</f>
        <v>19109.550810051682</v>
      </c>
      <c r="BF129" s="884">
        <f>'2.CO2-Sector'!BF59</f>
        <v>19294.949850793637</v>
      </c>
      <c r="BG129" s="1542"/>
      <c r="BH129" s="1493"/>
    </row>
    <row r="130" spans="2:60" ht="16.2">
      <c r="B130" s="81"/>
      <c r="D130" s="81"/>
      <c r="E130" s="81"/>
      <c r="F130" s="81"/>
      <c r="G130" s="81"/>
      <c r="H130" s="81"/>
      <c r="I130" s="81"/>
      <c r="J130" s="81"/>
      <c r="K130" s="81"/>
      <c r="L130" s="81"/>
      <c r="M130" s="81"/>
      <c r="N130" s="81"/>
      <c r="O130" s="81"/>
      <c r="Q130" s="747"/>
      <c r="R130" s="819" t="s">
        <v>321</v>
      </c>
      <c r="S130" s="321"/>
      <c r="T130" s="358"/>
      <c r="U130" s="358"/>
      <c r="V130" s="358"/>
      <c r="W130" s="358"/>
      <c r="X130" s="358"/>
      <c r="Y130" s="358"/>
      <c r="Z130" s="358"/>
      <c r="AA130" s="186">
        <f>'2.CO2-Sector'!AA60</f>
        <v>6738.345282848647</v>
      </c>
      <c r="AB130" s="186">
        <f>'2.CO2-Sector'!AB60</f>
        <v>6551.223917397976</v>
      </c>
      <c r="AC130" s="186">
        <f>'2.CO2-Sector'!AC60</f>
        <v>6252.1502512678544</v>
      </c>
      <c r="AD130" s="186">
        <f>'2.CO2-Sector'!AD60</f>
        <v>6050.3122020006394</v>
      </c>
      <c r="AE130" s="186">
        <f>'2.CO2-Sector'!AE60</f>
        <v>5862.1167579338598</v>
      </c>
      <c r="AF130" s="186">
        <f>'2.CO2-Sector'!AF60</f>
        <v>6051.1869025762808</v>
      </c>
      <c r="AG130" s="186">
        <f>'2.CO2-Sector'!AG60</f>
        <v>6173.7445780073494</v>
      </c>
      <c r="AH130" s="186">
        <f>'2.CO2-Sector'!AH60</f>
        <v>6129.8131030319519</v>
      </c>
      <c r="AI130" s="186">
        <f>'2.CO2-Sector'!AI60</f>
        <v>5684.5878525846974</v>
      </c>
      <c r="AJ130" s="186">
        <f>'2.CO2-Sector'!AJ60</f>
        <v>5712.8752762201384</v>
      </c>
      <c r="AK130" s="186">
        <f>'2.CO2-Sector'!AK60</f>
        <v>5778.1899976471977</v>
      </c>
      <c r="AL130" s="186">
        <f>'2.CO2-Sector'!AL60</f>
        <v>5299.3081197761139</v>
      </c>
      <c r="AM130" s="186">
        <f>'2.CO2-Sector'!AM60</f>
        <v>5029.8322453914716</v>
      </c>
      <c r="AN130" s="186">
        <f>'2.CO2-Sector'!AN60</f>
        <v>4846.4634511223485</v>
      </c>
      <c r="AO130" s="186">
        <f>'2.CO2-Sector'!AO60</f>
        <v>4685.9007293570248</v>
      </c>
      <c r="AP130" s="186">
        <f>'2.CO2-Sector'!AP60</f>
        <v>4628.6180607102269</v>
      </c>
      <c r="AQ130" s="186">
        <f>'2.CO2-Sector'!AQ60</f>
        <v>4562.542804701251</v>
      </c>
      <c r="AR130" s="186">
        <f>'2.CO2-Sector'!AR60</f>
        <v>4567.0691729483087</v>
      </c>
      <c r="AS130" s="186">
        <f>'2.CO2-Sector'!AS60</f>
        <v>4140.6585076857191</v>
      </c>
      <c r="AT130" s="186">
        <f>'2.CO2-Sector'!AT60</f>
        <v>3790.6724601492542</v>
      </c>
      <c r="AU130" s="186">
        <f>'2.CO2-Sector'!AU60</f>
        <v>3681.3804293962239</v>
      </c>
      <c r="AV130" s="186">
        <f>'2.CO2-Sector'!AV60</f>
        <v>3563.4837813145805</v>
      </c>
      <c r="AW130" s="186">
        <f>'2.CO2-Sector'!AW60</f>
        <v>3576.1578291329961</v>
      </c>
      <c r="AX130" s="186">
        <f>'2.CO2-Sector'!AX60</f>
        <v>3588.5563754097629</v>
      </c>
      <c r="AY130" s="186">
        <f>'2.CO2-Sector'!AY60</f>
        <v>3484.7226331946781</v>
      </c>
      <c r="AZ130" s="186">
        <f>'2.CO2-Sector'!AZ60</f>
        <v>3335.6796701912817</v>
      </c>
      <c r="BA130" s="670">
        <f>'2.CO2-Sector'!BA60</f>
        <v>3263.6147993013374</v>
      </c>
      <c r="BB130" s="186">
        <f>'2.CO2-Sector'!BB60</f>
        <v>3153.25547055985</v>
      </c>
      <c r="BC130" s="856">
        <f>'2.CO2-Sector'!BC60</f>
        <v>3126.9822431853199</v>
      </c>
      <c r="BD130" s="885">
        <f>'2.CO2-Sector'!BD60</f>
        <v>3048.5719255718968</v>
      </c>
      <c r="BE130" s="885">
        <f>'2.CO2-Sector'!BE60</f>
        <v>2956.0991572169478</v>
      </c>
      <c r="BF130" s="1543">
        <f>'2.CO2-Sector'!BF60</f>
        <v>2903.6359237302936</v>
      </c>
      <c r="BG130" s="1544"/>
      <c r="BH130" s="1492"/>
    </row>
    <row r="131" spans="2:60">
      <c r="B131" s="81"/>
      <c r="D131" s="81"/>
      <c r="E131" s="81"/>
      <c r="F131" s="81"/>
      <c r="G131" s="81"/>
      <c r="H131" s="81"/>
      <c r="I131" s="81"/>
      <c r="J131" s="81"/>
      <c r="K131" s="81"/>
      <c r="L131" s="81"/>
      <c r="M131" s="81"/>
      <c r="N131" s="81"/>
      <c r="O131" s="81"/>
      <c r="Q131" s="739"/>
      <c r="R131" s="737"/>
      <c r="S131" s="322" t="s">
        <v>67</v>
      </c>
      <c r="T131" s="730"/>
      <c r="U131" s="730"/>
      <c r="V131" s="730"/>
      <c r="W131" s="730"/>
      <c r="X131" s="730"/>
      <c r="Y131" s="730"/>
      <c r="Z131" s="730"/>
      <c r="AA131" s="237">
        <f t="shared" ref="AA131:AX131" si="17">SUM(AA132:AA133)</f>
        <v>608.8830323714285</v>
      </c>
      <c r="AB131" s="237">
        <f t="shared" si="17"/>
        <v>547.87568817142858</v>
      </c>
      <c r="AC131" s="237">
        <f t="shared" si="17"/>
        <v>493.0069734857143</v>
      </c>
      <c r="AD131" s="237">
        <f t="shared" si="17"/>
        <v>523.52121873333328</v>
      </c>
      <c r="AE131" s="237">
        <f t="shared" si="17"/>
        <v>342.54281495238104</v>
      </c>
      <c r="AF131" s="237">
        <f t="shared" si="17"/>
        <v>359.12538566666672</v>
      </c>
      <c r="AG131" s="237">
        <f t="shared" si="17"/>
        <v>349.6185054476191</v>
      </c>
      <c r="AH131" s="237">
        <f t="shared" si="17"/>
        <v>371.50371699047616</v>
      </c>
      <c r="AI131" s="237">
        <f t="shared" si="17"/>
        <v>376.93193486666661</v>
      </c>
      <c r="AJ131" s="237">
        <f t="shared" si="17"/>
        <v>370.29462349523817</v>
      </c>
      <c r="AK131" s="237">
        <f t="shared" si="17"/>
        <v>442.53070567619039</v>
      </c>
      <c r="AL131" s="237">
        <f t="shared" si="17"/>
        <v>367.68445549523807</v>
      </c>
      <c r="AM131" s="237">
        <f t="shared" si="17"/>
        <v>408.14204954285714</v>
      </c>
      <c r="AN131" s="237">
        <f t="shared" si="17"/>
        <v>430.18884228571432</v>
      </c>
      <c r="AO131" s="237">
        <f t="shared" si="17"/>
        <v>402.22257040952377</v>
      </c>
      <c r="AP131" s="237">
        <f t="shared" si="17"/>
        <v>410.55994037142864</v>
      </c>
      <c r="AQ131" s="237">
        <f t="shared" si="17"/>
        <v>383.4825898095238</v>
      </c>
      <c r="AR131" s="237">
        <f t="shared" si="17"/>
        <v>500.07924591428571</v>
      </c>
      <c r="AS131" s="237">
        <f t="shared" si="17"/>
        <v>439.97515058095235</v>
      </c>
      <c r="AT131" s="237">
        <f t="shared" si="17"/>
        <v>390.10057879047622</v>
      </c>
      <c r="AU131" s="237">
        <f t="shared" si="17"/>
        <v>402.94034859047622</v>
      </c>
      <c r="AV131" s="237">
        <f t="shared" si="17"/>
        <v>414.65140985714288</v>
      </c>
      <c r="AW131" s="237">
        <f t="shared" si="17"/>
        <v>520.16101332380958</v>
      </c>
      <c r="AX131" s="237">
        <f t="shared" si="17"/>
        <v>577.76994178095231</v>
      </c>
      <c r="AY131" s="237">
        <f t="shared" ref="AY131:BE131" si="18">SUM(AY132:AY133)</f>
        <v>551.49743345714285</v>
      </c>
      <c r="AZ131" s="237">
        <f t="shared" si="18"/>
        <v>459.40058518095248</v>
      </c>
      <c r="BA131" s="1227">
        <f t="shared" si="18"/>
        <v>445.81992504761899</v>
      </c>
      <c r="BB131" s="237">
        <f t="shared" si="18"/>
        <v>486.34756018095237</v>
      </c>
      <c r="BC131" s="1247">
        <f t="shared" si="18"/>
        <v>434.76287684761905</v>
      </c>
      <c r="BD131" s="237">
        <f t="shared" si="18"/>
        <v>435.08241731428569</v>
      </c>
      <c r="BE131" s="237">
        <f t="shared" si="18"/>
        <v>425.36337098095231</v>
      </c>
      <c r="BF131" s="1489">
        <f t="shared" ref="BF131" si="19">SUM(BF132:BF133)</f>
        <v>425.36337098095231</v>
      </c>
      <c r="BG131" s="1545"/>
      <c r="BH131" s="1492"/>
    </row>
    <row r="132" spans="2:60">
      <c r="B132" s="81"/>
      <c r="D132" s="81"/>
      <c r="E132" s="81"/>
      <c r="F132" s="81"/>
      <c r="G132" s="81"/>
      <c r="H132" s="81"/>
      <c r="I132" s="81"/>
      <c r="J132" s="81"/>
      <c r="K132" s="81"/>
      <c r="L132" s="81"/>
      <c r="M132" s="81"/>
      <c r="N132" s="81"/>
      <c r="O132" s="81"/>
      <c r="Q132" s="739"/>
      <c r="R132" s="737"/>
      <c r="S132" s="323"/>
      <c r="T132" s="731" t="s">
        <v>68</v>
      </c>
      <c r="U132" s="731"/>
      <c r="V132" s="731"/>
      <c r="W132" s="731"/>
      <c r="X132" s="731"/>
      <c r="Y132" s="731"/>
      <c r="Z132" s="731"/>
      <c r="AA132" s="102">
        <f>'2.CO2-Sector'!AA62</f>
        <v>550.23920379999993</v>
      </c>
      <c r="AB132" s="102">
        <f>'2.CO2-Sector'!AB62</f>
        <v>527.37032626666667</v>
      </c>
      <c r="AC132" s="102">
        <f>'2.CO2-Sector'!AC62</f>
        <v>477.13732586666669</v>
      </c>
      <c r="AD132" s="102">
        <f>'2.CO2-Sector'!AD62</f>
        <v>481.58261873333328</v>
      </c>
      <c r="AE132" s="102">
        <f>'2.CO2-Sector'!AE62</f>
        <v>292.75650066666674</v>
      </c>
      <c r="AF132" s="102">
        <f>'2.CO2-Sector'!AF62</f>
        <v>303.52845233333341</v>
      </c>
      <c r="AG132" s="102">
        <f>'2.CO2-Sector'!AG62</f>
        <v>292.73561973333341</v>
      </c>
      <c r="AH132" s="102">
        <f>'2.CO2-Sector'!AH62</f>
        <v>303.65330746666666</v>
      </c>
      <c r="AI132" s="102">
        <f>'2.CO2-Sector'!AI62</f>
        <v>300.00380153333327</v>
      </c>
      <c r="AJ132" s="102">
        <f>'2.CO2-Sector'!AJ62</f>
        <v>293.56731873333337</v>
      </c>
      <c r="AK132" s="102">
        <f>'2.CO2-Sector'!AK62</f>
        <v>332.90198186666657</v>
      </c>
      <c r="AL132" s="102">
        <f>'2.CO2-Sector'!AL62</f>
        <v>247.34728406666662</v>
      </c>
      <c r="AM132" s="102">
        <f>'2.CO2-Sector'!AM62</f>
        <v>269.91772573333333</v>
      </c>
      <c r="AN132" s="102">
        <f>'2.CO2-Sector'!AN62</f>
        <v>246.39832800000002</v>
      </c>
      <c r="AO132" s="102">
        <f>'2.CO2-Sector'!AO62</f>
        <v>236.30097993333328</v>
      </c>
      <c r="AP132" s="102">
        <f>'2.CO2-Sector'!AP62</f>
        <v>231.29451180000001</v>
      </c>
      <c r="AQ132" s="102">
        <f>'2.CO2-Sector'!AQ62</f>
        <v>230.36059933333334</v>
      </c>
      <c r="AR132" s="102">
        <f>'2.CO2-Sector'!AR62</f>
        <v>325.00062686666666</v>
      </c>
      <c r="AS132" s="102">
        <f>'2.CO2-Sector'!AS62</f>
        <v>305.7365982</v>
      </c>
      <c r="AT132" s="102">
        <f>'2.CO2-Sector'!AT62</f>
        <v>270.15270260000005</v>
      </c>
      <c r="AU132" s="102">
        <f>'2.CO2-Sector'!AU62</f>
        <v>242.88427239999999</v>
      </c>
      <c r="AV132" s="102">
        <f>'2.CO2-Sector'!AV62</f>
        <v>246.77580033333334</v>
      </c>
      <c r="AW132" s="102">
        <f>'2.CO2-Sector'!AW62</f>
        <v>369.97487046666669</v>
      </c>
      <c r="AX132" s="102">
        <f>'2.CO2-Sector'!AX62</f>
        <v>379.5766560666666</v>
      </c>
      <c r="AY132" s="102">
        <f>'2.CO2-Sector'!AY62</f>
        <v>362.50329059999996</v>
      </c>
      <c r="AZ132" s="102">
        <f>'2.CO2-Sector'!AZ62</f>
        <v>258.74769946666675</v>
      </c>
      <c r="BA132" s="1228">
        <f>'2.CO2-Sector'!BA62</f>
        <v>253.01223933333333</v>
      </c>
      <c r="BB132" s="102">
        <f>'2.CO2-Sector'!BB62</f>
        <v>293.53987446666667</v>
      </c>
      <c r="BC132" s="1248">
        <f>'2.CO2-Sector'!BC62</f>
        <v>241.95519113333336</v>
      </c>
      <c r="BD132" s="102">
        <f>'2.CO2-Sector'!BD62</f>
        <v>242.2747316</v>
      </c>
      <c r="BE132" s="102">
        <f>'2.CO2-Sector'!BE62</f>
        <v>232.55568526666661</v>
      </c>
      <c r="BF132" s="165">
        <f>'2.CO2-Sector'!BF62</f>
        <v>232.55568526666661</v>
      </c>
      <c r="BG132" s="1546"/>
      <c r="BH132" s="1492"/>
    </row>
    <row r="133" spans="2:60">
      <c r="B133" s="81"/>
      <c r="D133" s="81"/>
      <c r="E133" s="81"/>
      <c r="F133" s="81"/>
      <c r="G133" s="81"/>
      <c r="H133" s="81"/>
      <c r="I133" s="81"/>
      <c r="J133" s="81"/>
      <c r="K133" s="81"/>
      <c r="L133" s="81"/>
      <c r="M133" s="81"/>
      <c r="N133" s="81"/>
      <c r="O133" s="81"/>
      <c r="Q133" s="739"/>
      <c r="R133" s="737"/>
      <c r="S133" s="325"/>
      <c r="T133" s="326" t="s">
        <v>69</v>
      </c>
      <c r="U133" s="597"/>
      <c r="V133" s="597"/>
      <c r="W133" s="597"/>
      <c r="X133" s="597"/>
      <c r="Y133" s="597"/>
      <c r="Z133" s="597"/>
      <c r="AA133" s="1249">
        <f>'2.CO2-Sector'!AA63</f>
        <v>58.643828571428571</v>
      </c>
      <c r="AB133" s="1249">
        <f>'2.CO2-Sector'!AB63</f>
        <v>20.505361904761902</v>
      </c>
      <c r="AC133" s="1249">
        <f>'2.CO2-Sector'!AC63</f>
        <v>15.869647619047624</v>
      </c>
      <c r="AD133" s="1249">
        <f>'2.CO2-Sector'!AD63</f>
        <v>41.938600000000008</v>
      </c>
      <c r="AE133" s="1249">
        <f>'2.CO2-Sector'!AE63</f>
        <v>49.786314285714298</v>
      </c>
      <c r="AF133" s="1249">
        <f>'2.CO2-Sector'!AF63</f>
        <v>55.59693333333334</v>
      </c>
      <c r="AG133" s="1249">
        <f>'2.CO2-Sector'!AG63</f>
        <v>56.88288571428572</v>
      </c>
      <c r="AH133" s="1249">
        <f>'2.CO2-Sector'!AH63</f>
        <v>67.850409523809532</v>
      </c>
      <c r="AI133" s="1249">
        <f>'2.CO2-Sector'!AI63</f>
        <v>76.928133333333349</v>
      </c>
      <c r="AJ133" s="1249">
        <f>'2.CO2-Sector'!AJ63</f>
        <v>76.727304761904776</v>
      </c>
      <c r="AK133" s="1250">
        <f>'2.CO2-Sector'!AK63</f>
        <v>109.62872380952382</v>
      </c>
      <c r="AL133" s="1250">
        <f>'2.CO2-Sector'!AL63</f>
        <v>120.33717142857144</v>
      </c>
      <c r="AM133" s="1250">
        <f>'2.CO2-Sector'!AM63</f>
        <v>138.22432380952381</v>
      </c>
      <c r="AN133" s="1250">
        <f>'2.CO2-Sector'!AN63</f>
        <v>183.79051428571429</v>
      </c>
      <c r="AO133" s="1250">
        <f>'2.CO2-Sector'!AO63</f>
        <v>165.92159047619046</v>
      </c>
      <c r="AP133" s="1250">
        <f>'2.CO2-Sector'!AP63</f>
        <v>179.2654285714286</v>
      </c>
      <c r="AQ133" s="1250">
        <f>'2.CO2-Sector'!AQ63</f>
        <v>153.12199047619049</v>
      </c>
      <c r="AR133" s="1250">
        <f>'2.CO2-Sector'!AR63</f>
        <v>175.07861904761904</v>
      </c>
      <c r="AS133" s="1250">
        <f>'2.CO2-Sector'!AS63</f>
        <v>134.23855238095237</v>
      </c>
      <c r="AT133" s="1250">
        <f>'2.CO2-Sector'!AT63</f>
        <v>119.94787619047619</v>
      </c>
      <c r="AU133" s="1250">
        <f>'2.CO2-Sector'!AU63</f>
        <v>160.05607619047623</v>
      </c>
      <c r="AV133" s="1250">
        <f>'2.CO2-Sector'!AV63</f>
        <v>167.87560952380954</v>
      </c>
      <c r="AW133" s="1250">
        <f>'2.CO2-Sector'!AW63</f>
        <v>150.18614285714287</v>
      </c>
      <c r="AX133" s="1250">
        <f>'2.CO2-Sector'!AX63</f>
        <v>198.19328571428571</v>
      </c>
      <c r="AY133" s="1250">
        <f>'2.CO2-Sector'!AY63</f>
        <v>188.99414285714286</v>
      </c>
      <c r="AZ133" s="1250">
        <f>'2.CO2-Sector'!AZ63</f>
        <v>200.6528857142857</v>
      </c>
      <c r="BA133" s="1251">
        <f>'2.CO2-Sector'!BA63</f>
        <v>192.8076857142857</v>
      </c>
      <c r="BB133" s="1250">
        <f>'2.CO2-Sector'!BB63</f>
        <v>192.8076857142857</v>
      </c>
      <c r="BC133" s="1252">
        <f>'2.CO2-Sector'!BC63</f>
        <v>192.8076857142857</v>
      </c>
      <c r="BD133" s="1250">
        <f>'2.CO2-Sector'!BD63</f>
        <v>192.8076857142857</v>
      </c>
      <c r="BE133" s="1250">
        <f>'2.CO2-Sector'!BE63</f>
        <v>192.8076857142857</v>
      </c>
      <c r="BF133" s="1547">
        <f>'2.CO2-Sector'!BF63</f>
        <v>192.8076857142857</v>
      </c>
      <c r="BG133" s="1548"/>
      <c r="BH133" s="1491"/>
    </row>
    <row r="134" spans="2:60" ht="15.75" customHeight="1">
      <c r="B134" s="81"/>
      <c r="D134" s="81"/>
      <c r="E134" s="81"/>
      <c r="F134" s="81"/>
      <c r="G134" s="81"/>
      <c r="H134" s="81"/>
      <c r="I134" s="81"/>
      <c r="J134" s="81"/>
      <c r="K134" s="81"/>
      <c r="L134" s="81"/>
      <c r="M134" s="81"/>
      <c r="N134" s="81"/>
      <c r="O134" s="81"/>
      <c r="Q134" s="739"/>
      <c r="R134" s="737"/>
      <c r="S134" s="327" t="s">
        <v>70</v>
      </c>
      <c r="T134" s="311"/>
      <c r="U134" s="979"/>
      <c r="V134" s="979"/>
      <c r="W134" s="979"/>
      <c r="X134" s="979"/>
      <c r="Y134" s="979"/>
      <c r="Z134" s="979"/>
      <c r="AA134" s="586">
        <f>'2.CO2-Sector'!AA64</f>
        <v>581.04570606096615</v>
      </c>
      <c r="AB134" s="586">
        <f>'2.CO2-Sector'!AB64</f>
        <v>631.50228385482797</v>
      </c>
      <c r="AC134" s="586">
        <f>'2.CO2-Sector'!AC64</f>
        <v>661.72452401390422</v>
      </c>
      <c r="AD134" s="586">
        <f>'2.CO2-Sector'!AD64</f>
        <v>650.5306511738263</v>
      </c>
      <c r="AE134" s="586">
        <f>'2.CO2-Sector'!AE64</f>
        <v>653.73556757273116</v>
      </c>
      <c r="AF134" s="586">
        <f>'2.CO2-Sector'!AF64</f>
        <v>924.55015531073332</v>
      </c>
      <c r="AG134" s="586">
        <f>'2.CO2-Sector'!AG64</f>
        <v>1026.7017275679743</v>
      </c>
      <c r="AH134" s="586">
        <f>'2.CO2-Sector'!AH64</f>
        <v>1126.8312124452023</v>
      </c>
      <c r="AI134" s="586">
        <f>'2.CO2-Sector'!AI64</f>
        <v>1064.209372657866</v>
      </c>
      <c r="AJ134" s="586">
        <f>'2.CO2-Sector'!AJ64</f>
        <v>1104.104326912724</v>
      </c>
      <c r="AK134" s="586">
        <f>'2.CO2-Sector'!AK64</f>
        <v>1029.8730208982829</v>
      </c>
      <c r="AL134" s="586">
        <f>'2.CO2-Sector'!AL64</f>
        <v>1074.287429063218</v>
      </c>
      <c r="AM134" s="586">
        <f>'2.CO2-Sector'!AM64</f>
        <v>1022.3826572158616</v>
      </c>
      <c r="AN134" s="586">
        <f>'2.CO2-Sector'!AN64</f>
        <v>966.86933327192912</v>
      </c>
      <c r="AO134" s="586">
        <f>'2.CO2-Sector'!AO64</f>
        <v>924.48448565912577</v>
      </c>
      <c r="AP134" s="586">
        <f>'2.CO2-Sector'!AP64</f>
        <v>961.86783725001737</v>
      </c>
      <c r="AQ134" s="586">
        <f>'2.CO2-Sector'!AQ64</f>
        <v>990.08475507606954</v>
      </c>
      <c r="AR134" s="586">
        <f>'2.CO2-Sector'!AR64</f>
        <v>1032.8627265581117</v>
      </c>
      <c r="AS134" s="586">
        <f>'2.CO2-Sector'!AS64</f>
        <v>947.6850747784863</v>
      </c>
      <c r="AT134" s="586">
        <f>'2.CO2-Sector'!AT64</f>
        <v>864.17703261117367</v>
      </c>
      <c r="AU134" s="586">
        <f>'2.CO2-Sector'!AU64</f>
        <v>813.57410871374896</v>
      </c>
      <c r="AV134" s="586">
        <f>'2.CO2-Sector'!AV64</f>
        <v>772.70170545744861</v>
      </c>
      <c r="AW134" s="586">
        <f>'2.CO2-Sector'!AW64</f>
        <v>757.75256982855115</v>
      </c>
      <c r="AX134" s="586">
        <f>'2.CO2-Sector'!AX64</f>
        <v>705.51420967108584</v>
      </c>
      <c r="AY134" s="586">
        <f>'2.CO2-Sector'!AY64</f>
        <v>701.10086624948849</v>
      </c>
      <c r="AZ134" s="586">
        <f>'2.CO2-Sector'!AZ64</f>
        <v>662.90152753800317</v>
      </c>
      <c r="BA134" s="1225">
        <f>'2.CO2-Sector'!BA64</f>
        <v>645.01865792728358</v>
      </c>
      <c r="BB134" s="586">
        <f>'2.CO2-Sector'!BB64</f>
        <v>520.97421244699854</v>
      </c>
      <c r="BC134" s="1245">
        <f>'2.CO2-Sector'!BC64</f>
        <v>582.29516569028294</v>
      </c>
      <c r="BD134" s="586">
        <f>'2.CO2-Sector'!BD64</f>
        <v>553.56450346959775</v>
      </c>
      <c r="BE134" s="586">
        <f>'2.CO2-Sector'!BE64</f>
        <v>607.63870925727633</v>
      </c>
      <c r="BF134" s="881">
        <f>'2.CO2-Sector'!BF64</f>
        <v>549.17651511340682</v>
      </c>
      <c r="BG134" s="1540"/>
      <c r="BH134" s="1491"/>
    </row>
    <row r="135" spans="2:60" ht="15.75" customHeight="1" thickBot="1">
      <c r="B135" s="81"/>
      <c r="D135" s="81"/>
      <c r="E135" s="81"/>
      <c r="F135" s="81"/>
      <c r="G135" s="81"/>
      <c r="H135" s="81"/>
      <c r="I135" s="81"/>
      <c r="J135" s="81"/>
      <c r="K135" s="81"/>
      <c r="L135" s="81"/>
      <c r="M135" s="81"/>
      <c r="N135" s="81"/>
      <c r="O135" s="81"/>
      <c r="Q135" s="740"/>
      <c r="R135" s="737"/>
      <c r="S135" s="728" t="s">
        <v>174</v>
      </c>
      <c r="T135" s="729"/>
      <c r="U135" s="761"/>
      <c r="V135" s="761"/>
      <c r="W135" s="761"/>
      <c r="X135" s="761"/>
      <c r="Y135" s="761"/>
      <c r="Z135" s="761"/>
      <c r="AA135" s="587">
        <f>'2.CO2-Sector'!AA65</f>
        <v>5548.4165444162527</v>
      </c>
      <c r="AB135" s="587">
        <f>'2.CO2-Sector'!AB65</f>
        <v>5371.8459453717196</v>
      </c>
      <c r="AC135" s="587">
        <f>'2.CO2-Sector'!AC65</f>
        <v>5097.4187537682365</v>
      </c>
      <c r="AD135" s="587">
        <f>'2.CO2-Sector'!AD65</f>
        <v>4876.2603320934795</v>
      </c>
      <c r="AE135" s="587">
        <f>'2.CO2-Sector'!AE65</f>
        <v>4865.8383754087472</v>
      </c>
      <c r="AF135" s="587">
        <f>'2.CO2-Sector'!AF65</f>
        <v>4767.5113615988812</v>
      </c>
      <c r="AG135" s="587">
        <f>'2.CO2-Sector'!AG65</f>
        <v>4797.4243449917558</v>
      </c>
      <c r="AH135" s="587">
        <f>'2.CO2-Sector'!AH65</f>
        <v>4631.4781735962733</v>
      </c>
      <c r="AI135" s="587">
        <f>'2.CO2-Sector'!AI65</f>
        <v>4243.4465450601647</v>
      </c>
      <c r="AJ135" s="587">
        <f>'2.CO2-Sector'!AJ65</f>
        <v>4238.4763258121757</v>
      </c>
      <c r="AK135" s="587">
        <f>'2.CO2-Sector'!AK65</f>
        <v>4305.786271072725</v>
      </c>
      <c r="AL135" s="587">
        <f>'2.CO2-Sector'!AL65</f>
        <v>3857.3362352176582</v>
      </c>
      <c r="AM135" s="587">
        <f>'2.CO2-Sector'!AM65</f>
        <v>3599.3075386327528</v>
      </c>
      <c r="AN135" s="587">
        <f>'2.CO2-Sector'!AN65</f>
        <v>3449.4052755647049</v>
      </c>
      <c r="AO135" s="587">
        <f>'2.CO2-Sector'!AO65</f>
        <v>3359.1936732883755</v>
      </c>
      <c r="AP135" s="587">
        <f>'2.CO2-Sector'!AP65</f>
        <v>3256.1902830887807</v>
      </c>
      <c r="AQ135" s="587">
        <f>'2.CO2-Sector'!AQ65</f>
        <v>3188.9754598156578</v>
      </c>
      <c r="AR135" s="587">
        <f>'2.CO2-Sector'!AR65</f>
        <v>3034.1272004759116</v>
      </c>
      <c r="AS135" s="587">
        <f>'2.CO2-Sector'!AS65</f>
        <v>2752.9982823262808</v>
      </c>
      <c r="AT135" s="587">
        <f>'2.CO2-Sector'!AT65</f>
        <v>2536.3948487476041</v>
      </c>
      <c r="AU135" s="587">
        <f>'2.CO2-Sector'!AU65</f>
        <v>2464.8659720919986</v>
      </c>
      <c r="AV135" s="587">
        <f>'2.CO2-Sector'!AV65</f>
        <v>2376.1306659999891</v>
      </c>
      <c r="AW135" s="587">
        <f>'2.CO2-Sector'!AW65</f>
        <v>2298.2442459806352</v>
      </c>
      <c r="AX135" s="587">
        <f>'2.CO2-Sector'!AX65</f>
        <v>2305.2722239577247</v>
      </c>
      <c r="AY135" s="587">
        <f>'2.CO2-Sector'!AY65</f>
        <v>2232.1243334880469</v>
      </c>
      <c r="AZ135" s="587">
        <f>'2.CO2-Sector'!AZ65</f>
        <v>2213.3775574723263</v>
      </c>
      <c r="BA135" s="1230">
        <f>'2.CO2-Sector'!BA65</f>
        <v>2172.7762163264351</v>
      </c>
      <c r="BB135" s="587">
        <f>'2.CO2-Sector'!BB65</f>
        <v>2145.9336979318991</v>
      </c>
      <c r="BC135" s="1253">
        <f>'2.CO2-Sector'!BC65</f>
        <v>2109.9242006474178</v>
      </c>
      <c r="BD135" s="587">
        <f>'2.CO2-Sector'!BD65</f>
        <v>2059.9250047880137</v>
      </c>
      <c r="BE135" s="587">
        <f>'2.CO2-Sector'!BE65</f>
        <v>1923.0970769787195</v>
      </c>
      <c r="BF135" s="883">
        <f>'2.CO2-Sector'!BF65</f>
        <v>1929.0960376359344</v>
      </c>
      <c r="BG135" s="1549"/>
      <c r="BH135" s="178"/>
    </row>
    <row r="136" spans="2:60" ht="15" thickTop="1" thickBot="1">
      <c r="Q136" s="340" t="s">
        <v>71</v>
      </c>
      <c r="R136" s="341"/>
      <c r="S136" s="341"/>
      <c r="T136" s="342"/>
      <c r="U136" s="342"/>
      <c r="V136" s="342"/>
      <c r="W136" s="342"/>
      <c r="X136" s="342"/>
      <c r="Y136" s="342"/>
      <c r="Z136" s="342"/>
      <c r="AA136" s="180">
        <f t="shared" ref="AA136:BE136" si="20">SUM(AA5,AA114,AA126,AA130)</f>
        <v>1163677.9120447077</v>
      </c>
      <c r="AB136" s="180">
        <f t="shared" si="20"/>
        <v>1175149.6088116779</v>
      </c>
      <c r="AC136" s="180">
        <f t="shared" si="20"/>
        <v>1184601.779124218</v>
      </c>
      <c r="AD136" s="180">
        <f t="shared" si="20"/>
        <v>1177363.6298307755</v>
      </c>
      <c r="AE136" s="180">
        <f t="shared" si="20"/>
        <v>1232379.4285386312</v>
      </c>
      <c r="AF136" s="180">
        <f t="shared" si="20"/>
        <v>1244676.9582688899</v>
      </c>
      <c r="AG136" s="180">
        <f t="shared" si="20"/>
        <v>1257244.5159184157</v>
      </c>
      <c r="AH136" s="180">
        <f t="shared" si="20"/>
        <v>1249770.8838125183</v>
      </c>
      <c r="AI136" s="180">
        <f t="shared" si="20"/>
        <v>1209493.4102028352</v>
      </c>
      <c r="AJ136" s="180">
        <f t="shared" si="20"/>
        <v>1246074.1294846442</v>
      </c>
      <c r="AK136" s="180">
        <f t="shared" si="20"/>
        <v>1268900.5246037755</v>
      </c>
      <c r="AL136" s="180">
        <f t="shared" si="20"/>
        <v>1253845.917034094</v>
      </c>
      <c r="AM136" s="180">
        <f t="shared" si="20"/>
        <v>1282961.6415547372</v>
      </c>
      <c r="AN136" s="180">
        <f t="shared" si="20"/>
        <v>1291141.2756703701</v>
      </c>
      <c r="AO136" s="180">
        <f t="shared" si="20"/>
        <v>1286435.89275525</v>
      </c>
      <c r="AP136" s="180">
        <f t="shared" si="20"/>
        <v>1293855.7310126531</v>
      </c>
      <c r="AQ136" s="180">
        <f t="shared" si="20"/>
        <v>1270812.9407725341</v>
      </c>
      <c r="AR136" s="180">
        <f t="shared" si="20"/>
        <v>1306396.1620446811</v>
      </c>
      <c r="AS136" s="180">
        <f t="shared" si="20"/>
        <v>1235233.69411908</v>
      </c>
      <c r="AT136" s="180">
        <f t="shared" si="20"/>
        <v>1165911.5295583033</v>
      </c>
      <c r="AU136" s="180">
        <f t="shared" si="20"/>
        <v>1217522.9697045605</v>
      </c>
      <c r="AV136" s="180">
        <f t="shared" si="20"/>
        <v>1267410.9950515644</v>
      </c>
      <c r="AW136" s="180">
        <f t="shared" si="20"/>
        <v>1308480.7589151182</v>
      </c>
      <c r="AX136" s="180">
        <f t="shared" si="20"/>
        <v>1317873.9732550057</v>
      </c>
      <c r="AY136" s="180">
        <f t="shared" si="20"/>
        <v>1266645.3764077818</v>
      </c>
      <c r="AZ136" s="180">
        <f t="shared" si="20"/>
        <v>1225818.5388893858</v>
      </c>
      <c r="BA136" s="671">
        <f t="shared" si="20"/>
        <v>1206060.9677600132</v>
      </c>
      <c r="BB136" s="180">
        <f t="shared" si="20"/>
        <v>1195635.5968258467</v>
      </c>
      <c r="BC136" s="857">
        <f t="shared" si="20"/>
        <v>1145525.0286993526</v>
      </c>
      <c r="BD136" s="180">
        <f t="shared" si="20"/>
        <v>1108781.1645228295</v>
      </c>
      <c r="BE136" s="180">
        <f t="shared" si="20"/>
        <v>1045109.1149858872</v>
      </c>
      <c r="BF136" s="913">
        <f t="shared" ref="BF136" si="21">SUM(BF5,BF114,BF126,BF130)</f>
        <v>1057410.3199966277</v>
      </c>
      <c r="BG136" s="1550"/>
      <c r="BH136" s="178"/>
    </row>
    <row r="137" spans="2:60">
      <c r="Q137" s="112"/>
      <c r="R137" s="112"/>
      <c r="S137" s="112"/>
      <c r="T137" s="177"/>
      <c r="U137" s="177"/>
      <c r="V137" s="177"/>
      <c r="W137" s="177"/>
      <c r="X137" s="177"/>
      <c r="Y137" s="177"/>
      <c r="Z137" s="177"/>
      <c r="AA137" s="178"/>
      <c r="AB137" s="178"/>
      <c r="AC137" s="178"/>
      <c r="AD137" s="178"/>
      <c r="AE137" s="178"/>
      <c r="AF137" s="178"/>
      <c r="AG137" s="178"/>
      <c r="AH137" s="178"/>
      <c r="AI137" s="178"/>
      <c r="AJ137" s="178"/>
      <c r="AK137" s="178"/>
      <c r="AL137" s="178"/>
      <c r="AM137" s="178"/>
      <c r="AN137" s="178"/>
      <c r="AO137" s="178"/>
      <c r="AP137" s="178"/>
      <c r="AQ137" s="178"/>
      <c r="AR137" s="178"/>
      <c r="AS137" s="178"/>
      <c r="AT137" s="178"/>
      <c r="AU137" s="178"/>
      <c r="AV137" s="178"/>
      <c r="AW137" s="178"/>
      <c r="AX137" s="178"/>
      <c r="AY137" s="178"/>
      <c r="AZ137" s="178"/>
      <c r="BA137" s="178"/>
      <c r="BB137" s="178"/>
      <c r="BC137" s="178"/>
      <c r="BD137" s="178"/>
      <c r="BE137" s="178"/>
      <c r="BF137" s="178"/>
      <c r="BG137" s="178"/>
      <c r="BH137" s="178"/>
    </row>
    <row r="138" spans="2:60">
      <c r="Q138" s="112"/>
      <c r="R138" s="112"/>
      <c r="S138" s="112"/>
      <c r="T138" s="177"/>
      <c r="U138" s="177"/>
      <c r="V138" s="177"/>
      <c r="W138" s="177"/>
      <c r="X138" s="177"/>
      <c r="Y138" s="177"/>
      <c r="Z138" s="177"/>
      <c r="AA138" s="178"/>
      <c r="AB138" s="178"/>
      <c r="AC138" s="178"/>
      <c r="AD138" s="178"/>
      <c r="AE138" s="178"/>
      <c r="AF138" s="178"/>
      <c r="AG138" s="178"/>
      <c r="AH138" s="178"/>
      <c r="AI138" s="178"/>
      <c r="AJ138" s="178"/>
      <c r="AK138" s="178"/>
      <c r="AL138" s="178"/>
      <c r="AM138" s="178"/>
      <c r="AN138" s="178"/>
      <c r="AO138" s="178"/>
      <c r="AP138" s="178"/>
      <c r="AQ138" s="178"/>
      <c r="AR138" s="178"/>
      <c r="AS138" s="178"/>
      <c r="AT138" s="178"/>
      <c r="AU138" s="178"/>
      <c r="AV138" s="178"/>
      <c r="AW138" s="178"/>
      <c r="AX138" s="178"/>
      <c r="AY138" s="178"/>
      <c r="AZ138" s="178"/>
      <c r="BA138" s="178"/>
      <c r="BB138" s="178"/>
      <c r="BC138" s="178"/>
      <c r="BD138" s="178"/>
      <c r="BE138" s="178"/>
      <c r="BF138" s="178"/>
      <c r="BG138" s="178"/>
      <c r="BH138" s="178"/>
    </row>
    <row r="139" spans="2:60">
      <c r="Q139" s="112"/>
      <c r="R139" s="112"/>
      <c r="S139" s="112"/>
      <c r="T139" s="177"/>
      <c r="U139" s="177"/>
      <c r="V139" s="177"/>
      <c r="W139" s="177"/>
      <c r="X139" s="177"/>
      <c r="Y139" s="177"/>
      <c r="Z139" s="177"/>
      <c r="AA139" s="178"/>
      <c r="AB139" s="178"/>
      <c r="AC139" s="178"/>
      <c r="AD139" s="178"/>
      <c r="AE139" s="178"/>
      <c r="AF139" s="178"/>
      <c r="AG139" s="178"/>
      <c r="AH139" s="178"/>
      <c r="AI139" s="178"/>
      <c r="AJ139" s="178"/>
      <c r="AK139" s="178"/>
      <c r="AL139" s="178"/>
      <c r="AM139" s="178"/>
      <c r="AN139" s="178"/>
      <c r="AO139" s="178"/>
      <c r="AP139" s="178"/>
      <c r="AQ139" s="178"/>
      <c r="AR139" s="178"/>
      <c r="AS139" s="178"/>
      <c r="AT139" s="178"/>
      <c r="AU139" s="178"/>
      <c r="AV139" s="178"/>
      <c r="AW139" s="178"/>
      <c r="AX139" s="178"/>
      <c r="AY139" s="178"/>
      <c r="AZ139" s="178"/>
      <c r="BA139" s="178"/>
      <c r="BB139" s="178"/>
      <c r="BC139" s="178"/>
      <c r="BD139" s="178"/>
      <c r="BE139" s="178"/>
      <c r="BF139" s="178"/>
      <c r="BG139" s="178"/>
      <c r="BH139" s="178"/>
    </row>
    <row r="140" spans="2:60" ht="14.25" customHeight="1">
      <c r="T140" s="1" t="s">
        <v>175</v>
      </c>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H140" s="697"/>
    </row>
    <row r="141" spans="2:60">
      <c r="S141" s="81"/>
      <c r="T141" s="343"/>
      <c r="U141" s="343"/>
      <c r="V141" s="343"/>
      <c r="W141" s="343"/>
      <c r="X141" s="343"/>
      <c r="Y141" s="343"/>
      <c r="Z141" s="343"/>
      <c r="AA141" s="6">
        <v>1990</v>
      </c>
      <c r="AB141" s="6">
        <f t="shared" ref="AB141:BB141" si="22">AA141+1</f>
        <v>1991</v>
      </c>
      <c r="AC141" s="6">
        <f t="shared" si="22"/>
        <v>1992</v>
      </c>
      <c r="AD141" s="6">
        <f t="shared" si="22"/>
        <v>1993</v>
      </c>
      <c r="AE141" s="6">
        <f t="shared" si="22"/>
        <v>1994</v>
      </c>
      <c r="AF141" s="6">
        <f t="shared" si="22"/>
        <v>1995</v>
      </c>
      <c r="AG141" s="6">
        <f t="shared" si="22"/>
        <v>1996</v>
      </c>
      <c r="AH141" s="6">
        <f t="shared" si="22"/>
        <v>1997</v>
      </c>
      <c r="AI141" s="6">
        <f t="shared" si="22"/>
        <v>1998</v>
      </c>
      <c r="AJ141" s="6">
        <f t="shared" si="22"/>
        <v>1999</v>
      </c>
      <c r="AK141" s="6">
        <f t="shared" si="22"/>
        <v>2000</v>
      </c>
      <c r="AL141" s="6">
        <f t="shared" si="22"/>
        <v>2001</v>
      </c>
      <c r="AM141" s="6">
        <f t="shared" si="22"/>
        <v>2002</v>
      </c>
      <c r="AN141" s="6">
        <f t="shared" si="22"/>
        <v>2003</v>
      </c>
      <c r="AO141" s="6">
        <f t="shared" si="22"/>
        <v>2004</v>
      </c>
      <c r="AP141" s="6">
        <f>AO141+1</f>
        <v>2005</v>
      </c>
      <c r="AQ141" s="6">
        <f t="shared" si="22"/>
        <v>2006</v>
      </c>
      <c r="AR141" s="6">
        <f t="shared" si="22"/>
        <v>2007</v>
      </c>
      <c r="AS141" s="6">
        <f t="shared" si="22"/>
        <v>2008</v>
      </c>
      <c r="AT141" s="6">
        <f t="shared" si="22"/>
        <v>2009</v>
      </c>
      <c r="AU141" s="6">
        <f t="shared" si="22"/>
        <v>2010</v>
      </c>
      <c r="AV141" s="6">
        <f t="shared" si="22"/>
        <v>2011</v>
      </c>
      <c r="AW141" s="6">
        <f t="shared" si="22"/>
        <v>2012</v>
      </c>
      <c r="AX141" s="6">
        <f t="shared" si="22"/>
        <v>2013</v>
      </c>
      <c r="AY141" s="6">
        <f t="shared" si="22"/>
        <v>2014</v>
      </c>
      <c r="AZ141" s="6">
        <f t="shared" si="22"/>
        <v>2015</v>
      </c>
      <c r="BA141" s="6">
        <f t="shared" si="22"/>
        <v>2016</v>
      </c>
      <c r="BB141" s="6">
        <f t="shared" si="22"/>
        <v>2017</v>
      </c>
      <c r="BC141" s="6">
        <f>BB141+1</f>
        <v>2018</v>
      </c>
      <c r="BD141" s="6">
        <f>BC141+1</f>
        <v>2019</v>
      </c>
      <c r="BE141" s="6">
        <f>BD141+1</f>
        <v>2020</v>
      </c>
      <c r="BF141" s="6">
        <f>BE141+1</f>
        <v>2021</v>
      </c>
      <c r="BG141" s="6" t="s">
        <v>16</v>
      </c>
      <c r="BH141" s="710"/>
    </row>
    <row r="142" spans="2:60" ht="21" customHeight="1">
      <c r="S142" s="81"/>
      <c r="T142" s="686" t="s">
        <v>505</v>
      </c>
      <c r="U142" s="686"/>
      <c r="V142" s="686"/>
      <c r="W142" s="686"/>
      <c r="X142" s="686"/>
      <c r="Y142" s="686"/>
      <c r="Z142" s="686"/>
      <c r="AA142" s="1173">
        <f t="shared" ref="AA142:BE142" si="23">AA13/10^3</f>
        <v>-7.3048847028126147E-3</v>
      </c>
      <c r="AB142" s="1173">
        <f t="shared" si="23"/>
        <v>-0.53512009092102331</v>
      </c>
      <c r="AC142" s="1173">
        <f t="shared" si="23"/>
        <v>-0.87276925727722376</v>
      </c>
      <c r="AD142" s="1173">
        <f t="shared" si="23"/>
        <v>-0.87690973186023691</v>
      </c>
      <c r="AE142" s="1174">
        <f t="shared" si="23"/>
        <v>-1.4843636958300568</v>
      </c>
      <c r="AF142" s="1174">
        <f t="shared" si="23"/>
        <v>-1.8045841280027284</v>
      </c>
      <c r="AG142" s="1174">
        <f t="shared" si="23"/>
        <v>-1.9297898049281907</v>
      </c>
      <c r="AH142" s="1174">
        <f t="shared" si="23"/>
        <v>-2.2882477814956803</v>
      </c>
      <c r="AI142" s="1174">
        <f t="shared" si="23"/>
        <v>-5.1477910202342736</v>
      </c>
      <c r="AJ142" s="1174">
        <f t="shared" si="23"/>
        <v>-5.2402928721852158</v>
      </c>
      <c r="AK142" s="1174">
        <f t="shared" si="23"/>
        <v>-6.3992287970029391</v>
      </c>
      <c r="AL142" s="1174">
        <f t="shared" si="23"/>
        <v>-6.7022821320252817</v>
      </c>
      <c r="AM142" s="1174">
        <f t="shared" si="23"/>
        <v>-2.3454426613205324</v>
      </c>
      <c r="AN142" s="1174">
        <f t="shared" si="23"/>
        <v>-2.1573804564814787</v>
      </c>
      <c r="AO142" s="1174">
        <f t="shared" si="23"/>
        <v>-1.9477454603890489</v>
      </c>
      <c r="AP142" s="1174">
        <f t="shared" si="23"/>
        <v>-4.4131522604171254</v>
      </c>
      <c r="AQ142" s="1174">
        <f t="shared" si="23"/>
        <v>-3.5563472019921494</v>
      </c>
      <c r="AR142" s="1174">
        <f t="shared" si="23"/>
        <v>-2.5874470154492797</v>
      </c>
      <c r="AS142" s="1174">
        <f t="shared" si="23"/>
        <v>-4.3184224784643979</v>
      </c>
      <c r="AT142" s="1174">
        <f t="shared" si="23"/>
        <v>-2.7616521213952394</v>
      </c>
      <c r="AU142" s="1174">
        <f t="shared" si="23"/>
        <v>-5.1248646507041125</v>
      </c>
      <c r="AV142" s="1174">
        <f t="shared" si="23"/>
        <v>-4.2049089375890318</v>
      </c>
      <c r="AW142" s="1174">
        <f t="shared" si="23"/>
        <v>-3.1636566066729799</v>
      </c>
      <c r="AX142" s="1174">
        <f t="shared" si="23"/>
        <v>-3.5039478859438029</v>
      </c>
      <c r="AY142" s="1174">
        <f>AY13/10^3</f>
        <v>-2.7631870491559209</v>
      </c>
      <c r="AZ142" s="1174">
        <f t="shared" si="23"/>
        <v>-3.3937269658900626</v>
      </c>
      <c r="BA142" s="1174">
        <f t="shared" si="23"/>
        <v>-4.2377501541419385</v>
      </c>
      <c r="BB142" s="1174">
        <f t="shared" si="23"/>
        <v>-4.2643078330395294</v>
      </c>
      <c r="BC142" s="1174">
        <f t="shared" si="23"/>
        <v>-4.6680888535447611</v>
      </c>
      <c r="BD142" s="1174">
        <f t="shared" si="23"/>
        <v>-3.7233699048952915</v>
      </c>
      <c r="BE142" s="1174">
        <f t="shared" si="23"/>
        <v>-3.0082183296345564</v>
      </c>
      <c r="BF142" s="1174">
        <f>BF13/10^3</f>
        <v>-3.9199263818948293</v>
      </c>
      <c r="BG142" s="254"/>
      <c r="BH142" s="1160"/>
    </row>
    <row r="143" spans="2:60" ht="26.4">
      <c r="S143" s="81"/>
      <c r="T143" s="1124" t="s">
        <v>508</v>
      </c>
      <c r="U143" s="1124"/>
      <c r="V143" s="1124"/>
      <c r="W143" s="1124"/>
      <c r="X143" s="1124"/>
      <c r="Y143" s="1124"/>
      <c r="Z143" s="1124"/>
      <c r="AA143" s="1177">
        <f t="shared" ref="AA143:BE143" si="24">AA7/10^3</f>
        <v>96.219509197941022</v>
      </c>
      <c r="AB143" s="1177">
        <f t="shared" si="24"/>
        <v>95.407963862604902</v>
      </c>
      <c r="AC143" s="1177">
        <f t="shared" si="24"/>
        <v>94.327132700431477</v>
      </c>
      <c r="AD143" s="1177">
        <f t="shared" si="24"/>
        <v>94.434743605034953</v>
      </c>
      <c r="AE143" s="1177">
        <f t="shared" si="24"/>
        <v>94.572696864944533</v>
      </c>
      <c r="AF143" s="1177">
        <f t="shared" si="24"/>
        <v>93.224131976435771</v>
      </c>
      <c r="AG143" s="1177">
        <f t="shared" si="24"/>
        <v>93.517931658647399</v>
      </c>
      <c r="AH143" s="1177">
        <f t="shared" si="24"/>
        <v>95.885621133019654</v>
      </c>
      <c r="AI143" s="1177">
        <f t="shared" si="24"/>
        <v>91.592388730168167</v>
      </c>
      <c r="AJ143" s="1177">
        <f t="shared" si="24"/>
        <v>95.231136673429887</v>
      </c>
      <c r="AK143" s="1177">
        <f t="shared" si="24"/>
        <v>95.275348879517111</v>
      </c>
      <c r="AL143" s="1177">
        <f t="shared" si="24"/>
        <v>93.032698325939776</v>
      </c>
      <c r="AM143" s="1177">
        <f t="shared" si="24"/>
        <v>95.529598237599771</v>
      </c>
      <c r="AN143" s="1177">
        <f t="shared" si="24"/>
        <v>96.842658287760912</v>
      </c>
      <c r="AO143" s="1177">
        <f t="shared" si="24"/>
        <v>96.955723037970046</v>
      </c>
      <c r="AP143" s="1177">
        <f t="shared" si="24"/>
        <v>102.41705315837054</v>
      </c>
      <c r="AQ143" s="1177">
        <f t="shared" si="24"/>
        <v>100.66227799857512</v>
      </c>
      <c r="AR143" s="1177">
        <f t="shared" si="24"/>
        <v>105.6267446028796</v>
      </c>
      <c r="AS143" s="1177">
        <f t="shared" si="24"/>
        <v>103.49762302875021</v>
      </c>
      <c r="AT143" s="1177">
        <f t="shared" si="24"/>
        <v>100.71204415205528</v>
      </c>
      <c r="AU143" s="1177">
        <f t="shared" si="24"/>
        <v>104.08447842416246</v>
      </c>
      <c r="AV143" s="1177">
        <f t="shared" si="24"/>
        <v>105.13875829616239</v>
      </c>
      <c r="AW143" s="1177">
        <f t="shared" si="24"/>
        <v>107.04424483843181</v>
      </c>
      <c r="AX143" s="1177">
        <f t="shared" si="24"/>
        <v>106.17948476615763</v>
      </c>
      <c r="AY143" s="1177">
        <f t="shared" si="24"/>
        <v>99.690957457150873</v>
      </c>
      <c r="AZ143" s="1177">
        <f t="shared" si="24"/>
        <v>96.882919556088396</v>
      </c>
      <c r="BA143" s="1177">
        <f t="shared" si="24"/>
        <v>101.51823227001285</v>
      </c>
      <c r="BB143" s="1177">
        <f t="shared" si="24"/>
        <v>95.795008321382142</v>
      </c>
      <c r="BC143" s="1177">
        <f t="shared" si="24"/>
        <v>94.488675241436397</v>
      </c>
      <c r="BD143" s="1177">
        <f t="shared" si="24"/>
        <v>89.600329374014279</v>
      </c>
      <c r="BE143" s="1177">
        <f t="shared" si="24"/>
        <v>82.064059762048245</v>
      </c>
      <c r="BF143" s="1177">
        <f>BF7/10^3</f>
        <v>85.805660444161617</v>
      </c>
      <c r="BG143" s="7"/>
      <c r="BH143" s="1160"/>
    </row>
    <row r="144" spans="2:60">
      <c r="T144" s="261" t="s">
        <v>73</v>
      </c>
      <c r="U144" s="261"/>
      <c r="V144" s="261"/>
      <c r="W144" s="261"/>
      <c r="X144" s="261"/>
      <c r="Y144" s="261"/>
      <c r="Z144" s="261"/>
      <c r="AA144" s="7">
        <f t="shared" ref="AA144:BE144" si="25">AA14/10^3</f>
        <v>503.37391805589766</v>
      </c>
      <c r="AB144" s="7">
        <f t="shared" si="25"/>
        <v>496.18247634968594</v>
      </c>
      <c r="AC144" s="7">
        <f t="shared" si="25"/>
        <v>488.20731347675701</v>
      </c>
      <c r="AD144" s="7">
        <f t="shared" si="25"/>
        <v>475.44871692530415</v>
      </c>
      <c r="AE144" s="7">
        <f t="shared" si="25"/>
        <v>492.382345559275</v>
      </c>
      <c r="AF144" s="7">
        <f t="shared" si="25"/>
        <v>489.25660327927852</v>
      </c>
      <c r="AG144" s="7">
        <f t="shared" si="25"/>
        <v>494.16489819797653</v>
      </c>
      <c r="AH144" s="7">
        <f t="shared" si="25"/>
        <v>484.72159939013102</v>
      </c>
      <c r="AI144" s="7">
        <f t="shared" si="25"/>
        <v>454.1454544687968</v>
      </c>
      <c r="AJ144" s="7">
        <f t="shared" si="25"/>
        <v>464.60134756698716</v>
      </c>
      <c r="AK144" s="7">
        <f t="shared" si="25"/>
        <v>477.36682479219849</v>
      </c>
      <c r="AL144" s="7">
        <f t="shared" si="25"/>
        <v>465.76511746308529</v>
      </c>
      <c r="AM144" s="7">
        <f t="shared" si="25"/>
        <v>473.29407832522099</v>
      </c>
      <c r="AN144" s="7">
        <f t="shared" si="25"/>
        <v>474.9474081026525</v>
      </c>
      <c r="AO144" s="7">
        <f t="shared" si="25"/>
        <v>471.1937646038171</v>
      </c>
      <c r="AP144" s="7">
        <f t="shared" si="25"/>
        <v>467.43953746341879</v>
      </c>
      <c r="AQ144" s="7">
        <f t="shared" si="25"/>
        <v>461.42489961113563</v>
      </c>
      <c r="AR144" s="7">
        <f t="shared" si="25"/>
        <v>472.88982229567074</v>
      </c>
      <c r="AS144" s="7">
        <f t="shared" si="25"/>
        <v>428.76169501054886</v>
      </c>
      <c r="AT144" s="7">
        <f t="shared" si="25"/>
        <v>403.52483748635302</v>
      </c>
      <c r="AU144" s="7">
        <f t="shared" si="25"/>
        <v>430.98192719063076</v>
      </c>
      <c r="AV144" s="7">
        <f t="shared" si="25"/>
        <v>445.68203696640995</v>
      </c>
      <c r="AW144" s="7">
        <f t="shared" si="25"/>
        <v>457.26189417892755</v>
      </c>
      <c r="AX144" s="7">
        <f t="shared" si="25"/>
        <v>463.60907339070934</v>
      </c>
      <c r="AY144" s="7">
        <f t="shared" si="25"/>
        <v>447.10547972978202</v>
      </c>
      <c r="AZ144" s="7">
        <f t="shared" si="25"/>
        <v>430.41016621729091</v>
      </c>
      <c r="BA144" s="7">
        <f t="shared" si="25"/>
        <v>418.43686686249487</v>
      </c>
      <c r="BB144" s="7">
        <f t="shared" si="25"/>
        <v>414.37964487356902</v>
      </c>
      <c r="BC144" s="7">
        <f t="shared" si="25"/>
        <v>400.95580346280883</v>
      </c>
      <c r="BD144" s="7">
        <f t="shared" si="25"/>
        <v>386.7385925213681</v>
      </c>
      <c r="BE144" s="7">
        <f t="shared" si="25"/>
        <v>354.45660769887326</v>
      </c>
      <c r="BF144" s="7">
        <f>BF14/10^3</f>
        <v>372.53833642889072</v>
      </c>
      <c r="BG144" s="15"/>
      <c r="BH144" s="709"/>
    </row>
    <row r="145" spans="1:88">
      <c r="T145" s="261" t="s">
        <v>74</v>
      </c>
      <c r="U145" s="261"/>
      <c r="V145" s="261"/>
      <c r="W145" s="261"/>
      <c r="X145" s="261"/>
      <c r="Y145" s="261"/>
      <c r="Z145" s="261"/>
      <c r="AA145" s="7">
        <f t="shared" ref="AA145:BF145" si="26">AA77/10^3</f>
        <v>208.42846404010098</v>
      </c>
      <c r="AB145" s="7">
        <f t="shared" si="26"/>
        <v>220.42631789148814</v>
      </c>
      <c r="AC145" s="7">
        <f t="shared" si="26"/>
        <v>227.05327518602545</v>
      </c>
      <c r="AD145" s="7">
        <f t="shared" si="26"/>
        <v>230.460238716855</v>
      </c>
      <c r="AE145" s="7">
        <f t="shared" si="26"/>
        <v>240.15404103971412</v>
      </c>
      <c r="AF145" s="7">
        <f t="shared" si="26"/>
        <v>249.21932303934324</v>
      </c>
      <c r="AG145" s="7">
        <f t="shared" si="26"/>
        <v>255.82924779154601</v>
      </c>
      <c r="AH145" s="7">
        <f t="shared" si="26"/>
        <v>257.308179240713</v>
      </c>
      <c r="AI145" s="7">
        <f t="shared" si="26"/>
        <v>255.05104911078797</v>
      </c>
      <c r="AJ145" s="7">
        <f t="shared" si="26"/>
        <v>259.40580203285964</v>
      </c>
      <c r="AK145" s="7">
        <f t="shared" si="26"/>
        <v>258.75569324814268</v>
      </c>
      <c r="AL145" s="7">
        <f t="shared" si="26"/>
        <v>262.83400705027458</v>
      </c>
      <c r="AM145" s="7">
        <f t="shared" si="26"/>
        <v>259.60933501764367</v>
      </c>
      <c r="AN145" s="7">
        <f t="shared" si="26"/>
        <v>255.967357194447</v>
      </c>
      <c r="AO145" s="7">
        <f t="shared" si="26"/>
        <v>249.83484828803114</v>
      </c>
      <c r="AP145" s="7">
        <f t="shared" si="26"/>
        <v>244.44928058600971</v>
      </c>
      <c r="AQ145" s="7">
        <f t="shared" si="26"/>
        <v>241.47322685041132</v>
      </c>
      <c r="AR145" s="7">
        <f t="shared" si="26"/>
        <v>239.40054005790643</v>
      </c>
      <c r="AS145" s="7">
        <f t="shared" si="26"/>
        <v>231.65532222555811</v>
      </c>
      <c r="AT145" s="7">
        <f t="shared" si="26"/>
        <v>228.01286998305667</v>
      </c>
      <c r="AU145" s="7">
        <f t="shared" si="26"/>
        <v>228.77796611340727</v>
      </c>
      <c r="AV145" s="7">
        <f t="shared" si="26"/>
        <v>225.17685502513797</v>
      </c>
      <c r="AW145" s="7">
        <f t="shared" si="26"/>
        <v>226.97095978147385</v>
      </c>
      <c r="AX145" s="7">
        <f t="shared" si="26"/>
        <v>224.24371433606419</v>
      </c>
      <c r="AY145" s="7">
        <f t="shared" si="26"/>
        <v>218.89723226063393</v>
      </c>
      <c r="AZ145" s="7">
        <f t="shared" si="26"/>
        <v>217.41890227585489</v>
      </c>
      <c r="BA145" s="7">
        <f t="shared" si="26"/>
        <v>215.404970356917</v>
      </c>
      <c r="BB145" s="7">
        <f t="shared" si="26"/>
        <v>213.26890486326167</v>
      </c>
      <c r="BC145" s="7">
        <f t="shared" si="26"/>
        <v>210.39393898153909</v>
      </c>
      <c r="BD145" s="7">
        <f t="shared" si="26"/>
        <v>206.17169156751117</v>
      </c>
      <c r="BE145" s="7">
        <f t="shared" si="26"/>
        <v>184.69377919607376</v>
      </c>
      <c r="BF145" s="7">
        <f t="shared" si="26"/>
        <v>186.54298366631357</v>
      </c>
      <c r="BG145" s="15"/>
      <c r="BH145" s="204"/>
      <c r="BI145" s="51"/>
      <c r="BJ145" s="51"/>
      <c r="BK145" s="51"/>
      <c r="BL145" s="51"/>
    </row>
    <row r="146" spans="1:88">
      <c r="T146" s="686" t="s">
        <v>340</v>
      </c>
      <c r="U146" s="686"/>
      <c r="V146" s="686"/>
      <c r="W146" s="686"/>
      <c r="X146" s="686"/>
      <c r="Y146" s="686"/>
      <c r="Z146" s="686"/>
      <c r="AA146" s="7">
        <f t="shared" ref="AA146:BF146" si="27">AA56/10^3</f>
        <v>130.81333334955156</v>
      </c>
      <c r="AB146" s="7">
        <f t="shared" si="27"/>
        <v>134.24038332645713</v>
      </c>
      <c r="AC146" s="7">
        <f t="shared" si="27"/>
        <v>138.91170538778701</v>
      </c>
      <c r="AD146" s="7">
        <f t="shared" si="27"/>
        <v>142.76891039649092</v>
      </c>
      <c r="AE146" s="7">
        <f t="shared" si="27"/>
        <v>156.78647983693386</v>
      </c>
      <c r="AF146" s="7">
        <f t="shared" si="27"/>
        <v>161.91120833375905</v>
      </c>
      <c r="AG146" s="7">
        <f t="shared" si="27"/>
        <v>160.72979645411064</v>
      </c>
      <c r="AH146" s="7">
        <f t="shared" si="27"/>
        <v>166.00163918754777</v>
      </c>
      <c r="AI146" s="7">
        <f t="shared" si="27"/>
        <v>173.22022727550296</v>
      </c>
      <c r="AJ146" s="7">
        <f t="shared" si="27"/>
        <v>183.17841552213631</v>
      </c>
      <c r="AK146" s="7">
        <f t="shared" si="27"/>
        <v>189.50063664916186</v>
      </c>
      <c r="AL146" s="7">
        <f t="shared" si="27"/>
        <v>189.93226942960965</v>
      </c>
      <c r="AM146" s="7">
        <f t="shared" si="27"/>
        <v>199.5077534195604</v>
      </c>
      <c r="AN146" s="7">
        <f t="shared" si="27"/>
        <v>205.83462597499974</v>
      </c>
      <c r="AO146" s="7">
        <f t="shared" si="27"/>
        <v>213.2275783277104</v>
      </c>
      <c r="AP146" s="7">
        <f t="shared" si="27"/>
        <v>220.09927665348965</v>
      </c>
      <c r="AQ146" s="7">
        <f t="shared" si="27"/>
        <v>216.76695727222733</v>
      </c>
      <c r="AR146" s="7">
        <f t="shared" si="27"/>
        <v>226.46276836272384</v>
      </c>
      <c r="AS146" s="7">
        <f t="shared" si="27"/>
        <v>219.50263791229244</v>
      </c>
      <c r="AT146" s="7">
        <f t="shared" si="27"/>
        <v>196.04606564363786</v>
      </c>
      <c r="AU146" s="7">
        <f t="shared" si="27"/>
        <v>199.89190359803644</v>
      </c>
      <c r="AV146" s="7">
        <f t="shared" si="27"/>
        <v>222.86765111868709</v>
      </c>
      <c r="AW146" s="7">
        <f t="shared" si="27"/>
        <v>227.73682243411935</v>
      </c>
      <c r="AX146" s="7">
        <f t="shared" si="27"/>
        <v>237.27377116612257</v>
      </c>
      <c r="AY146" s="7">
        <f t="shared" si="27"/>
        <v>229.23031950961661</v>
      </c>
      <c r="AZ146" s="7">
        <f t="shared" si="27"/>
        <v>217.87405297362318</v>
      </c>
      <c r="BA146" s="7">
        <f t="shared" si="27"/>
        <v>210.57881479654938</v>
      </c>
      <c r="BB146" s="7">
        <f t="shared" si="27"/>
        <v>209.44026090695621</v>
      </c>
      <c r="BC146" s="7">
        <f t="shared" si="27"/>
        <v>198.18970465159748</v>
      </c>
      <c r="BD146" s="7">
        <f t="shared" si="27"/>
        <v>191.28047637325994</v>
      </c>
      <c r="BE146" s="7">
        <f t="shared" si="27"/>
        <v>183.65704156636517</v>
      </c>
      <c r="BF146" s="7">
        <f t="shared" si="27"/>
        <v>186.12427116484184</v>
      </c>
      <c r="BG146" s="7"/>
      <c r="BH146" s="709"/>
    </row>
    <row r="147" spans="1:88">
      <c r="T147" s="261" t="s">
        <v>76</v>
      </c>
      <c r="U147" s="261"/>
      <c r="V147" s="261"/>
      <c r="W147" s="261"/>
      <c r="X147" s="261"/>
      <c r="Y147" s="261"/>
      <c r="Z147" s="261"/>
      <c r="AA147" s="7">
        <f t="shared" ref="AA147:BC147" si="28">AA101/10^3</f>
        <v>128.73403467905561</v>
      </c>
      <c r="AB147" s="7">
        <f t="shared" si="28"/>
        <v>132.08929215583345</v>
      </c>
      <c r="AC147" s="7">
        <f t="shared" si="28"/>
        <v>138.19550589450009</v>
      </c>
      <c r="AD147" s="7">
        <f t="shared" si="28"/>
        <v>138.76598748624909</v>
      </c>
      <c r="AE147" s="7">
        <f t="shared" si="28"/>
        <v>148.49277177324578</v>
      </c>
      <c r="AF147" s="7">
        <f t="shared" si="28"/>
        <v>150.33454613282538</v>
      </c>
      <c r="AG147" s="7">
        <f t="shared" si="28"/>
        <v>151.23759507327048</v>
      </c>
      <c r="AH147" s="7">
        <f t="shared" si="28"/>
        <v>145.46800545694884</v>
      </c>
      <c r="AI147" s="7">
        <f t="shared" si="28"/>
        <v>144.29648061828667</v>
      </c>
      <c r="AJ147" s="7">
        <f t="shared" si="28"/>
        <v>152.30232400683647</v>
      </c>
      <c r="AK147" s="7">
        <f t="shared" si="28"/>
        <v>155.80096806250077</v>
      </c>
      <c r="AL147" s="7">
        <f t="shared" si="28"/>
        <v>152.49837214285233</v>
      </c>
      <c r="AM147" s="7">
        <f t="shared" si="28"/>
        <v>163.39551710069691</v>
      </c>
      <c r="AN147" s="7">
        <f t="shared" si="28"/>
        <v>165.86358076403826</v>
      </c>
      <c r="AO147" s="7">
        <f t="shared" si="28"/>
        <v>164.17827891844132</v>
      </c>
      <c r="AP147" s="7">
        <f t="shared" si="28"/>
        <v>170.52914953378681</v>
      </c>
      <c r="AQ147" s="7">
        <f t="shared" si="28"/>
        <v>161.9453410675556</v>
      </c>
      <c r="AR147" s="7">
        <f t="shared" si="28"/>
        <v>172.6968925343524</v>
      </c>
      <c r="AS147" s="7">
        <f t="shared" si="28"/>
        <v>167.82328705190307</v>
      </c>
      <c r="AT147" s="7">
        <f t="shared" si="28"/>
        <v>161.59740052531566</v>
      </c>
      <c r="AU147" s="7">
        <f t="shared" si="28"/>
        <v>178.41824869778264</v>
      </c>
      <c r="AV147" s="7">
        <f t="shared" si="28"/>
        <v>193.32468006047171</v>
      </c>
      <c r="AW147" s="7">
        <f t="shared" si="28"/>
        <v>211.46519042925127</v>
      </c>
      <c r="AX147" s="7">
        <f t="shared" si="28"/>
        <v>207.59154428279115</v>
      </c>
      <c r="AY147" s="7">
        <f t="shared" si="28"/>
        <v>193.46225437192223</v>
      </c>
      <c r="AZ147" s="7">
        <f t="shared" si="28"/>
        <v>186.7202892148847</v>
      </c>
      <c r="BA147" s="7">
        <f t="shared" si="28"/>
        <v>184.77231558241516</v>
      </c>
      <c r="BB147" s="7">
        <f t="shared" si="28"/>
        <v>186.58093542395034</v>
      </c>
      <c r="BC147" s="7">
        <f t="shared" si="28"/>
        <v>165.78380893225773</v>
      </c>
      <c r="BD147" s="7">
        <f>BD101/10^3</f>
        <v>159.23665972533712</v>
      </c>
      <c r="BE147" s="7">
        <f>BE101/10^3</f>
        <v>166.50154796098047</v>
      </c>
      <c r="BF147" s="7">
        <f>BF101/10^3</f>
        <v>152.62886557351513</v>
      </c>
      <c r="BG147" s="15"/>
      <c r="BH147" s="709"/>
    </row>
    <row r="148" spans="1:88">
      <c r="T148" s="686" t="s">
        <v>299</v>
      </c>
      <c r="U148" s="686"/>
      <c r="V148" s="686"/>
      <c r="W148" s="686"/>
      <c r="X148" s="686"/>
      <c r="Y148" s="686"/>
      <c r="Z148" s="686"/>
      <c r="AA148" s="1177">
        <f t="shared" ref="AA148:BC148" si="29">AA114/10^3</f>
        <v>65.64502052343498</v>
      </c>
      <c r="AB148" s="1177">
        <f t="shared" si="29"/>
        <v>66.882681557986032</v>
      </c>
      <c r="AC148" s="1177">
        <f t="shared" si="29"/>
        <v>66.795002273478318</v>
      </c>
      <c r="AD148" s="1177">
        <f t="shared" si="29"/>
        <v>65.487730552855695</v>
      </c>
      <c r="AE148" s="1177">
        <f t="shared" si="29"/>
        <v>67.171368887803879</v>
      </c>
      <c r="AF148" s="1177">
        <f t="shared" si="29"/>
        <v>67.514062202758851</v>
      </c>
      <c r="AG148" s="1177">
        <f t="shared" si="29"/>
        <v>68.105413837848829</v>
      </c>
      <c r="AH148" s="1177">
        <f t="shared" si="29"/>
        <v>65.518912983466379</v>
      </c>
      <c r="AI148" s="1177">
        <f t="shared" si="29"/>
        <v>59.447124673832398</v>
      </c>
      <c r="AJ148" s="1177">
        <f t="shared" si="29"/>
        <v>59.782099414586511</v>
      </c>
      <c r="AK148" s="1177">
        <f t="shared" si="29"/>
        <v>60.316184635125595</v>
      </c>
      <c r="AL148" s="1177">
        <f t="shared" si="29"/>
        <v>59.000326945340845</v>
      </c>
      <c r="AM148" s="1177">
        <f t="shared" si="29"/>
        <v>56.399259824235813</v>
      </c>
      <c r="AN148" s="1177">
        <f t="shared" si="29"/>
        <v>55.579159957675863</v>
      </c>
      <c r="AO148" s="1177">
        <f t="shared" si="29"/>
        <v>55.566558195161377</v>
      </c>
      <c r="AP148" s="1177">
        <f t="shared" si="29"/>
        <v>56.650290243206776</v>
      </c>
      <c r="AQ148" s="1177">
        <f t="shared" si="29"/>
        <v>57.006135537938441</v>
      </c>
      <c r="AR148" s="1177">
        <f t="shared" si="29"/>
        <v>56.217386985066696</v>
      </c>
      <c r="AS148" s="1177">
        <f t="shared" si="29"/>
        <v>51.839417646776361</v>
      </c>
      <c r="AT148" s="1177">
        <f t="shared" si="29"/>
        <v>46.267980623906197</v>
      </c>
      <c r="AU148" s="1177">
        <f t="shared" si="29"/>
        <v>47.348305525719312</v>
      </c>
      <c r="AV148" s="1177">
        <f t="shared" si="29"/>
        <v>47.157153276635825</v>
      </c>
      <c r="AW148" s="1177">
        <f t="shared" si="29"/>
        <v>47.207768442428105</v>
      </c>
      <c r="AX148" s="1177">
        <f t="shared" si="29"/>
        <v>48.989365956979313</v>
      </c>
      <c r="AY148" s="1177">
        <f t="shared" si="29"/>
        <v>48.374960454040732</v>
      </c>
      <c r="AZ148" s="1177">
        <f t="shared" si="29"/>
        <v>46.973816634314865</v>
      </c>
      <c r="BA148" s="1177">
        <f t="shared" si="29"/>
        <v>46.552011347830735</v>
      </c>
      <c r="BB148" s="1177">
        <f t="shared" si="29"/>
        <v>47.17502939296655</v>
      </c>
      <c r="BC148" s="1177">
        <f t="shared" si="29"/>
        <v>46.461398425893044</v>
      </c>
      <c r="BD148" s="1177">
        <f>BD114/10^3</f>
        <v>45.111471620939689</v>
      </c>
      <c r="BE148" s="1177">
        <f>BE114/10^3</f>
        <v>42.721674466882185</v>
      </c>
      <c r="BF148" s="1177">
        <f>BF114/10^3</f>
        <v>43.442385036212855</v>
      </c>
      <c r="BG148" s="15"/>
      <c r="BH148" s="709"/>
    </row>
    <row r="149" spans="1:88">
      <c r="T149" s="261" t="s">
        <v>77</v>
      </c>
      <c r="U149" s="261"/>
      <c r="V149" s="261"/>
      <c r="W149" s="261"/>
      <c r="X149" s="261"/>
      <c r="Y149" s="261"/>
      <c r="Z149" s="261"/>
      <c r="AA149" s="1177">
        <f t="shared" ref="AA149:BC149" si="30">AA126/10^3</f>
        <v>23.732591800580142</v>
      </c>
      <c r="AB149" s="1177">
        <f t="shared" si="30"/>
        <v>23.90438984114553</v>
      </c>
      <c r="AC149" s="1177">
        <f t="shared" si="30"/>
        <v>25.732463211247815</v>
      </c>
      <c r="AD149" s="1177">
        <f t="shared" si="30"/>
        <v>24.823899677845468</v>
      </c>
      <c r="AE149" s="1177">
        <f t="shared" si="30"/>
        <v>28.441971514610234</v>
      </c>
      <c r="AF149" s="1177">
        <f t="shared" si="30"/>
        <v>28.970480529915488</v>
      </c>
      <c r="AG149" s="1177">
        <f t="shared" si="30"/>
        <v>29.415678131936314</v>
      </c>
      <c r="AH149" s="1177">
        <f t="shared" si="30"/>
        <v>31.025361099155358</v>
      </c>
      <c r="AI149" s="1177">
        <f t="shared" si="30"/>
        <v>31.203888493109815</v>
      </c>
      <c r="AJ149" s="1177">
        <f t="shared" si="30"/>
        <v>31.100421863773349</v>
      </c>
      <c r="AK149" s="1177">
        <f t="shared" si="30"/>
        <v>32.505907136484929</v>
      </c>
      <c r="AL149" s="1177">
        <f t="shared" si="30"/>
        <v>32.186099689240834</v>
      </c>
      <c r="AM149" s="1177">
        <f t="shared" si="30"/>
        <v>32.54171004570847</v>
      </c>
      <c r="AN149" s="1177">
        <f t="shared" si="30"/>
        <v>33.417402394154792</v>
      </c>
      <c r="AO149" s="1177">
        <f t="shared" si="30"/>
        <v>32.740986115150534</v>
      </c>
      <c r="AP149" s="1177">
        <f t="shared" si="30"/>
        <v>32.055677574077642</v>
      </c>
      <c r="AQ149" s="1177">
        <f t="shared" si="30"/>
        <v>30.52790683198149</v>
      </c>
      <c r="AR149" s="1177">
        <f t="shared" si="30"/>
        <v>31.122385048582466</v>
      </c>
      <c r="AS149" s="1177">
        <f t="shared" si="30"/>
        <v>32.331475214029659</v>
      </c>
      <c r="AT149" s="1177">
        <f t="shared" si="30"/>
        <v>28.721310805224523</v>
      </c>
      <c r="AU149" s="1177">
        <f t="shared" si="30"/>
        <v>29.463624376129395</v>
      </c>
      <c r="AV149" s="1177">
        <f t="shared" si="30"/>
        <v>28.705285464333944</v>
      </c>
      <c r="AW149" s="1177">
        <f t="shared" si="30"/>
        <v>30.381377588026332</v>
      </c>
      <c r="AX149" s="1177">
        <f t="shared" si="30"/>
        <v>29.902410866715467</v>
      </c>
      <c r="AY149" s="1177">
        <f t="shared" si="30"/>
        <v>29.162637040596803</v>
      </c>
      <c r="AZ149" s="1177">
        <f t="shared" si="30"/>
        <v>29.596439313027453</v>
      </c>
      <c r="BA149" s="1177">
        <f t="shared" si="30"/>
        <v>29.77189189863368</v>
      </c>
      <c r="BB149" s="1177">
        <f t="shared" si="30"/>
        <v>30.106865406240363</v>
      </c>
      <c r="BC149" s="1177">
        <f t="shared" si="30"/>
        <v>30.792805614179183</v>
      </c>
      <c r="BD149" s="1177">
        <f>BD126/10^3</f>
        <v>31.316741319722663</v>
      </c>
      <c r="BE149" s="1177">
        <f>BE126/10^3</f>
        <v>31.066523507081822</v>
      </c>
      <c r="BF149" s="1177">
        <f>BF126/10^3</f>
        <v>31.344108140856751</v>
      </c>
      <c r="BG149" s="15"/>
      <c r="BH149" s="709"/>
    </row>
    <row r="150" spans="1:88" ht="14.25" customHeight="1" thickBot="1">
      <c r="T150" s="821" t="s">
        <v>322</v>
      </c>
      <c r="U150" s="821"/>
      <c r="V150" s="821"/>
      <c r="W150" s="821"/>
      <c r="X150" s="821"/>
      <c r="Y150" s="821"/>
      <c r="Z150" s="821"/>
      <c r="AA150" s="1181">
        <f t="shared" ref="AA150:BC150" si="31">AA130/10^3</f>
        <v>6.7383452828486474</v>
      </c>
      <c r="AB150" s="1181">
        <f t="shared" si="31"/>
        <v>6.5512239173979756</v>
      </c>
      <c r="AC150" s="1181">
        <f t="shared" si="31"/>
        <v>6.2521502512678548</v>
      </c>
      <c r="AD150" s="1181">
        <f t="shared" si="31"/>
        <v>6.0503122020006392</v>
      </c>
      <c r="AE150" s="1181">
        <f t="shared" si="31"/>
        <v>5.86211675793386</v>
      </c>
      <c r="AF150" s="1181">
        <f t="shared" si="31"/>
        <v>6.0511869025762808</v>
      </c>
      <c r="AG150" s="1181">
        <f t="shared" si="31"/>
        <v>6.1737445780073497</v>
      </c>
      <c r="AH150" s="1181">
        <f t="shared" si="31"/>
        <v>6.1298131030319523</v>
      </c>
      <c r="AI150" s="1181">
        <f t="shared" si="31"/>
        <v>5.6845878525846976</v>
      </c>
      <c r="AJ150" s="1181">
        <f t="shared" si="31"/>
        <v>5.7128752762201387</v>
      </c>
      <c r="AK150" s="1181">
        <f t="shared" si="31"/>
        <v>5.778189997647198</v>
      </c>
      <c r="AL150" s="1181">
        <f t="shared" si="31"/>
        <v>5.2993081197761143</v>
      </c>
      <c r="AM150" s="1181">
        <f t="shared" si="31"/>
        <v>5.0298322453914714</v>
      </c>
      <c r="AN150" s="1181">
        <f t="shared" si="31"/>
        <v>4.8464634511223483</v>
      </c>
      <c r="AO150" s="1181">
        <f t="shared" si="31"/>
        <v>4.6859007293570247</v>
      </c>
      <c r="AP150" s="1181">
        <f t="shared" si="31"/>
        <v>4.6286180607102265</v>
      </c>
      <c r="AQ150" s="1181">
        <f t="shared" si="31"/>
        <v>4.5625428047012511</v>
      </c>
      <c r="AR150" s="1181">
        <f t="shared" si="31"/>
        <v>4.5670691729483091</v>
      </c>
      <c r="AS150" s="1181">
        <f t="shared" si="31"/>
        <v>4.1406585076857194</v>
      </c>
      <c r="AT150" s="1181">
        <f t="shared" si="31"/>
        <v>3.7906724601492541</v>
      </c>
      <c r="AU150" s="1181">
        <f t="shared" si="31"/>
        <v>3.6813804293962238</v>
      </c>
      <c r="AV150" s="1181">
        <f t="shared" si="31"/>
        <v>3.5634837813145803</v>
      </c>
      <c r="AW150" s="1181">
        <f t="shared" si="31"/>
        <v>3.5761578291329963</v>
      </c>
      <c r="AX150" s="1181">
        <f t="shared" si="31"/>
        <v>3.5885563754097629</v>
      </c>
      <c r="AY150" s="1181">
        <f t="shared" si="31"/>
        <v>3.4847226331946781</v>
      </c>
      <c r="AZ150" s="1181">
        <f t="shared" si="31"/>
        <v>3.3356796701912819</v>
      </c>
      <c r="BA150" s="1181">
        <f t="shared" si="31"/>
        <v>3.2636147993013376</v>
      </c>
      <c r="BB150" s="1181">
        <f t="shared" si="31"/>
        <v>3.1532554705598499</v>
      </c>
      <c r="BC150" s="1181">
        <f t="shared" si="31"/>
        <v>3.1269822431853198</v>
      </c>
      <c r="BD150" s="1181">
        <f>BD130/10^3</f>
        <v>3.0485719255718968</v>
      </c>
      <c r="BE150" s="1181">
        <f>BE130/10^3</f>
        <v>2.9560991572169479</v>
      </c>
      <c r="BF150" s="1181">
        <f>BF130/10^3</f>
        <v>2.9036359237302936</v>
      </c>
      <c r="BG150" s="17"/>
      <c r="BH150" s="204"/>
    </row>
    <row r="151" spans="1:88" s="174" customFormat="1" ht="14.4" thickTop="1">
      <c r="Q151" s="1"/>
      <c r="R151" s="1"/>
      <c r="S151" s="1"/>
      <c r="T151" s="263" t="s">
        <v>27</v>
      </c>
      <c r="U151" s="263"/>
      <c r="V151" s="263"/>
      <c r="W151" s="263"/>
      <c r="X151" s="263"/>
      <c r="Y151" s="263"/>
      <c r="Z151" s="263"/>
      <c r="AA151" s="8">
        <f>SUM(AA142:AA150)</f>
        <v>1163.6779120447079</v>
      </c>
      <c r="AB151" s="8">
        <f>SUM(AB142:AB150)</f>
        <v>1175.149608811678</v>
      </c>
      <c r="AC151" s="8">
        <f t="shared" ref="AC151:BA151" si="32">SUM(AC142:AC150)</f>
        <v>1184.6017791242177</v>
      </c>
      <c r="AD151" s="8">
        <f t="shared" si="32"/>
        <v>1177.3636298307758</v>
      </c>
      <c r="AE151" s="8">
        <f t="shared" si="32"/>
        <v>1232.3794285386311</v>
      </c>
      <c r="AF151" s="8">
        <f t="shared" si="32"/>
        <v>1244.6769582688898</v>
      </c>
      <c r="AG151" s="8">
        <f t="shared" si="32"/>
        <v>1257.2445159184153</v>
      </c>
      <c r="AH151" s="8">
        <f t="shared" si="32"/>
        <v>1249.7708838125182</v>
      </c>
      <c r="AI151" s="8">
        <f t="shared" si="32"/>
        <v>1209.4934102028353</v>
      </c>
      <c r="AJ151" s="8">
        <f t="shared" si="32"/>
        <v>1246.0741294846443</v>
      </c>
      <c r="AK151" s="8">
        <f t="shared" si="32"/>
        <v>1268.9005246037755</v>
      </c>
      <c r="AL151" s="8">
        <f t="shared" si="32"/>
        <v>1253.8459170340941</v>
      </c>
      <c r="AM151" s="8">
        <f t="shared" si="32"/>
        <v>1282.9616415547368</v>
      </c>
      <c r="AN151" s="8">
        <f t="shared" si="32"/>
        <v>1291.1412756703699</v>
      </c>
      <c r="AO151" s="8">
        <f t="shared" si="32"/>
        <v>1286.4358927552498</v>
      </c>
      <c r="AP151" s="8">
        <f t="shared" si="32"/>
        <v>1293.855731012653</v>
      </c>
      <c r="AQ151" s="8">
        <f t="shared" si="32"/>
        <v>1270.8129407725339</v>
      </c>
      <c r="AR151" s="8">
        <f t="shared" si="32"/>
        <v>1306.3961620446812</v>
      </c>
      <c r="AS151" s="8">
        <f t="shared" si="32"/>
        <v>1235.2336941190802</v>
      </c>
      <c r="AT151" s="8">
        <f t="shared" si="32"/>
        <v>1165.9115295583031</v>
      </c>
      <c r="AU151" s="8">
        <f t="shared" si="32"/>
        <v>1217.5229697045606</v>
      </c>
      <c r="AV151" s="8">
        <f t="shared" si="32"/>
        <v>1267.4109950515644</v>
      </c>
      <c r="AW151" s="8">
        <f t="shared" si="32"/>
        <v>1308.4807589151183</v>
      </c>
      <c r="AX151" s="8">
        <f t="shared" si="32"/>
        <v>1317.8739732550055</v>
      </c>
      <c r="AY151" s="8">
        <f t="shared" si="32"/>
        <v>1266.6453764077821</v>
      </c>
      <c r="AZ151" s="8">
        <f t="shared" si="32"/>
        <v>1225.8185388893855</v>
      </c>
      <c r="BA151" s="8">
        <f t="shared" si="32"/>
        <v>1206.0609677600132</v>
      </c>
      <c r="BB151" s="8">
        <f>SUM(BB142:BB150)</f>
        <v>1195.6355968258465</v>
      </c>
      <c r="BC151" s="8">
        <f>SUM(BC142:BC150)</f>
        <v>1145.5250286993521</v>
      </c>
      <c r="BD151" s="8">
        <f>SUM(BD142:BD150)</f>
        <v>1108.7811645228296</v>
      </c>
      <c r="BE151" s="8">
        <f>SUM(BE142:BE150)</f>
        <v>1045.1091149858871</v>
      </c>
      <c r="BF151" s="8">
        <f>SUM(BF142:BF150)</f>
        <v>1057.410319996628</v>
      </c>
      <c r="BG151" s="8"/>
      <c r="BH151" s="709"/>
      <c r="BU151" s="177"/>
      <c r="CJ151" s="177"/>
    </row>
    <row r="152" spans="1:88" s="174" customFormat="1">
      <c r="Q152" s="1"/>
      <c r="R152" s="1"/>
      <c r="S152" s="1"/>
      <c r="T152" s="32"/>
      <c r="U152" s="32"/>
      <c r="V152" s="32"/>
      <c r="W152" s="32"/>
      <c r="X152" s="32"/>
      <c r="Y152" s="32"/>
      <c r="Z152" s="32"/>
      <c r="AA152" s="41"/>
      <c r="AB152" s="41"/>
      <c r="AC152" s="41"/>
      <c r="AD152" s="41"/>
      <c r="AE152" s="41"/>
      <c r="AF152" s="41"/>
      <c r="AG152" s="41"/>
      <c r="AH152" s="41"/>
      <c r="AI152" s="41"/>
      <c r="AJ152" s="41"/>
      <c r="AK152" s="41"/>
      <c r="AL152" s="42"/>
      <c r="AM152" s="42"/>
      <c r="AN152" s="42"/>
      <c r="AO152" s="42"/>
      <c r="AP152" s="42"/>
      <c r="AQ152" s="34"/>
      <c r="AR152" s="34"/>
      <c r="AS152" s="34"/>
      <c r="AT152" s="34"/>
      <c r="AU152" s="34"/>
      <c r="AV152" s="34"/>
      <c r="AW152" s="34"/>
      <c r="AX152" s="34"/>
      <c r="AY152" s="34"/>
      <c r="AZ152" s="34"/>
      <c r="BA152" s="34"/>
      <c r="BB152" s="34"/>
      <c r="BC152" s="34"/>
      <c r="BD152" s="34"/>
      <c r="BE152" s="34"/>
      <c r="BF152" s="34"/>
      <c r="BG152" s="34"/>
      <c r="BH152" s="81"/>
      <c r="BU152" s="177"/>
      <c r="CJ152" s="177"/>
    </row>
    <row r="153" spans="1:88">
      <c r="T153" s="83" t="s">
        <v>46</v>
      </c>
      <c r="U153" s="83"/>
      <c r="V153" s="83"/>
      <c r="W153" s="83"/>
      <c r="X153" s="83"/>
      <c r="Y153" s="83"/>
      <c r="Z153" s="83"/>
      <c r="BH153" s="697"/>
    </row>
    <row r="154" spans="1:88">
      <c r="S154" s="81"/>
      <c r="T154" s="343"/>
      <c r="U154" s="343"/>
      <c r="V154" s="343"/>
      <c r="W154" s="343"/>
      <c r="X154" s="343"/>
      <c r="Y154" s="343"/>
      <c r="Z154" s="343"/>
      <c r="AA154" s="6">
        <v>1990</v>
      </c>
      <c r="AB154" s="6">
        <f t="shared" ref="AB154:BB154" si="33">AA154+1</f>
        <v>1991</v>
      </c>
      <c r="AC154" s="6">
        <f t="shared" si="33"/>
        <v>1992</v>
      </c>
      <c r="AD154" s="6">
        <f t="shared" si="33"/>
        <v>1993</v>
      </c>
      <c r="AE154" s="6">
        <f t="shared" si="33"/>
        <v>1994</v>
      </c>
      <c r="AF154" s="6">
        <f t="shared" si="33"/>
        <v>1995</v>
      </c>
      <c r="AG154" s="6">
        <f t="shared" si="33"/>
        <v>1996</v>
      </c>
      <c r="AH154" s="6">
        <f t="shared" si="33"/>
        <v>1997</v>
      </c>
      <c r="AI154" s="6">
        <f t="shared" si="33"/>
        <v>1998</v>
      </c>
      <c r="AJ154" s="6">
        <f t="shared" si="33"/>
        <v>1999</v>
      </c>
      <c r="AK154" s="6">
        <f t="shared" si="33"/>
        <v>2000</v>
      </c>
      <c r="AL154" s="6">
        <f t="shared" si="33"/>
        <v>2001</v>
      </c>
      <c r="AM154" s="6">
        <f t="shared" si="33"/>
        <v>2002</v>
      </c>
      <c r="AN154" s="6">
        <f t="shared" si="33"/>
        <v>2003</v>
      </c>
      <c r="AO154" s="6">
        <f t="shared" si="33"/>
        <v>2004</v>
      </c>
      <c r="AP154" s="6">
        <f t="shared" si="33"/>
        <v>2005</v>
      </c>
      <c r="AQ154" s="6">
        <f t="shared" si="33"/>
        <v>2006</v>
      </c>
      <c r="AR154" s="6">
        <f t="shared" si="33"/>
        <v>2007</v>
      </c>
      <c r="AS154" s="6">
        <f t="shared" si="33"/>
        <v>2008</v>
      </c>
      <c r="AT154" s="6">
        <f t="shared" si="33"/>
        <v>2009</v>
      </c>
      <c r="AU154" s="6">
        <f t="shared" si="33"/>
        <v>2010</v>
      </c>
      <c r="AV154" s="6">
        <f t="shared" si="33"/>
        <v>2011</v>
      </c>
      <c r="AW154" s="6">
        <f t="shared" si="33"/>
        <v>2012</v>
      </c>
      <c r="AX154" s="6">
        <f t="shared" si="33"/>
        <v>2013</v>
      </c>
      <c r="AY154" s="6">
        <f t="shared" si="33"/>
        <v>2014</v>
      </c>
      <c r="AZ154" s="6">
        <f t="shared" si="33"/>
        <v>2015</v>
      </c>
      <c r="BA154" s="6">
        <f t="shared" si="33"/>
        <v>2016</v>
      </c>
      <c r="BB154" s="6">
        <f t="shared" si="33"/>
        <v>2017</v>
      </c>
      <c r="BC154" s="6">
        <f>BB154+1</f>
        <v>2018</v>
      </c>
      <c r="BD154" s="6">
        <f>BC154+1</f>
        <v>2019</v>
      </c>
      <c r="BE154" s="6">
        <f>BD154+1</f>
        <v>2020</v>
      </c>
      <c r="BF154" s="6">
        <f>BE154+1</f>
        <v>2021</v>
      </c>
      <c r="BG154" s="6" t="s">
        <v>16</v>
      </c>
      <c r="BH154" s="709"/>
    </row>
    <row r="155" spans="1:88">
      <c r="S155" s="81"/>
      <c r="T155" s="686" t="s">
        <v>505</v>
      </c>
      <c r="U155" s="686"/>
      <c r="V155" s="686"/>
      <c r="W155" s="686"/>
      <c r="X155" s="686"/>
      <c r="Y155" s="686"/>
      <c r="Z155" s="686"/>
      <c r="AA155" s="837" t="s">
        <v>37</v>
      </c>
      <c r="AB155" s="598" t="s">
        <v>230</v>
      </c>
      <c r="AC155" s="598" t="s">
        <v>230</v>
      </c>
      <c r="AD155" s="598" t="s">
        <v>229</v>
      </c>
      <c r="AE155" s="598" t="s">
        <v>229</v>
      </c>
      <c r="AF155" s="598" t="s">
        <v>230</v>
      </c>
      <c r="AG155" s="598" t="s">
        <v>230</v>
      </c>
      <c r="AH155" s="598" t="s">
        <v>229</v>
      </c>
      <c r="AI155" s="598" t="s">
        <v>229</v>
      </c>
      <c r="AJ155" s="598" t="s">
        <v>230</v>
      </c>
      <c r="AK155" s="598" t="s">
        <v>230</v>
      </c>
      <c r="AL155" s="598" t="s">
        <v>229</v>
      </c>
      <c r="AM155" s="598" t="s">
        <v>229</v>
      </c>
      <c r="AN155" s="598" t="s">
        <v>230</v>
      </c>
      <c r="AO155" s="598" t="s">
        <v>230</v>
      </c>
      <c r="AP155" s="598" t="s">
        <v>229</v>
      </c>
      <c r="AQ155" s="598" t="s">
        <v>229</v>
      </c>
      <c r="AR155" s="598" t="s">
        <v>230</v>
      </c>
      <c r="AS155" s="598" t="s">
        <v>230</v>
      </c>
      <c r="AT155" s="598" t="s">
        <v>229</v>
      </c>
      <c r="AU155" s="598" t="s">
        <v>229</v>
      </c>
      <c r="AV155" s="598" t="s">
        <v>230</v>
      </c>
      <c r="AW155" s="598" t="s">
        <v>230</v>
      </c>
      <c r="AX155" s="598" t="s">
        <v>229</v>
      </c>
      <c r="AY155" s="598" t="s">
        <v>229</v>
      </c>
      <c r="AZ155" s="598" t="s">
        <v>230</v>
      </c>
      <c r="BA155" s="598" t="s">
        <v>230</v>
      </c>
      <c r="BB155" s="598" t="s">
        <v>229</v>
      </c>
      <c r="BC155" s="598" t="s">
        <v>229</v>
      </c>
      <c r="BD155" s="598" t="s">
        <v>37</v>
      </c>
      <c r="BE155" s="598" t="s">
        <v>37</v>
      </c>
      <c r="BF155" s="598" t="s">
        <v>37</v>
      </c>
      <c r="BG155" s="15"/>
      <c r="BH155" s="709"/>
    </row>
    <row r="156" spans="1:88" s="16" customFormat="1" ht="26.4">
      <c r="A156" s="81"/>
      <c r="B156" s="1"/>
      <c r="C156" s="81"/>
      <c r="D156" s="1"/>
      <c r="E156" s="1"/>
      <c r="F156" s="1"/>
      <c r="G156" s="1"/>
      <c r="H156" s="1"/>
      <c r="I156" s="1"/>
      <c r="J156" s="1"/>
      <c r="K156" s="1"/>
      <c r="L156" s="1"/>
      <c r="M156" s="1"/>
      <c r="N156" s="1"/>
      <c r="O156" s="1"/>
      <c r="P156" s="81"/>
      <c r="Q156" s="1"/>
      <c r="R156" s="1"/>
      <c r="S156" s="81"/>
      <c r="T156" s="1124" t="s">
        <v>508</v>
      </c>
      <c r="U156" s="1124"/>
      <c r="V156" s="1124"/>
      <c r="W156" s="1124"/>
      <c r="X156" s="1124"/>
      <c r="Y156" s="1124"/>
      <c r="Z156" s="1124"/>
      <c r="AA156" s="834"/>
      <c r="AB156" s="9">
        <f t="shared" ref="AB156:BD156" si="34">AB143/AA143-1</f>
        <v>-8.4343117326303174E-3</v>
      </c>
      <c r="AC156" s="9">
        <f t="shared" si="34"/>
        <v>-1.132852141913343E-2</v>
      </c>
      <c r="AD156" s="9">
        <f t="shared" si="34"/>
        <v>1.1408266266847988E-3</v>
      </c>
      <c r="AE156" s="9">
        <f t="shared" si="34"/>
        <v>1.4608316244977271E-3</v>
      </c>
      <c r="AF156" s="9">
        <f t="shared" si="34"/>
        <v>-1.4259558342029632E-2</v>
      </c>
      <c r="AG156" s="9">
        <f t="shared" si="34"/>
        <v>3.1515410868709903E-3</v>
      </c>
      <c r="AH156" s="9">
        <f t="shared" si="34"/>
        <v>2.5318026525807058E-2</v>
      </c>
      <c r="AI156" s="9">
        <f t="shared" si="34"/>
        <v>-4.4774517306360173E-2</v>
      </c>
      <c r="AJ156" s="9">
        <f t="shared" si="34"/>
        <v>3.9727623590880334E-2</v>
      </c>
      <c r="AK156" s="9">
        <f t="shared" si="34"/>
        <v>4.6426208519223522E-4</v>
      </c>
      <c r="AL156" s="9">
        <f t="shared" si="34"/>
        <v>-2.3538623368499434E-2</v>
      </c>
      <c r="AM156" s="9">
        <f t="shared" si="34"/>
        <v>2.6838949708973381E-2</v>
      </c>
      <c r="AN156" s="9">
        <f t="shared" si="34"/>
        <v>1.3745059901699941E-2</v>
      </c>
      <c r="AO156" s="9">
        <f t="shared" si="34"/>
        <v>1.1675097752188446E-3</v>
      </c>
      <c r="AP156" s="9">
        <f t="shared" si="34"/>
        <v>5.6328084091144426E-2</v>
      </c>
      <c r="AQ156" s="9">
        <f t="shared" si="34"/>
        <v>-1.7133622826288053E-2</v>
      </c>
      <c r="AR156" s="9">
        <f t="shared" si="34"/>
        <v>4.9318043491671792E-2</v>
      </c>
      <c r="AS156" s="9">
        <f t="shared" si="34"/>
        <v>-2.0157031082744803E-2</v>
      </c>
      <c r="AT156" s="9">
        <f t="shared" si="34"/>
        <v>-2.691442368605057E-2</v>
      </c>
      <c r="AU156" s="9">
        <f t="shared" si="34"/>
        <v>3.3485908269476283E-2</v>
      </c>
      <c r="AV156" s="9">
        <f t="shared" si="34"/>
        <v>1.0129078686483606E-2</v>
      </c>
      <c r="AW156" s="9">
        <f t="shared" si="34"/>
        <v>1.8123540482586797E-2</v>
      </c>
      <c r="AX156" s="9">
        <f t="shared" si="34"/>
        <v>-8.078529336905671E-3</v>
      </c>
      <c r="AY156" s="9">
        <f t="shared" si="34"/>
        <v>-6.1109048732875704E-2</v>
      </c>
      <c r="AZ156" s="9">
        <f t="shared" si="34"/>
        <v>-2.8167428347444901E-2</v>
      </c>
      <c r="BA156" s="9">
        <f t="shared" si="34"/>
        <v>4.7844478006682456E-2</v>
      </c>
      <c r="BB156" s="9">
        <f t="shared" si="34"/>
        <v>-5.6376316063191267E-2</v>
      </c>
      <c r="BC156" s="9">
        <f t="shared" si="34"/>
        <v>-1.3636755221766217E-2</v>
      </c>
      <c r="BD156" s="9">
        <f t="shared" si="34"/>
        <v>-5.1734727520853396E-2</v>
      </c>
      <c r="BE156" s="9">
        <f>BE143/BD143-1</f>
        <v>-8.4109842727338124E-2</v>
      </c>
      <c r="BF156" s="9">
        <f>BF143/BE143-1</f>
        <v>4.5593658088113775E-2</v>
      </c>
      <c r="BG156" s="15"/>
      <c r="BH156" s="709"/>
      <c r="BU156" s="34"/>
      <c r="CJ156" s="34"/>
    </row>
    <row r="157" spans="1:88" s="16" customFormat="1">
      <c r="A157" s="81"/>
      <c r="B157" s="1"/>
      <c r="C157" s="81"/>
      <c r="D157" s="1"/>
      <c r="E157" s="1"/>
      <c r="F157" s="1"/>
      <c r="G157" s="1"/>
      <c r="H157" s="1"/>
      <c r="I157" s="1"/>
      <c r="J157" s="1"/>
      <c r="K157" s="1"/>
      <c r="L157" s="1"/>
      <c r="M157" s="1"/>
      <c r="N157" s="1"/>
      <c r="O157" s="1"/>
      <c r="P157" s="81"/>
      <c r="Q157" s="1"/>
      <c r="R157" s="1"/>
      <c r="S157" s="81"/>
      <c r="T157" s="261" t="s">
        <v>73</v>
      </c>
      <c r="U157" s="261"/>
      <c r="V157" s="261"/>
      <c r="W157" s="261"/>
      <c r="X157" s="261"/>
      <c r="Y157" s="261"/>
      <c r="Z157" s="261"/>
      <c r="AA157" s="834"/>
      <c r="AB157" s="9">
        <f t="shared" ref="AB157:BF157" si="35">AB144/AA144-1</f>
        <v>-1.4286480582836103E-2</v>
      </c>
      <c r="AC157" s="9">
        <f t="shared" si="35"/>
        <v>-1.6073044198579134E-2</v>
      </c>
      <c r="AD157" s="9">
        <f t="shared" si="35"/>
        <v>-2.6133562933731591E-2</v>
      </c>
      <c r="AE157" s="9">
        <f t="shared" si="35"/>
        <v>3.5616099131531076E-2</v>
      </c>
      <c r="AF157" s="9">
        <f t="shared" si="35"/>
        <v>-6.3482013686865235E-3</v>
      </c>
      <c r="AG157" s="9">
        <f t="shared" si="35"/>
        <v>1.0032148540867425E-2</v>
      </c>
      <c r="AH157" s="9">
        <f t="shared" si="35"/>
        <v>-1.9109610662921384E-2</v>
      </c>
      <c r="AI157" s="9">
        <f t="shared" si="35"/>
        <v>-6.3079806965079865E-2</v>
      </c>
      <c r="AJ157" s="9">
        <f t="shared" si="35"/>
        <v>2.3023225258128832E-2</v>
      </c>
      <c r="AK157" s="9">
        <f t="shared" si="35"/>
        <v>2.7476195004730863E-2</v>
      </c>
      <c r="AL157" s="9">
        <f t="shared" si="35"/>
        <v>-2.430354755834474E-2</v>
      </c>
      <c r="AM157" s="9">
        <f t="shared" si="35"/>
        <v>1.6164716033575388E-2</v>
      </c>
      <c r="AN157" s="9">
        <f t="shared" si="35"/>
        <v>3.4932399392824109E-3</v>
      </c>
      <c r="AO157" s="9">
        <f t="shared" si="35"/>
        <v>-7.9032824156903825E-3</v>
      </c>
      <c r="AP157" s="9">
        <f t="shared" si="35"/>
        <v>-7.9674805195160125E-3</v>
      </c>
      <c r="AQ157" s="9">
        <f t="shared" si="35"/>
        <v>-1.2867199648797012E-2</v>
      </c>
      <c r="AR157" s="9">
        <f t="shared" si="35"/>
        <v>2.4846779387495355E-2</v>
      </c>
      <c r="AS157" s="9">
        <f t="shared" si="35"/>
        <v>-9.3315874448088865E-2</v>
      </c>
      <c r="AT157" s="9">
        <f t="shared" si="35"/>
        <v>-5.8859869754864458E-2</v>
      </c>
      <c r="AU157" s="9">
        <f t="shared" si="35"/>
        <v>6.8043121893844649E-2</v>
      </c>
      <c r="AV157" s="9">
        <f t="shared" si="35"/>
        <v>3.4108413481749311E-2</v>
      </c>
      <c r="AW157" s="9">
        <f t="shared" si="35"/>
        <v>2.5982328772631957E-2</v>
      </c>
      <c r="AX157" s="9">
        <f t="shared" si="35"/>
        <v>1.3880840045022769E-2</v>
      </c>
      <c r="AY157" s="9">
        <f t="shared" si="35"/>
        <v>-3.5598081677359228E-2</v>
      </c>
      <c r="AZ157" s="9">
        <f t="shared" si="35"/>
        <v>-3.7340883235386202E-2</v>
      </c>
      <c r="BA157" s="9">
        <f t="shared" si="35"/>
        <v>-2.781834699683039E-2</v>
      </c>
      <c r="BB157" s="9">
        <f t="shared" si="35"/>
        <v>-9.696138916600594E-3</v>
      </c>
      <c r="BC157" s="9">
        <f t="shared" si="35"/>
        <v>-3.2395030925942092E-2</v>
      </c>
      <c r="BD157" s="9">
        <f t="shared" si="35"/>
        <v>-3.5458299440126351E-2</v>
      </c>
      <c r="BE157" s="9">
        <f t="shared" si="35"/>
        <v>-8.3472364658593534E-2</v>
      </c>
      <c r="BF157" s="9">
        <f t="shared" si="35"/>
        <v>5.1012531117430093E-2</v>
      </c>
      <c r="BG157" s="15"/>
      <c r="BH157" s="709"/>
      <c r="BU157" s="34"/>
      <c r="CJ157" s="34"/>
    </row>
    <row r="158" spans="1:88" s="16" customFormat="1">
      <c r="A158" s="81"/>
      <c r="B158" s="1"/>
      <c r="C158" s="81"/>
      <c r="D158" s="1"/>
      <c r="E158" s="1"/>
      <c r="F158" s="1"/>
      <c r="G158" s="1"/>
      <c r="H158" s="1"/>
      <c r="I158" s="1"/>
      <c r="J158" s="1"/>
      <c r="K158" s="1"/>
      <c r="L158" s="1"/>
      <c r="M158" s="1"/>
      <c r="N158" s="1"/>
      <c r="O158" s="1"/>
      <c r="P158" s="81"/>
      <c r="Q158" s="1"/>
      <c r="R158" s="1"/>
      <c r="S158" s="1"/>
      <c r="T158" s="261" t="s">
        <v>74</v>
      </c>
      <c r="U158" s="261"/>
      <c r="V158" s="261"/>
      <c r="W158" s="261"/>
      <c r="X158" s="261"/>
      <c r="Y158" s="261"/>
      <c r="Z158" s="261"/>
      <c r="AA158" s="834"/>
      <c r="AB158" s="9">
        <f t="shared" ref="AB158:BF158" si="36">AB145/AA145-1</f>
        <v>5.756341345526983E-2</v>
      </c>
      <c r="AC158" s="9">
        <f t="shared" si="36"/>
        <v>3.0064274347674003E-2</v>
      </c>
      <c r="AD158" s="9">
        <f t="shared" si="36"/>
        <v>1.5005128325227712E-2</v>
      </c>
      <c r="AE158" s="9">
        <f t="shared" si="36"/>
        <v>4.2062797369436744E-2</v>
      </c>
      <c r="AF158" s="9">
        <f t="shared" si="36"/>
        <v>3.7747780384549179E-2</v>
      </c>
      <c r="AG158" s="9">
        <f t="shared" si="36"/>
        <v>2.6522521093435891E-2</v>
      </c>
      <c r="AH158" s="9">
        <f t="shared" si="36"/>
        <v>5.7809318595660741E-3</v>
      </c>
      <c r="AI158" s="9">
        <f t="shared" si="36"/>
        <v>-8.7720885382872593E-3</v>
      </c>
      <c r="AJ158" s="9">
        <f t="shared" si="36"/>
        <v>1.7074044342315409E-2</v>
      </c>
      <c r="AK158" s="9">
        <f t="shared" si="36"/>
        <v>-2.5061458904246381E-3</v>
      </c>
      <c r="AL158" s="9">
        <f t="shared" si="36"/>
        <v>1.5761252442167084E-2</v>
      </c>
      <c r="AM158" s="9">
        <f t="shared" si="36"/>
        <v>-1.2268853900682997E-2</v>
      </c>
      <c r="AN158" s="9">
        <f t="shared" si="36"/>
        <v>-1.4028685921286921E-2</v>
      </c>
      <c r="AO158" s="9">
        <f t="shared" si="36"/>
        <v>-2.3958167844649325E-2</v>
      </c>
      <c r="AP158" s="9">
        <f t="shared" si="36"/>
        <v>-2.15565111869922E-2</v>
      </c>
      <c r="AQ158" s="9">
        <f t="shared" si="36"/>
        <v>-1.2174524418578803E-2</v>
      </c>
      <c r="AR158" s="9">
        <f t="shared" si="36"/>
        <v>-8.5835055899960988E-3</v>
      </c>
      <c r="AS158" s="9">
        <f t="shared" si="36"/>
        <v>-3.2352549540927922E-2</v>
      </c>
      <c r="AT158" s="9">
        <f t="shared" si="36"/>
        <v>-1.5723585400532536E-2</v>
      </c>
      <c r="AU158" s="9">
        <f t="shared" si="36"/>
        <v>3.355495373605244E-3</v>
      </c>
      <c r="AV158" s="9">
        <f t="shared" si="36"/>
        <v>-1.5740637743427599E-2</v>
      </c>
      <c r="AW158" s="9">
        <f t="shared" si="36"/>
        <v>7.9675362556048679E-3</v>
      </c>
      <c r="AX158" s="9">
        <f t="shared" si="36"/>
        <v>-1.2015834307769757E-2</v>
      </c>
      <c r="AY158" s="9">
        <f t="shared" si="36"/>
        <v>-2.3842282898586475E-2</v>
      </c>
      <c r="AZ158" s="9">
        <f t="shared" si="36"/>
        <v>-6.753534384659754E-3</v>
      </c>
      <c r="BA158" s="9">
        <f t="shared" si="36"/>
        <v>-9.2629108962323237E-3</v>
      </c>
      <c r="BB158" s="9">
        <f t="shared" si="36"/>
        <v>-9.9165097728058926E-3</v>
      </c>
      <c r="BC158" s="9">
        <f t="shared" si="36"/>
        <v>-1.3480473787615077E-2</v>
      </c>
      <c r="BD158" s="9">
        <f t="shared" si="36"/>
        <v>-2.0068293955931904E-2</v>
      </c>
      <c r="BE158" s="9">
        <f t="shared" si="36"/>
        <v>-0.10417488554389842</v>
      </c>
      <c r="BF158" s="9">
        <f t="shared" si="36"/>
        <v>1.0012272629261965E-2</v>
      </c>
      <c r="BG158" s="15"/>
      <c r="BH158" s="709"/>
      <c r="BU158" s="34"/>
      <c r="CJ158" s="34"/>
    </row>
    <row r="159" spans="1:88" s="16" customFormat="1">
      <c r="A159" s="81"/>
      <c r="B159" s="1"/>
      <c r="C159" s="81"/>
      <c r="D159" s="1"/>
      <c r="E159" s="1"/>
      <c r="F159" s="1"/>
      <c r="G159" s="1"/>
      <c r="H159" s="1"/>
      <c r="I159" s="1"/>
      <c r="J159" s="1"/>
      <c r="K159" s="1"/>
      <c r="L159" s="1"/>
      <c r="M159" s="1"/>
      <c r="N159" s="1"/>
      <c r="O159" s="1"/>
      <c r="P159" s="81"/>
      <c r="Q159" s="1"/>
      <c r="R159" s="1"/>
      <c r="S159" s="1"/>
      <c r="T159" s="261" t="s">
        <v>75</v>
      </c>
      <c r="U159" s="261"/>
      <c r="V159" s="261"/>
      <c r="W159" s="261"/>
      <c r="X159" s="261"/>
      <c r="Y159" s="261"/>
      <c r="Z159" s="261"/>
      <c r="AA159" s="834"/>
      <c r="AB159" s="9">
        <f t="shared" ref="AB159:BF159" si="37">AB146/AA146-1</f>
        <v>2.6198017351549474E-2</v>
      </c>
      <c r="AC159" s="9">
        <f t="shared" si="37"/>
        <v>3.4798187740344488E-2</v>
      </c>
      <c r="AD159" s="9">
        <f t="shared" si="37"/>
        <v>2.7767314481786265E-2</v>
      </c>
      <c r="AE159" s="9">
        <f t="shared" si="37"/>
        <v>9.8183626964120085E-2</v>
      </c>
      <c r="AF159" s="9">
        <f t="shared" si="37"/>
        <v>3.2686035824996962E-2</v>
      </c>
      <c r="AG159" s="9">
        <f t="shared" si="37"/>
        <v>-7.296665201911634E-3</v>
      </c>
      <c r="AH159" s="9">
        <f t="shared" si="37"/>
        <v>3.2799411495193942E-2</v>
      </c>
      <c r="AI159" s="9">
        <f t="shared" si="37"/>
        <v>4.3485041010948633E-2</v>
      </c>
      <c r="AJ159" s="9">
        <f t="shared" si="37"/>
        <v>5.748859935852102E-2</v>
      </c>
      <c r="AK159" s="9">
        <f t="shared" si="37"/>
        <v>3.4514007062483643E-2</v>
      </c>
      <c r="AL159" s="9">
        <f t="shared" si="37"/>
        <v>2.2777378909122348E-3</v>
      </c>
      <c r="AM159" s="9">
        <f t="shared" si="37"/>
        <v>5.0415256021039134E-2</v>
      </c>
      <c r="AN159" s="9">
        <f t="shared" si="37"/>
        <v>3.1712414414962975E-2</v>
      </c>
      <c r="AO159" s="9">
        <f t="shared" si="37"/>
        <v>3.5916951862164259E-2</v>
      </c>
      <c r="AP159" s="9">
        <f t="shared" si="37"/>
        <v>3.2227061713462346E-2</v>
      </c>
      <c r="AQ159" s="9">
        <f t="shared" si="37"/>
        <v>-1.5140074206188903E-2</v>
      </c>
      <c r="AR159" s="9">
        <f t="shared" si="37"/>
        <v>4.4729193104463771E-2</v>
      </c>
      <c r="AS159" s="9">
        <f t="shared" si="37"/>
        <v>-3.0734104774712501E-2</v>
      </c>
      <c r="AT159" s="9">
        <f t="shared" si="37"/>
        <v>-0.10686237072935412</v>
      </c>
      <c r="AU159" s="9">
        <f t="shared" si="37"/>
        <v>1.961701165372709E-2</v>
      </c>
      <c r="AV159" s="9">
        <f t="shared" si="37"/>
        <v>0.1149408610708551</v>
      </c>
      <c r="AW159" s="9">
        <f t="shared" si="37"/>
        <v>2.1847815468020615E-2</v>
      </c>
      <c r="AX159" s="9">
        <f t="shared" si="37"/>
        <v>4.1877060679381906E-2</v>
      </c>
      <c r="AY159" s="9">
        <f t="shared" si="37"/>
        <v>-3.3899455540218559E-2</v>
      </c>
      <c r="AZ159" s="9">
        <f t="shared" si="37"/>
        <v>-4.9540857249108394E-2</v>
      </c>
      <c r="BA159" s="9">
        <f t="shared" si="37"/>
        <v>-3.3483740158618103E-2</v>
      </c>
      <c r="BB159" s="9">
        <f t="shared" si="37"/>
        <v>-5.4067826846361244E-3</v>
      </c>
      <c r="BC159" s="9">
        <f t="shared" si="37"/>
        <v>-5.3717256685221537E-2</v>
      </c>
      <c r="BD159" s="9">
        <f t="shared" si="37"/>
        <v>-3.4861691178577847E-2</v>
      </c>
      <c r="BE159" s="9">
        <f t="shared" si="37"/>
        <v>-3.9854746032828792E-2</v>
      </c>
      <c r="BF159" s="9">
        <f t="shared" si="37"/>
        <v>1.3433896013102853E-2</v>
      </c>
      <c r="BG159" s="15"/>
      <c r="BH159" s="709"/>
      <c r="BU159" s="34"/>
      <c r="CJ159" s="34"/>
    </row>
    <row r="160" spans="1:88" s="16" customFormat="1">
      <c r="A160" s="81"/>
      <c r="B160" s="1"/>
      <c r="C160" s="81"/>
      <c r="D160" s="1"/>
      <c r="E160" s="1"/>
      <c r="F160" s="1"/>
      <c r="G160" s="1"/>
      <c r="H160" s="1"/>
      <c r="I160" s="1"/>
      <c r="J160" s="1"/>
      <c r="K160" s="1"/>
      <c r="L160" s="1"/>
      <c r="M160" s="1"/>
      <c r="N160" s="1"/>
      <c r="O160" s="1"/>
      <c r="P160" s="81"/>
      <c r="Q160" s="1"/>
      <c r="R160" s="1"/>
      <c r="S160" s="1"/>
      <c r="T160" s="261" t="s">
        <v>76</v>
      </c>
      <c r="U160" s="261"/>
      <c r="V160" s="261"/>
      <c r="W160" s="261"/>
      <c r="X160" s="261"/>
      <c r="Y160" s="261"/>
      <c r="Z160" s="261"/>
      <c r="AA160" s="834"/>
      <c r="AB160" s="9">
        <f t="shared" ref="AB160:BF160" si="38">AB147/AA147-1</f>
        <v>2.6063484183827201E-2</v>
      </c>
      <c r="AC160" s="9">
        <f t="shared" si="38"/>
        <v>4.6227923846111407E-2</v>
      </c>
      <c r="AD160" s="9">
        <f t="shared" si="38"/>
        <v>4.1280762934832183E-3</v>
      </c>
      <c r="AE160" s="9">
        <f t="shared" si="38"/>
        <v>7.0094873125596147E-2</v>
      </c>
      <c r="AF160" s="9">
        <f t="shared" si="38"/>
        <v>1.2403124661125364E-2</v>
      </c>
      <c r="AG160" s="9">
        <f t="shared" si="38"/>
        <v>6.0069289705855233E-3</v>
      </c>
      <c r="AH160" s="9">
        <f t="shared" si="38"/>
        <v>-3.8149175894567899E-2</v>
      </c>
      <c r="AI160" s="9">
        <f t="shared" si="38"/>
        <v>-8.0534880160221256E-3</v>
      </c>
      <c r="AJ160" s="9">
        <f t="shared" si="38"/>
        <v>5.5481903330185878E-2</v>
      </c>
      <c r="AK160" s="9">
        <f t="shared" si="38"/>
        <v>2.2971704985324193E-2</v>
      </c>
      <c r="AL160" s="9">
        <f t="shared" si="38"/>
        <v>-2.1197531444885342E-2</v>
      </c>
      <c r="AM160" s="9">
        <f t="shared" si="38"/>
        <v>7.1457451018799745E-2</v>
      </c>
      <c r="AN160" s="9">
        <f t="shared" si="38"/>
        <v>1.510484318746852E-2</v>
      </c>
      <c r="AO160" s="9">
        <f t="shared" si="38"/>
        <v>-1.0160770904822591E-2</v>
      </c>
      <c r="AP160" s="9">
        <f t="shared" si="38"/>
        <v>3.8682770078862783E-2</v>
      </c>
      <c r="AQ160" s="9">
        <f t="shared" si="38"/>
        <v>-5.033631194255439E-2</v>
      </c>
      <c r="AR160" s="9">
        <f t="shared" si="38"/>
        <v>6.6390001687741007E-2</v>
      </c>
      <c r="AS160" s="9">
        <f t="shared" si="38"/>
        <v>-2.8220574272810883E-2</v>
      </c>
      <c r="AT160" s="9">
        <f t="shared" si="38"/>
        <v>-3.7097870241701969E-2</v>
      </c>
      <c r="AU160" s="9">
        <f t="shared" si="38"/>
        <v>0.10409108140221512</v>
      </c>
      <c r="AV160" s="9">
        <f t="shared" si="38"/>
        <v>8.3547683443180976E-2</v>
      </c>
      <c r="AW160" s="9">
        <f t="shared" si="38"/>
        <v>9.3834425915538811E-2</v>
      </c>
      <c r="AX160" s="9">
        <f t="shared" si="38"/>
        <v>-1.8318126678897095E-2</v>
      </c>
      <c r="AY160" s="9">
        <f t="shared" si="38"/>
        <v>-6.8062935605996189E-2</v>
      </c>
      <c r="AZ160" s="9">
        <f t="shared" si="38"/>
        <v>-3.4848995112382042E-2</v>
      </c>
      <c r="BA160" s="9">
        <f t="shared" si="38"/>
        <v>-1.0432576131176319E-2</v>
      </c>
      <c r="BB160" s="9">
        <f t="shared" si="38"/>
        <v>9.7883702752454838E-3</v>
      </c>
      <c r="BC160" s="9">
        <f t="shared" si="38"/>
        <v>-0.11146437037866308</v>
      </c>
      <c r="BD160" s="9">
        <f t="shared" si="38"/>
        <v>-3.9492090627474274E-2</v>
      </c>
      <c r="BE160" s="9">
        <f t="shared" si="38"/>
        <v>4.5623214203151186E-2</v>
      </c>
      <c r="BF160" s="9">
        <f t="shared" si="38"/>
        <v>-8.3318639119898119E-2</v>
      </c>
      <c r="BG160" s="15"/>
      <c r="BH160" s="709"/>
      <c r="BU160" s="34"/>
      <c r="CJ160" s="34"/>
    </row>
    <row r="161" spans="1:88" s="16" customFormat="1">
      <c r="A161" s="81"/>
      <c r="B161" s="1"/>
      <c r="C161" s="81"/>
      <c r="D161" s="1"/>
      <c r="E161" s="1"/>
      <c r="F161" s="1"/>
      <c r="G161" s="1"/>
      <c r="H161" s="1"/>
      <c r="I161" s="1"/>
      <c r="J161" s="1"/>
      <c r="K161" s="1"/>
      <c r="L161" s="1"/>
      <c r="M161" s="1"/>
      <c r="N161" s="1"/>
      <c r="O161" s="1"/>
      <c r="P161" s="81"/>
      <c r="Q161" s="1"/>
      <c r="R161" s="1"/>
      <c r="S161" s="1"/>
      <c r="T161" s="686" t="s">
        <v>299</v>
      </c>
      <c r="U161" s="686"/>
      <c r="V161" s="686"/>
      <c r="W161" s="686"/>
      <c r="X161" s="686"/>
      <c r="Y161" s="686"/>
      <c r="Z161" s="686"/>
      <c r="AA161" s="834"/>
      <c r="AB161" s="9">
        <f t="shared" ref="AB161:BF161" si="39">AB148/AA148-1</f>
        <v>1.8853844886973725E-2</v>
      </c>
      <c r="AC161" s="9">
        <f t="shared" si="39"/>
        <v>-1.3109415242523736E-3</v>
      </c>
      <c r="AD161" s="9">
        <f t="shared" si="39"/>
        <v>-1.9571400196533695E-2</v>
      </c>
      <c r="AE161" s="9">
        <f t="shared" si="39"/>
        <v>2.5709217905929727E-2</v>
      </c>
      <c r="AF161" s="9">
        <f t="shared" si="39"/>
        <v>5.1017765549392635E-3</v>
      </c>
      <c r="AG161" s="9">
        <f t="shared" si="39"/>
        <v>8.758940223653422E-3</v>
      </c>
      <c r="AH161" s="9">
        <f t="shared" si="39"/>
        <v>-3.797790379103505E-2</v>
      </c>
      <c r="AI161" s="9">
        <f t="shared" si="39"/>
        <v>-9.2672299236194466E-2</v>
      </c>
      <c r="AJ161" s="9">
        <f t="shared" si="39"/>
        <v>5.6348350335195807E-3</v>
      </c>
      <c r="AK161" s="9">
        <f t="shared" si="39"/>
        <v>8.9338652501180782E-3</v>
      </c>
      <c r="AL161" s="9">
        <f t="shared" si="39"/>
        <v>-2.1815996780049196E-2</v>
      </c>
      <c r="AM161" s="9">
        <f t="shared" si="39"/>
        <v>-4.4085639110351349E-2</v>
      </c>
      <c r="AN161" s="9">
        <f t="shared" si="39"/>
        <v>-1.4540968606959193E-2</v>
      </c>
      <c r="AO161" s="9">
        <f t="shared" si="39"/>
        <v>-2.2673539010087396E-4</v>
      </c>
      <c r="AP161" s="9">
        <f t="shared" si="39"/>
        <v>1.9503314281930306E-2</v>
      </c>
      <c r="AQ161" s="9">
        <f t="shared" si="39"/>
        <v>6.2814381568740973E-3</v>
      </c>
      <c r="AR161" s="9">
        <f t="shared" si="39"/>
        <v>-1.383620456690704E-2</v>
      </c>
      <c r="AS161" s="9">
        <f t="shared" si="39"/>
        <v>-7.7875717337294148E-2</v>
      </c>
      <c r="AT161" s="9">
        <f t="shared" si="39"/>
        <v>-0.10747491534015374</v>
      </c>
      <c r="AU161" s="9">
        <f t="shared" si="39"/>
        <v>2.3349298742788127E-2</v>
      </c>
      <c r="AV161" s="9">
        <f t="shared" si="39"/>
        <v>-4.037150790531574E-3</v>
      </c>
      <c r="AW161" s="9">
        <f t="shared" si="39"/>
        <v>1.0733295433538181E-3</v>
      </c>
      <c r="AX161" s="9">
        <f t="shared" si="39"/>
        <v>3.7739498674332461E-2</v>
      </c>
      <c r="AY161" s="9">
        <f t="shared" si="39"/>
        <v>-1.2541609611321114E-2</v>
      </c>
      <c r="AZ161" s="9">
        <f t="shared" si="39"/>
        <v>-2.8964237005569049E-2</v>
      </c>
      <c r="BA161" s="9">
        <f t="shared" si="39"/>
        <v>-8.9795830253229791E-3</v>
      </c>
      <c r="BB161" s="9">
        <f t="shared" si="39"/>
        <v>1.3383268028543505E-2</v>
      </c>
      <c r="BC161" s="9">
        <f t="shared" si="39"/>
        <v>-1.5127303072330567E-2</v>
      </c>
      <c r="BD161" s="9">
        <f t="shared" si="39"/>
        <v>-2.9054803572185151E-2</v>
      </c>
      <c r="BE161" s="9">
        <f t="shared" si="39"/>
        <v>-5.2975375623707577E-2</v>
      </c>
      <c r="BF161" s="9">
        <f t="shared" si="39"/>
        <v>1.6869904523273416E-2</v>
      </c>
      <c r="BG161" s="15"/>
      <c r="BH161" s="709"/>
      <c r="BU161" s="34"/>
      <c r="CJ161" s="34"/>
    </row>
    <row r="162" spans="1:88" s="16" customFormat="1">
      <c r="A162" s="81"/>
      <c r="B162" s="1"/>
      <c r="C162" s="81"/>
      <c r="D162" s="1"/>
      <c r="E162" s="1"/>
      <c r="F162" s="1"/>
      <c r="G162" s="1"/>
      <c r="H162" s="1"/>
      <c r="I162" s="1"/>
      <c r="J162" s="1"/>
      <c r="K162" s="1"/>
      <c r="L162" s="1"/>
      <c r="M162" s="1"/>
      <c r="N162" s="1"/>
      <c r="O162" s="1"/>
      <c r="P162" s="81"/>
      <c r="Q162" s="1"/>
      <c r="R162" s="1"/>
      <c r="S162" s="1"/>
      <c r="T162" s="261" t="s">
        <v>77</v>
      </c>
      <c r="U162" s="261"/>
      <c r="V162" s="261"/>
      <c r="W162" s="261"/>
      <c r="X162" s="261"/>
      <c r="Y162" s="261"/>
      <c r="Z162" s="261"/>
      <c r="AA162" s="834"/>
      <c r="AB162" s="9">
        <f t="shared" ref="AB162:BF162" si="40">AB149/AA149-1</f>
        <v>7.2389076595160695E-3</v>
      </c>
      <c r="AC162" s="9">
        <f t="shared" si="40"/>
        <v>7.6474379068053322E-2</v>
      </c>
      <c r="AD162" s="9">
        <f t="shared" si="40"/>
        <v>-3.5308066932558946E-2</v>
      </c>
      <c r="AE162" s="9">
        <f t="shared" si="40"/>
        <v>0.14574953507380539</v>
      </c>
      <c r="AF162" s="9">
        <f t="shared" si="40"/>
        <v>1.8582010569617724E-2</v>
      </c>
      <c r="AG162" s="9">
        <f t="shared" si="40"/>
        <v>1.5367284003491299E-2</v>
      </c>
      <c r="AH162" s="9">
        <f t="shared" si="40"/>
        <v>5.4721939776442685E-2</v>
      </c>
      <c r="AI162" s="9">
        <f t="shared" si="40"/>
        <v>5.7542406479620389E-3</v>
      </c>
      <c r="AJ162" s="9">
        <f t="shared" si="40"/>
        <v>-3.3158248645617228E-3</v>
      </c>
      <c r="AK162" s="9">
        <f t="shared" si="40"/>
        <v>4.5191839482689788E-2</v>
      </c>
      <c r="AL162" s="9">
        <f t="shared" si="40"/>
        <v>-9.8384409301760511E-3</v>
      </c>
      <c r="AM162" s="9">
        <f t="shared" si="40"/>
        <v>1.1048569410431197E-2</v>
      </c>
      <c r="AN162" s="9">
        <f t="shared" si="40"/>
        <v>2.6909844234255464E-2</v>
      </c>
      <c r="AO162" s="9">
        <f t="shared" si="40"/>
        <v>-2.0241438009633406E-2</v>
      </c>
      <c r="AP162" s="9">
        <f t="shared" si="40"/>
        <v>-2.0931212598870763E-2</v>
      </c>
      <c r="AQ162" s="9">
        <f t="shared" si="40"/>
        <v>-4.7659911058364535E-2</v>
      </c>
      <c r="AR162" s="9">
        <f t="shared" si="40"/>
        <v>1.9473271452014274E-2</v>
      </c>
      <c r="AS162" s="9">
        <f t="shared" si="40"/>
        <v>3.884953430014404E-2</v>
      </c>
      <c r="AT162" s="9">
        <f t="shared" si="40"/>
        <v>-0.11166098623419973</v>
      </c>
      <c r="AU162" s="9">
        <f t="shared" si="40"/>
        <v>2.5845393197369004E-2</v>
      </c>
      <c r="AV162" s="9">
        <f t="shared" si="40"/>
        <v>-2.5738140770279361E-2</v>
      </c>
      <c r="AW162" s="9">
        <f t="shared" si="40"/>
        <v>5.8389669239656827E-2</v>
      </c>
      <c r="AX162" s="9">
        <f t="shared" si="40"/>
        <v>-1.5765141653735659E-2</v>
      </c>
      <c r="AY162" s="9">
        <f t="shared" si="40"/>
        <v>-2.4739604756822797E-2</v>
      </c>
      <c r="AZ162" s="9">
        <f t="shared" si="40"/>
        <v>1.4875275916466757E-2</v>
      </c>
      <c r="BA162" s="9">
        <f t="shared" si="40"/>
        <v>5.9281653360576669E-3</v>
      </c>
      <c r="BB162" s="9">
        <f t="shared" si="40"/>
        <v>1.1251334270163005E-2</v>
      </c>
      <c r="BC162" s="9">
        <f t="shared" si="40"/>
        <v>2.2783514613136768E-2</v>
      </c>
      <c r="BD162" s="9">
        <f t="shared" si="40"/>
        <v>1.701487393218315E-2</v>
      </c>
      <c r="BE162" s="9">
        <f t="shared" si="40"/>
        <v>-7.9899057850970623E-3</v>
      </c>
      <c r="BF162" s="9">
        <f t="shared" si="40"/>
        <v>8.9351688711372113E-3</v>
      </c>
      <c r="BG162" s="15"/>
      <c r="BH162" s="709"/>
      <c r="BU162" s="34"/>
      <c r="CJ162" s="34"/>
    </row>
    <row r="163" spans="1:88" s="16" customFormat="1" ht="14.25" customHeight="1" thickBot="1">
      <c r="A163" s="81"/>
      <c r="B163" s="81"/>
      <c r="C163" s="81"/>
      <c r="D163" s="81"/>
      <c r="E163" s="81"/>
      <c r="F163" s="81"/>
      <c r="G163" s="81"/>
      <c r="H163" s="81"/>
      <c r="I163" s="81"/>
      <c r="J163" s="81"/>
      <c r="K163" s="81"/>
      <c r="L163" s="81"/>
      <c r="M163" s="81"/>
      <c r="N163" s="81"/>
      <c r="O163" s="81"/>
      <c r="P163" s="81"/>
      <c r="Q163" s="81"/>
      <c r="R163" s="81"/>
      <c r="S163" s="81"/>
      <c r="T163" s="821" t="s">
        <v>322</v>
      </c>
      <c r="U163" s="821"/>
      <c r="V163" s="821"/>
      <c r="W163" s="821"/>
      <c r="X163" s="821"/>
      <c r="Y163" s="821"/>
      <c r="Z163" s="821"/>
      <c r="AA163" s="835"/>
      <c r="AB163" s="10">
        <f t="shared" ref="AB163:BF163" si="41">AB150/AA150-1</f>
        <v>-2.7769631503888448E-2</v>
      </c>
      <c r="AC163" s="10">
        <f t="shared" si="41"/>
        <v>-4.5651571355373122E-2</v>
      </c>
      <c r="AD163" s="10">
        <f t="shared" si="41"/>
        <v>-3.2282981239340147E-2</v>
      </c>
      <c r="AE163" s="10">
        <f t="shared" si="41"/>
        <v>-3.1105079834483407E-2</v>
      </c>
      <c r="AF163" s="10">
        <f t="shared" si="41"/>
        <v>3.2252879369304877E-2</v>
      </c>
      <c r="AG163" s="10">
        <f t="shared" si="41"/>
        <v>2.0253493637568898E-2</v>
      </c>
      <c r="AH163" s="10">
        <f t="shared" si="41"/>
        <v>-7.1158556076151847E-3</v>
      </c>
      <c r="AI163" s="10">
        <f t="shared" si="41"/>
        <v>-7.263276105874017E-2</v>
      </c>
      <c r="AJ163" s="10">
        <f t="shared" si="41"/>
        <v>4.9761608702343363E-3</v>
      </c>
      <c r="AK163" s="10">
        <f t="shared" si="41"/>
        <v>1.1432898193827645E-2</v>
      </c>
      <c r="AL163" s="10">
        <f t="shared" si="41"/>
        <v>-8.2877488982895708E-2</v>
      </c>
      <c r="AM163" s="10">
        <f t="shared" si="41"/>
        <v>-5.0851142883918121E-2</v>
      </c>
      <c r="AN163" s="10">
        <f t="shared" si="41"/>
        <v>-3.6456244527266812E-2</v>
      </c>
      <c r="AO163" s="10">
        <f t="shared" si="41"/>
        <v>-3.312987364593456E-2</v>
      </c>
      <c r="AP163" s="10">
        <f t="shared" si="41"/>
        <v>-1.2224473362810295E-2</v>
      </c>
      <c r="AQ163" s="10">
        <f t="shared" si="41"/>
        <v>-1.4275374451361955E-2</v>
      </c>
      <c r="AR163" s="10">
        <f t="shared" si="41"/>
        <v>9.9207140421642137E-4</v>
      </c>
      <c r="AS163" s="10">
        <f t="shared" si="41"/>
        <v>-9.3366368915169473E-2</v>
      </c>
      <c r="AT163" s="10">
        <f t="shared" si="41"/>
        <v>-8.4524248229318033E-2</v>
      </c>
      <c r="AU163" s="10">
        <f t="shared" si="41"/>
        <v>-2.8831831792907492E-2</v>
      </c>
      <c r="AV163" s="10">
        <f t="shared" si="41"/>
        <v>-3.2025119474267338E-2</v>
      </c>
      <c r="AW163" s="10">
        <f t="shared" si="41"/>
        <v>3.55664529325872E-3</v>
      </c>
      <c r="AX163" s="10">
        <f t="shared" si="41"/>
        <v>3.4670019806626318E-3</v>
      </c>
      <c r="AY163" s="10">
        <f t="shared" si="41"/>
        <v>-2.8934683296769514E-2</v>
      </c>
      <c r="AZ163" s="10">
        <f t="shared" si="41"/>
        <v>-4.2770394861171068E-2</v>
      </c>
      <c r="BA163" s="10">
        <f t="shared" si="41"/>
        <v>-2.1604254009741863E-2</v>
      </c>
      <c r="BB163" s="10">
        <f t="shared" si="41"/>
        <v>-3.3815059536166148E-2</v>
      </c>
      <c r="BC163" s="10">
        <f t="shared" si="41"/>
        <v>-8.3320960257829979E-3</v>
      </c>
      <c r="BD163" s="10">
        <f t="shared" si="41"/>
        <v>-2.5075395865871597E-2</v>
      </c>
      <c r="BE163" s="10">
        <f t="shared" si="41"/>
        <v>-3.0333143062583834E-2</v>
      </c>
      <c r="BF163" s="10">
        <f t="shared" si="41"/>
        <v>-1.7747453889891296E-2</v>
      </c>
      <c r="BG163" s="17"/>
      <c r="BH163" s="709"/>
      <c r="BU163" s="34"/>
      <c r="CJ163" s="34"/>
    </row>
    <row r="164" spans="1:88" s="16" customFormat="1" ht="14.4" thickTop="1">
      <c r="A164" s="81"/>
      <c r="B164" s="1"/>
      <c r="C164" s="81"/>
      <c r="D164" s="1"/>
      <c r="E164" s="1"/>
      <c r="F164" s="1"/>
      <c r="G164" s="1"/>
      <c r="H164" s="1"/>
      <c r="I164" s="1"/>
      <c r="J164" s="1"/>
      <c r="K164" s="1"/>
      <c r="L164" s="1"/>
      <c r="M164" s="1"/>
      <c r="N164" s="1"/>
      <c r="O164" s="1"/>
      <c r="P164" s="81"/>
      <c r="Q164" s="1"/>
      <c r="R164" s="1"/>
      <c r="S164" s="1"/>
      <c r="T164" s="263" t="s">
        <v>27</v>
      </c>
      <c r="U164" s="263"/>
      <c r="V164" s="263"/>
      <c r="W164" s="263"/>
      <c r="X164" s="263"/>
      <c r="Y164" s="263"/>
      <c r="Z164" s="263"/>
      <c r="AA164" s="836"/>
      <c r="AB164" s="11">
        <f t="shared" ref="AB164:BD164" si="42">AB151/AA151-1</f>
        <v>9.858137417778412E-3</v>
      </c>
      <c r="AC164" s="11">
        <f t="shared" si="42"/>
        <v>8.0433761298681627E-3</v>
      </c>
      <c r="AD164" s="11">
        <f t="shared" si="42"/>
        <v>-6.1101962034811885E-3</v>
      </c>
      <c r="AE164" s="11">
        <f t="shared" si="42"/>
        <v>4.6727958392737801E-2</v>
      </c>
      <c r="AF164" s="11">
        <f t="shared" si="42"/>
        <v>9.9786879312333543E-3</v>
      </c>
      <c r="AG164" s="11">
        <f t="shared" si="42"/>
        <v>1.0097043707633757E-2</v>
      </c>
      <c r="AH164" s="11">
        <f t="shared" si="42"/>
        <v>-5.9444539318095346E-3</v>
      </c>
      <c r="AI164" s="11">
        <f t="shared" si="42"/>
        <v>-3.2227886032048847E-2</v>
      </c>
      <c r="AJ164" s="11">
        <f t="shared" si="42"/>
        <v>3.0244661916491333E-2</v>
      </c>
      <c r="AK164" s="11">
        <f t="shared" si="42"/>
        <v>1.83186494117904E-2</v>
      </c>
      <c r="AL164" s="11">
        <f t="shared" si="42"/>
        <v>-1.1864292966844103E-2</v>
      </c>
      <c r="AM164" s="11">
        <f t="shared" si="42"/>
        <v>2.3221134371529839E-2</v>
      </c>
      <c r="AN164" s="11">
        <f t="shared" si="42"/>
        <v>6.3755874304398663E-3</v>
      </c>
      <c r="AO164" s="11">
        <f t="shared" si="42"/>
        <v>-3.6443594545275682E-3</v>
      </c>
      <c r="AP164" s="11">
        <f t="shared" si="42"/>
        <v>5.7677481631142058E-3</v>
      </c>
      <c r="AQ164" s="11">
        <f t="shared" si="42"/>
        <v>-1.7809396896270924E-2</v>
      </c>
      <c r="AR164" s="11">
        <f t="shared" si="42"/>
        <v>2.8000361131447216E-2</v>
      </c>
      <c r="AS164" s="11">
        <f t="shared" si="42"/>
        <v>-5.4472349194766845E-2</v>
      </c>
      <c r="AT164" s="11">
        <f t="shared" si="42"/>
        <v>-5.6120687842971195E-2</v>
      </c>
      <c r="AU164" s="11">
        <f t="shared" si="42"/>
        <v>4.4267029562534699E-2</v>
      </c>
      <c r="AV164" s="11">
        <f t="shared" si="42"/>
        <v>4.0975017792977964E-2</v>
      </c>
      <c r="AW164" s="11">
        <f t="shared" si="42"/>
        <v>3.2404456031946305E-2</v>
      </c>
      <c r="AX164" s="11">
        <f t="shared" si="42"/>
        <v>7.1787179718831862E-3</v>
      </c>
      <c r="AY164" s="11">
        <f t="shared" si="42"/>
        <v>-3.8872151576598957E-2</v>
      </c>
      <c r="AZ164" s="11">
        <f t="shared" si="42"/>
        <v>-3.2232255593259929E-2</v>
      </c>
      <c r="BA164" s="11">
        <f t="shared" si="42"/>
        <v>-1.6117859619967145E-2</v>
      </c>
      <c r="BB164" s="11">
        <f t="shared" si="42"/>
        <v>-8.6441491871920295E-3</v>
      </c>
      <c r="BC164" s="11">
        <f t="shared" si="42"/>
        <v>-4.1911238055748035E-2</v>
      </c>
      <c r="BD164" s="11">
        <f t="shared" si="42"/>
        <v>-3.2076002929627867E-2</v>
      </c>
      <c r="BE164" s="11">
        <f>BE151/BD151-1</f>
        <v>-5.7425262598453486E-2</v>
      </c>
      <c r="BF164" s="11">
        <f>BF151/BE151-1</f>
        <v>1.1770259042192865E-2</v>
      </c>
      <c r="BG164" s="18"/>
      <c r="BH164" s="81"/>
      <c r="BU164" s="34"/>
      <c r="CJ164" s="34"/>
    </row>
    <row r="165" spans="1:88" s="16" customFormat="1">
      <c r="A165" s="81"/>
      <c r="B165" s="1"/>
      <c r="C165" s="81"/>
      <c r="D165" s="1"/>
      <c r="E165" s="1"/>
      <c r="F165" s="1"/>
      <c r="G165" s="1"/>
      <c r="H165" s="1"/>
      <c r="I165" s="1"/>
      <c r="J165" s="1"/>
      <c r="K165" s="1"/>
      <c r="L165" s="1"/>
      <c r="M165" s="1"/>
      <c r="N165" s="1"/>
      <c r="O165" s="1"/>
      <c r="P165" s="8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81"/>
      <c r="BI165" s="39"/>
      <c r="BU165" s="34"/>
      <c r="CJ165" s="34"/>
    </row>
    <row r="166" spans="1:88">
      <c r="T166" s="83" t="s">
        <v>176</v>
      </c>
      <c r="U166" s="83"/>
      <c r="V166" s="83"/>
      <c r="W166" s="83"/>
      <c r="X166" s="83"/>
      <c r="Y166" s="83"/>
      <c r="Z166" s="83"/>
      <c r="BH166" s="697"/>
    </row>
    <row r="167" spans="1:88">
      <c r="R167" s="81"/>
      <c r="S167" s="81"/>
      <c r="T167" s="343"/>
      <c r="U167" s="343"/>
      <c r="V167" s="343"/>
      <c r="W167" s="343"/>
      <c r="X167" s="343"/>
      <c r="Y167" s="343"/>
      <c r="Z167" s="343"/>
      <c r="AA167" s="6">
        <v>1990</v>
      </c>
      <c r="AB167" s="6">
        <f t="shared" ref="AB167:BB167" si="43">AA167+1</f>
        <v>1991</v>
      </c>
      <c r="AC167" s="6">
        <f t="shared" si="43"/>
        <v>1992</v>
      </c>
      <c r="AD167" s="6">
        <f t="shared" si="43"/>
        <v>1993</v>
      </c>
      <c r="AE167" s="6">
        <f t="shared" si="43"/>
        <v>1994</v>
      </c>
      <c r="AF167" s="6">
        <f t="shared" si="43"/>
        <v>1995</v>
      </c>
      <c r="AG167" s="6">
        <f t="shared" si="43"/>
        <v>1996</v>
      </c>
      <c r="AH167" s="6">
        <f t="shared" si="43"/>
        <v>1997</v>
      </c>
      <c r="AI167" s="6">
        <f t="shared" si="43"/>
        <v>1998</v>
      </c>
      <c r="AJ167" s="6">
        <f t="shared" si="43"/>
        <v>1999</v>
      </c>
      <c r="AK167" s="6">
        <f t="shared" si="43"/>
        <v>2000</v>
      </c>
      <c r="AL167" s="6">
        <f t="shared" si="43"/>
        <v>2001</v>
      </c>
      <c r="AM167" s="6">
        <f t="shared" si="43"/>
        <v>2002</v>
      </c>
      <c r="AN167" s="6">
        <f t="shared" si="43"/>
        <v>2003</v>
      </c>
      <c r="AO167" s="6">
        <f t="shared" si="43"/>
        <v>2004</v>
      </c>
      <c r="AP167" s="6">
        <f t="shared" si="43"/>
        <v>2005</v>
      </c>
      <c r="AQ167" s="6">
        <f t="shared" si="43"/>
        <v>2006</v>
      </c>
      <c r="AR167" s="6">
        <f t="shared" si="43"/>
        <v>2007</v>
      </c>
      <c r="AS167" s="6">
        <f t="shared" si="43"/>
        <v>2008</v>
      </c>
      <c r="AT167" s="6">
        <f t="shared" si="43"/>
        <v>2009</v>
      </c>
      <c r="AU167" s="6">
        <f t="shared" si="43"/>
        <v>2010</v>
      </c>
      <c r="AV167" s="6">
        <f t="shared" si="43"/>
        <v>2011</v>
      </c>
      <c r="AW167" s="6">
        <f t="shared" si="43"/>
        <v>2012</v>
      </c>
      <c r="AX167" s="6">
        <f t="shared" si="43"/>
        <v>2013</v>
      </c>
      <c r="AY167" s="6">
        <f t="shared" si="43"/>
        <v>2014</v>
      </c>
      <c r="AZ167" s="6">
        <f t="shared" si="43"/>
        <v>2015</v>
      </c>
      <c r="BA167" s="6">
        <f t="shared" si="43"/>
        <v>2016</v>
      </c>
      <c r="BB167" s="6">
        <f t="shared" si="43"/>
        <v>2017</v>
      </c>
      <c r="BC167" s="6">
        <f>BB167+1</f>
        <v>2018</v>
      </c>
      <c r="BD167" s="6">
        <f>BC167+1</f>
        <v>2019</v>
      </c>
      <c r="BE167" s="6">
        <f>BD167+1</f>
        <v>2020</v>
      </c>
      <c r="BF167" s="6">
        <f>BE167+1</f>
        <v>2021</v>
      </c>
      <c r="BG167" s="6" t="s">
        <v>16</v>
      </c>
      <c r="BH167" s="709"/>
    </row>
    <row r="168" spans="1:88">
      <c r="R168" s="81"/>
      <c r="S168" s="81"/>
      <c r="T168" s="686" t="s">
        <v>505</v>
      </c>
      <c r="U168" s="686"/>
      <c r="V168" s="686"/>
      <c r="W168" s="686"/>
      <c r="X168" s="686"/>
      <c r="Y168" s="686"/>
      <c r="Z168" s="686"/>
      <c r="AA168" s="834"/>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837"/>
      <c r="AY168" s="255" t="s">
        <v>37</v>
      </c>
      <c r="AZ168" s="255" t="s">
        <v>37</v>
      </c>
      <c r="BA168" s="255" t="s">
        <v>37</v>
      </c>
      <c r="BB168" s="255" t="s">
        <v>37</v>
      </c>
      <c r="BC168" s="255" t="s">
        <v>37</v>
      </c>
      <c r="BD168" s="255" t="s">
        <v>37</v>
      </c>
      <c r="BE168" s="255" t="s">
        <v>37</v>
      </c>
      <c r="BF168" s="255" t="s">
        <v>37</v>
      </c>
      <c r="BG168" s="15"/>
      <c r="BH168" s="709"/>
    </row>
    <row r="169" spans="1:88" s="16" customFormat="1" ht="26.4">
      <c r="A169" s="81"/>
      <c r="B169" s="1"/>
      <c r="C169" s="81"/>
      <c r="D169" s="1"/>
      <c r="E169" s="1"/>
      <c r="F169" s="1"/>
      <c r="G169" s="1"/>
      <c r="H169" s="1"/>
      <c r="I169" s="1"/>
      <c r="J169" s="1"/>
      <c r="K169" s="1"/>
      <c r="L169" s="1"/>
      <c r="M169" s="1"/>
      <c r="N169" s="1"/>
      <c r="O169" s="1"/>
      <c r="P169" s="81"/>
      <c r="Q169" s="1"/>
      <c r="R169" s="81"/>
      <c r="S169" s="81"/>
      <c r="T169" s="1124" t="s">
        <v>508</v>
      </c>
      <c r="U169" s="1124"/>
      <c r="V169" s="1124"/>
      <c r="W169" s="1124"/>
      <c r="X169" s="1124"/>
      <c r="Y169" s="1124"/>
      <c r="Z169" s="1124"/>
      <c r="AA169" s="834"/>
      <c r="AB169" s="103"/>
      <c r="AC169" s="103"/>
      <c r="AD169" s="103"/>
      <c r="AE169" s="103"/>
      <c r="AF169" s="103"/>
      <c r="AG169" s="103"/>
      <c r="AH169" s="103"/>
      <c r="AI169" s="103"/>
      <c r="AJ169" s="103"/>
      <c r="AK169" s="103"/>
      <c r="AL169" s="103"/>
      <c r="AM169" s="103"/>
      <c r="AN169" s="103"/>
      <c r="AO169" s="103"/>
      <c r="AP169" s="103"/>
      <c r="AQ169" s="103"/>
      <c r="AR169" s="103"/>
      <c r="AS169" s="103"/>
      <c r="AT169" s="103"/>
      <c r="AU169" s="103"/>
      <c r="AV169" s="103"/>
      <c r="AW169" s="103"/>
      <c r="AX169" s="103"/>
      <c r="AY169" s="9">
        <f t="shared" ref="AY169:BE177" si="44">AY143/$AX143-1</f>
        <v>-6.1109048732875704E-2</v>
      </c>
      <c r="AZ169" s="9">
        <f t="shared" si="44"/>
        <v>-8.7555192328756748E-2</v>
      </c>
      <c r="BA169" s="9">
        <f t="shared" si="44"/>
        <v>-4.3899746795818428E-2</v>
      </c>
      <c r="BB169" s="9">
        <f t="shared" si="44"/>
        <v>-9.7801156858554616E-2</v>
      </c>
      <c r="BC169" s="9">
        <f t="shared" si="44"/>
        <v>-0.11010422164383504</v>
      </c>
      <c r="BD169" s="9">
        <f t="shared" si="44"/>
        <v>-0.15614273725904904</v>
      </c>
      <c r="BE169" s="9">
        <f t="shared" si="44"/>
        <v>-0.22711943891251241</v>
      </c>
      <c r="BF169" s="9">
        <f t="shared" ref="BF169" si="45">BF143/$AX143-1</f>
        <v>-0.1918809868673399</v>
      </c>
      <c r="BG169" s="15"/>
      <c r="BH169" s="709"/>
      <c r="BU169" s="34"/>
      <c r="CJ169" s="34"/>
    </row>
    <row r="170" spans="1:88" s="16" customFormat="1">
      <c r="A170" s="81"/>
      <c r="B170" s="1"/>
      <c r="C170" s="81"/>
      <c r="D170" s="1"/>
      <c r="E170" s="1"/>
      <c r="F170" s="1"/>
      <c r="G170" s="1"/>
      <c r="H170" s="1"/>
      <c r="I170" s="1"/>
      <c r="J170" s="1"/>
      <c r="K170" s="1"/>
      <c r="L170" s="1"/>
      <c r="M170" s="1"/>
      <c r="N170" s="1"/>
      <c r="O170" s="1"/>
      <c r="P170" s="81"/>
      <c r="Q170" s="1"/>
      <c r="R170" s="81"/>
      <c r="S170" s="81"/>
      <c r="T170" s="261" t="s">
        <v>73</v>
      </c>
      <c r="U170" s="261"/>
      <c r="V170" s="261"/>
      <c r="W170" s="261"/>
      <c r="X170" s="261"/>
      <c r="Y170" s="261"/>
      <c r="Z170" s="261"/>
      <c r="AA170" s="834"/>
      <c r="AB170" s="103"/>
      <c r="AC170" s="103"/>
      <c r="AD170" s="103"/>
      <c r="AE170" s="103"/>
      <c r="AF170" s="103"/>
      <c r="AG170" s="103"/>
      <c r="AH170" s="103"/>
      <c r="AI170" s="103"/>
      <c r="AJ170" s="103"/>
      <c r="AK170" s="103"/>
      <c r="AL170" s="103"/>
      <c r="AM170" s="103"/>
      <c r="AN170" s="103"/>
      <c r="AO170" s="103"/>
      <c r="AP170" s="103"/>
      <c r="AQ170" s="103"/>
      <c r="AR170" s="103"/>
      <c r="AS170" s="103"/>
      <c r="AT170" s="103"/>
      <c r="AU170" s="103"/>
      <c r="AV170" s="103"/>
      <c r="AW170" s="103"/>
      <c r="AX170" s="103"/>
      <c r="AY170" s="9">
        <f t="shared" si="44"/>
        <v>-3.5598081677359228E-2</v>
      </c>
      <c r="AZ170" s="9">
        <f t="shared" si="44"/>
        <v>-7.1609701101427392E-2</v>
      </c>
      <c r="BA170" s="9">
        <f t="shared" si="44"/>
        <v>-9.7435984584679058E-2</v>
      </c>
      <c r="BB170" s="9">
        <f t="shared" si="44"/>
        <v>-0.10618737065927075</v>
      </c>
      <c r="BC170" s="9">
        <f t="shared" si="44"/>
        <v>-0.13514245842876138</v>
      </c>
      <c r="BD170" s="9">
        <f t="shared" si="44"/>
        <v>-0.16580883611084585</v>
      </c>
      <c r="BE170" s="9">
        <f t="shared" si="44"/>
        <v>-0.23544074513797786</v>
      </c>
      <c r="BF170" s="9">
        <f t="shared" ref="BF170" si="46">BF144/$AX144-1</f>
        <v>-0.19643864235820985</v>
      </c>
      <c r="BG170" s="15"/>
      <c r="BH170" s="709"/>
      <c r="BU170" s="34"/>
      <c r="CJ170" s="34"/>
    </row>
    <row r="171" spans="1:88" s="16" customFormat="1">
      <c r="A171" s="81"/>
      <c r="B171" s="1"/>
      <c r="C171" s="81"/>
      <c r="D171" s="1"/>
      <c r="E171" s="1"/>
      <c r="F171" s="1"/>
      <c r="G171" s="1"/>
      <c r="H171" s="1"/>
      <c r="I171" s="1"/>
      <c r="J171" s="1"/>
      <c r="K171" s="1"/>
      <c r="L171" s="1"/>
      <c r="M171" s="1"/>
      <c r="N171" s="1"/>
      <c r="O171" s="1"/>
      <c r="P171" s="81"/>
      <c r="Q171" s="1"/>
      <c r="R171" s="1"/>
      <c r="S171" s="1"/>
      <c r="T171" s="261" t="s">
        <v>74</v>
      </c>
      <c r="U171" s="261"/>
      <c r="V171" s="261"/>
      <c r="W171" s="261"/>
      <c r="X171" s="261"/>
      <c r="Y171" s="261"/>
      <c r="Z171" s="261"/>
      <c r="AA171" s="834"/>
      <c r="AB171" s="103"/>
      <c r="AC171" s="103"/>
      <c r="AD171" s="103"/>
      <c r="AE171" s="103"/>
      <c r="AF171" s="103"/>
      <c r="AG171" s="103"/>
      <c r="AH171" s="103"/>
      <c r="AI171" s="103"/>
      <c r="AJ171" s="103"/>
      <c r="AK171" s="103"/>
      <c r="AL171" s="103"/>
      <c r="AM171" s="103"/>
      <c r="AN171" s="103"/>
      <c r="AO171" s="103"/>
      <c r="AP171" s="103"/>
      <c r="AQ171" s="103"/>
      <c r="AR171" s="103"/>
      <c r="AS171" s="103"/>
      <c r="AT171" s="103"/>
      <c r="AU171" s="103"/>
      <c r="AV171" s="103"/>
      <c r="AW171" s="103"/>
      <c r="AX171" s="103"/>
      <c r="AY171" s="9">
        <f t="shared" si="44"/>
        <v>-2.3842282898586475E-2</v>
      </c>
      <c r="AZ171" s="9">
        <f t="shared" si="44"/>
        <v>-3.0434797605881858E-2</v>
      </c>
      <c r="BA171" s="9">
        <f t="shared" si="44"/>
        <v>-3.9415793683746037E-2</v>
      </c>
      <c r="BB171" s="9">
        <f t="shared" si="44"/>
        <v>-4.8941436353284185E-2</v>
      </c>
      <c r="BC171" s="9">
        <f t="shared" si="44"/>
        <v>-6.176215639101057E-2</v>
      </c>
      <c r="BD171" s="9">
        <f t="shared" si="44"/>
        <v>-8.0590989237135369E-2</v>
      </c>
      <c r="BE171" s="9">
        <f t="shared" si="44"/>
        <v>-0.17637031770138567</v>
      </c>
      <c r="BF171" s="9">
        <f t="shared" ref="BF171" si="47">BF145/$AX145-1</f>
        <v>-0.1681239127766595</v>
      </c>
      <c r="BG171" s="15"/>
      <c r="BH171" s="709"/>
      <c r="BU171" s="34"/>
      <c r="CJ171" s="34"/>
    </row>
    <row r="172" spans="1:88" s="16" customFormat="1">
      <c r="A172" s="81"/>
      <c r="B172" s="1"/>
      <c r="C172" s="81"/>
      <c r="D172" s="1"/>
      <c r="E172" s="1"/>
      <c r="F172" s="1"/>
      <c r="G172" s="1"/>
      <c r="H172" s="1"/>
      <c r="I172" s="1"/>
      <c r="J172" s="1"/>
      <c r="K172" s="1"/>
      <c r="L172" s="1"/>
      <c r="M172" s="1"/>
      <c r="N172" s="1"/>
      <c r="O172" s="1"/>
      <c r="P172" s="81"/>
      <c r="Q172" s="1"/>
      <c r="R172" s="1"/>
      <c r="S172" s="1"/>
      <c r="T172" s="261" t="s">
        <v>75</v>
      </c>
      <c r="U172" s="261"/>
      <c r="V172" s="261"/>
      <c r="W172" s="261"/>
      <c r="X172" s="261"/>
      <c r="Y172" s="261"/>
      <c r="Z172" s="261"/>
      <c r="AA172" s="834"/>
      <c r="AB172" s="103"/>
      <c r="AC172" s="103"/>
      <c r="AD172" s="103"/>
      <c r="AE172" s="103"/>
      <c r="AF172" s="103"/>
      <c r="AG172" s="103"/>
      <c r="AH172" s="103"/>
      <c r="AI172" s="103"/>
      <c r="AJ172" s="103"/>
      <c r="AK172" s="103"/>
      <c r="AL172" s="103"/>
      <c r="AM172" s="103"/>
      <c r="AN172" s="103"/>
      <c r="AO172" s="103"/>
      <c r="AP172" s="103"/>
      <c r="AQ172" s="103"/>
      <c r="AR172" s="103"/>
      <c r="AS172" s="103"/>
      <c r="AT172" s="103"/>
      <c r="AU172" s="103"/>
      <c r="AV172" s="103"/>
      <c r="AW172" s="103"/>
      <c r="AX172" s="103"/>
      <c r="AY172" s="9">
        <f t="shared" si="44"/>
        <v>-3.3899455540218559E-2</v>
      </c>
      <c r="AZ172" s="9">
        <f t="shared" si="44"/>
        <v>-8.1760904701586479E-2</v>
      </c>
      <c r="BA172" s="9">
        <f t="shared" si="44"/>
        <v>-0.11250698397204317</v>
      </c>
      <c r="BB172" s="9">
        <f t="shared" si="44"/>
        <v>-0.11730546584383861</v>
      </c>
      <c r="BC172" s="9">
        <f t="shared" si="44"/>
        <v>-0.16472139470974712</v>
      </c>
      <c r="BD172" s="9">
        <f t="shared" si="44"/>
        <v>-0.19384061949544906</v>
      </c>
      <c r="BE172" s="9">
        <f t="shared" si="44"/>
        <v>-0.22596989686744051</v>
      </c>
      <c r="BF172" s="9">
        <f t="shared" ref="BF172" si="48">BF146/$AX146-1</f>
        <v>-0.21557165695094638</v>
      </c>
      <c r="BG172" s="15"/>
      <c r="BH172" s="709"/>
      <c r="BU172" s="34"/>
      <c r="CJ172" s="34"/>
    </row>
    <row r="173" spans="1:88" s="16" customFormat="1">
      <c r="A173" s="81"/>
      <c r="B173" s="1"/>
      <c r="C173" s="81"/>
      <c r="D173" s="1"/>
      <c r="E173" s="1"/>
      <c r="F173" s="1"/>
      <c r="G173" s="1"/>
      <c r="H173" s="1"/>
      <c r="I173" s="1"/>
      <c r="J173" s="1"/>
      <c r="K173" s="1"/>
      <c r="L173" s="1"/>
      <c r="M173" s="1"/>
      <c r="N173" s="1"/>
      <c r="O173" s="1"/>
      <c r="P173" s="81"/>
      <c r="Q173" s="1"/>
      <c r="R173" s="1"/>
      <c r="S173" s="1"/>
      <c r="T173" s="261" t="s">
        <v>76</v>
      </c>
      <c r="U173" s="261"/>
      <c r="V173" s="261"/>
      <c r="W173" s="261"/>
      <c r="X173" s="261"/>
      <c r="Y173" s="261"/>
      <c r="Z173" s="261"/>
      <c r="AA173" s="834"/>
      <c r="AB173" s="103"/>
      <c r="AC173" s="103"/>
      <c r="AD173" s="103"/>
      <c r="AE173" s="103"/>
      <c r="AF173" s="103"/>
      <c r="AG173" s="103"/>
      <c r="AH173" s="103"/>
      <c r="AI173" s="103"/>
      <c r="AJ173" s="103"/>
      <c r="AK173" s="103"/>
      <c r="AL173" s="103"/>
      <c r="AM173" s="103"/>
      <c r="AN173" s="103"/>
      <c r="AO173" s="103"/>
      <c r="AP173" s="103"/>
      <c r="AQ173" s="103"/>
      <c r="AR173" s="103"/>
      <c r="AS173" s="103"/>
      <c r="AT173" s="103"/>
      <c r="AU173" s="103"/>
      <c r="AV173" s="103"/>
      <c r="AW173" s="103"/>
      <c r="AX173" s="103"/>
      <c r="AY173" s="9">
        <f t="shared" si="44"/>
        <v>-6.8062935605996189E-2</v>
      </c>
      <c r="AZ173" s="9">
        <f t="shared" si="44"/>
        <v>-0.10054000580811051</v>
      </c>
      <c r="BA173" s="9">
        <f t="shared" si="44"/>
        <v>-0.10992369067446472</v>
      </c>
      <c r="BB173" s="9">
        <f t="shared" si="44"/>
        <v>-0.10121129418556252</v>
      </c>
      <c r="BC173" s="9">
        <f t="shared" si="44"/>
        <v>-0.20139421138262226</v>
      </c>
      <c r="BD173" s="9">
        <f t="shared" si="44"/>
        <v>-0.23293282356232525</v>
      </c>
      <c r="BE173" s="9">
        <f t="shared" si="44"/>
        <v>-0.19793675346350292</v>
      </c>
      <c r="BF173" s="9">
        <f t="shared" ref="BF173" si="49">BF147/$AX147-1</f>
        <v>-0.26476357165301123</v>
      </c>
      <c r="BG173" s="15"/>
      <c r="BH173" s="709"/>
      <c r="BU173" s="34"/>
      <c r="CJ173" s="34"/>
    </row>
    <row r="174" spans="1:88" s="16" customFormat="1">
      <c r="A174" s="81"/>
      <c r="B174" s="1"/>
      <c r="C174" s="81"/>
      <c r="D174" s="1"/>
      <c r="E174" s="1"/>
      <c r="F174" s="1"/>
      <c r="G174" s="1"/>
      <c r="H174" s="1"/>
      <c r="I174" s="1"/>
      <c r="J174" s="1"/>
      <c r="K174" s="1"/>
      <c r="L174" s="1"/>
      <c r="M174" s="1"/>
      <c r="N174" s="1"/>
      <c r="O174" s="1"/>
      <c r="P174" s="81"/>
      <c r="Q174" s="1"/>
      <c r="R174" s="1"/>
      <c r="S174" s="1"/>
      <c r="T174" s="686" t="s">
        <v>299</v>
      </c>
      <c r="U174" s="686"/>
      <c r="V174" s="686"/>
      <c r="W174" s="686"/>
      <c r="X174" s="686"/>
      <c r="Y174" s="686"/>
      <c r="Z174" s="686"/>
      <c r="AA174" s="834"/>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3"/>
      <c r="AW174" s="103"/>
      <c r="AX174" s="103"/>
      <c r="AY174" s="9">
        <f t="shared" si="44"/>
        <v>-1.2541609611321114E-2</v>
      </c>
      <c r="AZ174" s="9">
        <f t="shared" si="44"/>
        <v>-4.1142588463676577E-2</v>
      </c>
      <c r="BA174" s="9">
        <f t="shared" si="44"/>
        <v>-4.9752728200013308E-2</v>
      </c>
      <c r="BB174" s="9">
        <f t="shared" si="44"/>
        <v>-3.7035314268121899E-2</v>
      </c>
      <c r="BC174" s="9">
        <f t="shared" si="44"/>
        <v>-5.1602372917139538E-2</v>
      </c>
      <c r="BD174" s="9">
        <f t="shared" si="44"/>
        <v>-7.9157879680358589E-2</v>
      </c>
      <c r="BE174" s="9">
        <f t="shared" si="44"/>
        <v>-0.1279398368944229</v>
      </c>
      <c r="BF174" s="9">
        <f t="shared" ref="BF174" si="50">BF148/$AX148-1</f>
        <v>-0.11322826520428164</v>
      </c>
      <c r="BG174" s="15"/>
      <c r="BH174" s="709"/>
      <c r="BU174" s="34"/>
      <c r="CJ174" s="34"/>
    </row>
    <row r="175" spans="1:88" s="16" customFormat="1">
      <c r="A175" s="81"/>
      <c r="B175" s="1"/>
      <c r="C175" s="81"/>
      <c r="D175" s="1"/>
      <c r="E175" s="1"/>
      <c r="F175" s="1"/>
      <c r="G175" s="1"/>
      <c r="H175" s="1"/>
      <c r="I175" s="1"/>
      <c r="J175" s="1"/>
      <c r="K175" s="1"/>
      <c r="L175" s="1"/>
      <c r="M175" s="1"/>
      <c r="N175" s="1"/>
      <c r="O175" s="1"/>
      <c r="P175" s="81"/>
      <c r="Q175" s="1"/>
      <c r="R175" s="1"/>
      <c r="S175" s="1"/>
      <c r="T175" s="261" t="s">
        <v>77</v>
      </c>
      <c r="U175" s="261"/>
      <c r="V175" s="261"/>
      <c r="W175" s="261"/>
      <c r="X175" s="261"/>
      <c r="Y175" s="261"/>
      <c r="Z175" s="261"/>
      <c r="AA175" s="834"/>
      <c r="AB175" s="103"/>
      <c r="AC175" s="103"/>
      <c r="AD175" s="103"/>
      <c r="AE175" s="103"/>
      <c r="AF175" s="103"/>
      <c r="AG175" s="103"/>
      <c r="AH175" s="103"/>
      <c r="AI175" s="103"/>
      <c r="AJ175" s="103"/>
      <c r="AK175" s="103"/>
      <c r="AL175" s="103"/>
      <c r="AM175" s="103"/>
      <c r="AN175" s="103"/>
      <c r="AO175" s="103"/>
      <c r="AP175" s="103"/>
      <c r="AQ175" s="103"/>
      <c r="AR175" s="103"/>
      <c r="AS175" s="103"/>
      <c r="AT175" s="103"/>
      <c r="AU175" s="103"/>
      <c r="AV175" s="103"/>
      <c r="AW175" s="103"/>
      <c r="AX175" s="103"/>
      <c r="AY175" s="9">
        <f t="shared" si="44"/>
        <v>-2.4739604756822797E-2</v>
      </c>
      <c r="AZ175" s="9">
        <f t="shared" si="44"/>
        <v>-1.0232337287178206E-2</v>
      </c>
      <c r="BA175" s="9">
        <f t="shared" si="44"/>
        <v>-4.3648309383330641E-3</v>
      </c>
      <c r="BB175" s="9">
        <f t="shared" si="44"/>
        <v>6.8373931599099436E-3</v>
      </c>
      <c r="BC175" s="9">
        <f t="shared" si="44"/>
        <v>2.9776687620021391E-2</v>
      </c>
      <c r="BD175" s="9">
        <f t="shared" si="44"/>
        <v>4.7298208138176978E-2</v>
      </c>
      <c r="BE175" s="9">
        <f t="shared" si="44"/>
        <v>3.8930394126251988E-2</v>
      </c>
      <c r="BF175" s="9">
        <f t="shared" ref="BF175" si="51">BF149/$AX149-1</f>
        <v>4.8213412643127285E-2</v>
      </c>
      <c r="BG175" s="15"/>
      <c r="BH175" s="709"/>
      <c r="BU175" s="34"/>
      <c r="CJ175" s="34"/>
    </row>
    <row r="176" spans="1:88" s="16" customFormat="1" ht="14.25" customHeight="1" thickBot="1">
      <c r="A176" s="81"/>
      <c r="B176" s="81"/>
      <c r="C176" s="81"/>
      <c r="D176" s="81"/>
      <c r="E176" s="81"/>
      <c r="F176" s="81"/>
      <c r="G176" s="81"/>
      <c r="H176" s="81"/>
      <c r="I176" s="81"/>
      <c r="J176" s="81"/>
      <c r="K176" s="81"/>
      <c r="L176" s="81"/>
      <c r="M176" s="81"/>
      <c r="N176" s="81"/>
      <c r="O176" s="81"/>
      <c r="P176" s="81"/>
      <c r="Q176" s="81"/>
      <c r="R176" s="81"/>
      <c r="S176" s="81"/>
      <c r="T176" s="821" t="s">
        <v>322</v>
      </c>
      <c r="U176" s="821"/>
      <c r="V176" s="821"/>
      <c r="W176" s="821"/>
      <c r="X176" s="821"/>
      <c r="Y176" s="821"/>
      <c r="Z176" s="821"/>
      <c r="AA176" s="835"/>
      <c r="AB176" s="106"/>
      <c r="AC176" s="106"/>
      <c r="AD176" s="106"/>
      <c r="AE176" s="106"/>
      <c r="AF176" s="106"/>
      <c r="AG176" s="106"/>
      <c r="AH176" s="106"/>
      <c r="AI176" s="106"/>
      <c r="AJ176" s="106"/>
      <c r="AK176" s="106"/>
      <c r="AL176" s="106"/>
      <c r="AM176" s="106"/>
      <c r="AN176" s="106"/>
      <c r="AO176" s="106"/>
      <c r="AP176" s="106"/>
      <c r="AQ176" s="106"/>
      <c r="AR176" s="106"/>
      <c r="AS176" s="106"/>
      <c r="AT176" s="106"/>
      <c r="AU176" s="106"/>
      <c r="AV176" s="106"/>
      <c r="AW176" s="106"/>
      <c r="AX176" s="106"/>
      <c r="AY176" s="10">
        <f t="shared" si="44"/>
        <v>-2.8934683296769514E-2</v>
      </c>
      <c r="AZ176" s="10">
        <f t="shared" si="44"/>
        <v>-7.0467530328154893E-2</v>
      </c>
      <c r="BA176" s="10">
        <f t="shared" si="44"/>
        <v>-9.0549385913248015E-2</v>
      </c>
      <c r="BB176" s="10">
        <f t="shared" si="44"/>
        <v>-0.12130251257379443</v>
      </c>
      <c r="BC176" s="10">
        <f t="shared" si="44"/>
        <v>-0.12862390441664384</v>
      </c>
      <c r="BD176" s="10">
        <f t="shared" si="44"/>
        <v>-0.15047400496145402</v>
      </c>
      <c r="BE176" s="10">
        <f t="shared" si="44"/>
        <v>-0.1762427985043421</v>
      </c>
      <c r="BF176" s="10">
        <f t="shared" ref="BF176" si="52">BF150/$AX150-1</f>
        <v>-0.19086239145435213</v>
      </c>
      <c r="BG176" s="17"/>
      <c r="BH176" s="709"/>
      <c r="BU176" s="34"/>
      <c r="CJ176" s="34"/>
    </row>
    <row r="177" spans="1:88" s="16" customFormat="1" ht="14.4" thickTop="1">
      <c r="A177" s="81"/>
      <c r="B177" s="1"/>
      <c r="C177" s="81"/>
      <c r="D177" s="1"/>
      <c r="E177" s="1"/>
      <c r="F177" s="1"/>
      <c r="G177" s="1"/>
      <c r="H177" s="1"/>
      <c r="I177" s="1"/>
      <c r="J177" s="1"/>
      <c r="K177" s="1"/>
      <c r="L177" s="1"/>
      <c r="M177" s="1"/>
      <c r="N177" s="1"/>
      <c r="O177" s="1"/>
      <c r="P177" s="81"/>
      <c r="Q177" s="1"/>
      <c r="R177" s="1"/>
      <c r="S177" s="1"/>
      <c r="T177" s="263" t="s">
        <v>27</v>
      </c>
      <c r="U177" s="263"/>
      <c r="V177" s="263"/>
      <c r="W177" s="263"/>
      <c r="X177" s="263"/>
      <c r="Y177" s="263"/>
      <c r="Z177" s="263"/>
      <c r="AA177" s="836"/>
      <c r="AB177" s="107"/>
      <c r="AC177" s="107"/>
      <c r="AD177" s="107"/>
      <c r="AE177" s="107"/>
      <c r="AF177" s="107"/>
      <c r="AG177" s="107"/>
      <c r="AH177" s="107"/>
      <c r="AI177" s="107"/>
      <c r="AJ177" s="107"/>
      <c r="AK177" s="107"/>
      <c r="AL177" s="107"/>
      <c r="AM177" s="107"/>
      <c r="AN177" s="107"/>
      <c r="AO177" s="107"/>
      <c r="AP177" s="107"/>
      <c r="AQ177" s="107"/>
      <c r="AR177" s="107"/>
      <c r="AS177" s="107"/>
      <c r="AT177" s="107"/>
      <c r="AU177" s="107"/>
      <c r="AV177" s="107"/>
      <c r="AW177" s="107"/>
      <c r="AX177" s="107"/>
      <c r="AY177" s="11">
        <f t="shared" si="44"/>
        <v>-3.8872151576598957E-2</v>
      </c>
      <c r="AZ177" s="11">
        <f t="shared" si="44"/>
        <v>-6.9851470044782094E-2</v>
      </c>
      <c r="BA177" s="11">
        <f t="shared" si="44"/>
        <v>-8.4843473476319042E-2</v>
      </c>
      <c r="BB177" s="11">
        <f t="shared" si="44"/>
        <v>-9.275422302122216E-2</v>
      </c>
      <c r="BC177" s="11">
        <f t="shared" si="44"/>
        <v>-0.1307780167552518</v>
      </c>
      <c r="BD177" s="11">
        <f t="shared" si="44"/>
        <v>-0.15865918363630727</v>
      </c>
      <c r="BE177" s="11">
        <f t="shared" si="44"/>
        <v>-0.20697340095078953</v>
      </c>
      <c r="BF177" s="11">
        <f t="shared" ref="BF177" si="53">BF151/$AX151-1</f>
        <v>-0.19763927245263102</v>
      </c>
      <c r="BG177" s="18"/>
      <c r="BH177" s="81"/>
      <c r="BU177" s="34"/>
      <c r="CJ177" s="34"/>
    </row>
    <row r="182" spans="1:88" s="16" customFormat="1">
      <c r="A182" s="81"/>
      <c r="B182" s="1"/>
      <c r="C182" s="81"/>
      <c r="D182" s="1"/>
      <c r="E182" s="1"/>
      <c r="F182" s="1"/>
      <c r="G182" s="1"/>
      <c r="H182" s="1"/>
      <c r="I182" s="1"/>
      <c r="J182" s="1"/>
      <c r="K182" s="1"/>
      <c r="L182" s="1"/>
      <c r="M182" s="1"/>
      <c r="N182" s="1"/>
      <c r="O182" s="1"/>
      <c r="P182" s="8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81"/>
      <c r="BU182" s="34"/>
      <c r="CJ182" s="34"/>
    </row>
    <row r="183" spans="1:88" s="16" customFormat="1">
      <c r="A183" s="81"/>
      <c r="B183" s="1"/>
      <c r="C183" s="81"/>
      <c r="D183" s="1"/>
      <c r="E183" s="1"/>
      <c r="F183" s="1"/>
      <c r="G183" s="1"/>
      <c r="H183" s="1"/>
      <c r="I183" s="1"/>
      <c r="J183" s="1"/>
      <c r="K183" s="1"/>
      <c r="L183" s="1"/>
      <c r="M183" s="1"/>
      <c r="N183" s="1"/>
      <c r="O183" s="1"/>
      <c r="P183" s="8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81"/>
      <c r="BU183" s="34"/>
      <c r="CJ183" s="34"/>
    </row>
    <row r="184" spans="1:88" s="16" customFormat="1">
      <c r="A184" s="81"/>
      <c r="B184" s="1"/>
      <c r="C184" s="81"/>
      <c r="D184" s="1"/>
      <c r="E184" s="1"/>
      <c r="F184" s="1"/>
      <c r="G184" s="1"/>
      <c r="H184" s="1"/>
      <c r="I184" s="1"/>
      <c r="J184" s="1"/>
      <c r="K184" s="1"/>
      <c r="L184" s="1"/>
      <c r="M184" s="1"/>
      <c r="N184" s="1"/>
      <c r="O184" s="1"/>
      <c r="P184" s="8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81"/>
      <c r="BU184" s="34"/>
      <c r="CJ184" s="34"/>
    </row>
    <row r="185" spans="1:88" s="16" customFormat="1">
      <c r="A185" s="81"/>
      <c r="B185" s="1"/>
      <c r="C185" s="81"/>
      <c r="D185" s="1"/>
      <c r="E185" s="1"/>
      <c r="F185" s="1"/>
      <c r="G185" s="1"/>
      <c r="H185" s="1"/>
      <c r="I185" s="1"/>
      <c r="J185" s="1"/>
      <c r="K185" s="1"/>
      <c r="L185" s="1"/>
      <c r="M185" s="1"/>
      <c r="N185" s="1"/>
      <c r="O185" s="1"/>
      <c r="P185" s="8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81"/>
      <c r="BU185" s="34"/>
      <c r="CJ185" s="34"/>
    </row>
    <row r="186" spans="1:88" s="16" customFormat="1">
      <c r="A186" s="81"/>
      <c r="B186" s="1"/>
      <c r="C186" s="81"/>
      <c r="D186" s="1"/>
      <c r="E186" s="1"/>
      <c r="F186" s="1"/>
      <c r="G186" s="1"/>
      <c r="H186" s="1"/>
      <c r="I186" s="1"/>
      <c r="J186" s="1"/>
      <c r="K186" s="1"/>
      <c r="L186" s="1"/>
      <c r="M186" s="1"/>
      <c r="N186" s="1"/>
      <c r="O186" s="1"/>
      <c r="P186" s="81"/>
      <c r="Q186" s="1"/>
      <c r="R186" s="1"/>
      <c r="S186" s="1"/>
      <c r="T186" s="1"/>
      <c r="U186" s="1"/>
      <c r="V186" s="1"/>
      <c r="W186" s="1"/>
      <c r="X186" s="1"/>
      <c r="Y186" s="1"/>
      <c r="Z186" s="1"/>
      <c r="AA186" s="1"/>
      <c r="AB186" s="1"/>
      <c r="AC186" s="1"/>
      <c r="AD186" s="1"/>
      <c r="AE186" s="1"/>
      <c r="AF186" s="1"/>
      <c r="AG186" s="1"/>
      <c r="AH186" s="1"/>
      <c r="AI186" s="1"/>
      <c r="AJ186" s="1"/>
      <c r="AK186" s="1"/>
      <c r="AL186" s="20"/>
      <c r="AM186" s="1"/>
      <c r="AN186" s="1"/>
      <c r="AO186" s="1"/>
      <c r="AP186" s="1"/>
      <c r="AQ186" s="1"/>
      <c r="AR186" s="1"/>
      <c r="AS186" s="1"/>
      <c r="AT186" s="1"/>
      <c r="AU186" s="1"/>
      <c r="AV186" s="1"/>
      <c r="AW186" s="1"/>
      <c r="AX186" s="1"/>
      <c r="AY186" s="1"/>
      <c r="AZ186" s="1"/>
      <c r="BA186" s="1"/>
      <c r="BB186" s="1"/>
      <c r="BC186" s="1"/>
      <c r="BD186" s="1"/>
      <c r="BE186" s="1"/>
      <c r="BF186" s="1"/>
      <c r="BG186" s="1"/>
      <c r="BH186" s="81"/>
      <c r="BU186" s="34"/>
      <c r="CJ186" s="34"/>
    </row>
    <row r="187" spans="1:88" s="16" customFormat="1">
      <c r="A187" s="81"/>
      <c r="B187" s="1"/>
      <c r="C187" s="81"/>
      <c r="D187" s="1"/>
      <c r="E187" s="1"/>
      <c r="F187" s="1"/>
      <c r="G187" s="1"/>
      <c r="H187" s="1"/>
      <c r="I187" s="1"/>
      <c r="J187" s="1"/>
      <c r="K187" s="1"/>
      <c r="L187" s="1"/>
      <c r="M187" s="1"/>
      <c r="N187" s="1"/>
      <c r="O187" s="1"/>
      <c r="P187" s="81"/>
      <c r="Q187" s="1"/>
      <c r="R187" s="1"/>
      <c r="S187" s="1"/>
      <c r="T187" s="1"/>
      <c r="U187" s="1"/>
      <c r="V187" s="1"/>
      <c r="W187" s="1"/>
      <c r="X187" s="1"/>
      <c r="Y187" s="1"/>
      <c r="Z187" s="1"/>
      <c r="AA187" s="1"/>
      <c r="AB187" s="1"/>
      <c r="AC187" s="1"/>
      <c r="AD187" s="1"/>
      <c r="AE187" s="1"/>
      <c r="AF187" s="1"/>
      <c r="AG187" s="1"/>
      <c r="AH187" s="1"/>
      <c r="AI187" s="1"/>
      <c r="AJ187" s="1"/>
      <c r="AK187" s="1"/>
      <c r="AL187" s="20"/>
      <c r="AM187" s="20"/>
      <c r="AN187" s="1"/>
      <c r="AO187" s="1"/>
      <c r="AP187" s="1"/>
      <c r="AQ187" s="1"/>
      <c r="AR187" s="1"/>
      <c r="AS187" s="1"/>
      <c r="AT187" s="1"/>
      <c r="AU187" s="1"/>
      <c r="AV187" s="1"/>
      <c r="AW187" s="1"/>
      <c r="AX187" s="1"/>
      <c r="AY187" s="1"/>
      <c r="AZ187" s="1"/>
      <c r="BA187" s="1"/>
      <c r="BB187" s="1"/>
      <c r="BC187" s="1"/>
      <c r="BD187" s="1"/>
      <c r="BE187" s="1"/>
      <c r="BF187" s="1"/>
      <c r="BG187" s="1"/>
      <c r="BH187" s="81"/>
      <c r="BU187" s="34"/>
      <c r="CJ187" s="34"/>
    </row>
    <row r="188" spans="1:88" s="16" customFormat="1">
      <c r="A188" s="81"/>
      <c r="B188" s="1"/>
      <c r="C188" s="81"/>
      <c r="D188" s="1"/>
      <c r="E188" s="1"/>
      <c r="F188" s="1"/>
      <c r="G188" s="1"/>
      <c r="H188" s="1"/>
      <c r="I188" s="1"/>
      <c r="J188" s="1"/>
      <c r="K188" s="1"/>
      <c r="L188" s="1"/>
      <c r="M188" s="1"/>
      <c r="N188" s="1"/>
      <c r="O188" s="1"/>
      <c r="P188" s="81"/>
      <c r="Q188" s="1"/>
      <c r="R188" s="1"/>
      <c r="S188" s="1"/>
      <c r="T188" s="1"/>
      <c r="U188" s="1"/>
      <c r="V188" s="1"/>
      <c r="W188" s="1"/>
      <c r="X188" s="1"/>
      <c r="Y188" s="1"/>
      <c r="Z188" s="1"/>
      <c r="AA188" s="1"/>
      <c r="AB188" s="1"/>
      <c r="AC188" s="1"/>
      <c r="AD188" s="1"/>
      <c r="AE188" s="1"/>
      <c r="AF188" s="1"/>
      <c r="AG188" s="1"/>
      <c r="AH188" s="1"/>
      <c r="AI188" s="1"/>
      <c r="AJ188" s="1"/>
      <c r="AK188" s="1"/>
      <c r="AL188" s="1"/>
      <c r="AM188" s="20"/>
      <c r="AN188" s="1"/>
      <c r="AO188" s="1"/>
      <c r="AP188" s="1"/>
      <c r="AQ188" s="1"/>
      <c r="AR188" s="1"/>
      <c r="AS188" s="1"/>
      <c r="AT188" s="1"/>
      <c r="AU188" s="1"/>
      <c r="AV188" s="1"/>
      <c r="AW188" s="1"/>
      <c r="AX188" s="1"/>
      <c r="AY188" s="1"/>
      <c r="AZ188" s="1"/>
      <c r="BA188" s="1"/>
      <c r="BB188" s="1"/>
      <c r="BC188" s="1"/>
      <c r="BD188" s="1"/>
      <c r="BE188" s="1"/>
      <c r="BF188" s="1"/>
      <c r="BG188" s="1"/>
      <c r="BH188" s="81"/>
      <c r="BU188" s="34"/>
      <c r="CJ188" s="34"/>
    </row>
    <row r="189" spans="1:88" s="16" customFormat="1">
      <c r="A189" s="81"/>
      <c r="B189" s="81"/>
      <c r="C189" s="81"/>
      <c r="D189" s="81"/>
      <c r="E189" s="81"/>
      <c r="F189" s="81"/>
      <c r="G189" s="81"/>
      <c r="H189" s="81"/>
      <c r="I189" s="81"/>
      <c r="J189" s="81"/>
      <c r="K189" s="81"/>
      <c r="L189" s="81"/>
      <c r="M189" s="81"/>
      <c r="N189" s="81"/>
      <c r="O189" s="81"/>
      <c r="P189" s="81"/>
      <c r="Q189" s="1"/>
      <c r="R189" s="1"/>
      <c r="S189" s="1"/>
      <c r="T189" s="1"/>
      <c r="U189" s="1"/>
      <c r="V189" s="1"/>
      <c r="W189" s="1"/>
      <c r="X189" s="1"/>
      <c r="Y189" s="1"/>
      <c r="Z189" s="1"/>
      <c r="AA189" s="1"/>
      <c r="AB189" s="1"/>
      <c r="AC189" s="1"/>
      <c r="AD189" s="1"/>
      <c r="AE189" s="1"/>
      <c r="AF189" s="1"/>
      <c r="AG189" s="1"/>
      <c r="AH189" s="1"/>
      <c r="AI189" s="1"/>
      <c r="AJ189" s="1"/>
      <c r="AK189" s="1"/>
      <c r="AL189" s="1"/>
      <c r="AM189" s="20"/>
      <c r="AN189" s="1"/>
      <c r="AO189" s="1"/>
      <c r="AP189" s="1"/>
      <c r="AQ189" s="1"/>
      <c r="AR189" s="1"/>
      <c r="AS189" s="1"/>
      <c r="AT189" s="1"/>
      <c r="AU189" s="1"/>
      <c r="AV189" s="1"/>
      <c r="AW189" s="1"/>
      <c r="AX189" s="1"/>
      <c r="AY189" s="1"/>
      <c r="AZ189" s="1"/>
      <c r="BA189" s="1"/>
      <c r="BB189" s="1"/>
      <c r="BC189" s="1"/>
      <c r="BD189" s="1"/>
      <c r="BE189" s="1"/>
      <c r="BF189" s="1"/>
      <c r="BG189" s="1"/>
      <c r="BH189" s="81"/>
      <c r="BU189" s="34"/>
      <c r="CJ189" s="34"/>
    </row>
    <row r="190" spans="1:88" s="16" customFormat="1">
      <c r="A190" s="81"/>
      <c r="B190" s="1"/>
      <c r="C190" s="81"/>
      <c r="D190" s="1"/>
      <c r="E190" s="1"/>
      <c r="F190" s="1"/>
      <c r="G190" s="1"/>
      <c r="H190" s="1"/>
      <c r="I190" s="1"/>
      <c r="J190" s="1"/>
      <c r="K190" s="1"/>
      <c r="L190" s="1"/>
      <c r="M190" s="1"/>
      <c r="N190" s="1"/>
      <c r="O190" s="1"/>
      <c r="P190" s="8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81"/>
      <c r="BU190" s="34"/>
      <c r="CJ190" s="34"/>
    </row>
  </sheetData>
  <mergeCells count="10">
    <mergeCell ref="S124:T124"/>
    <mergeCell ref="S127:T127"/>
    <mergeCell ref="S65:T65"/>
    <mergeCell ref="S13:T13"/>
    <mergeCell ref="S69:T69"/>
    <mergeCell ref="S74:T74"/>
    <mergeCell ref="S61:T61"/>
    <mergeCell ref="S26:T26"/>
    <mergeCell ref="S57:T57"/>
    <mergeCell ref="S15:T15"/>
  </mergeCells>
  <phoneticPr fontId="10"/>
  <pageMargins left="0.78740157480314965" right="0.78740157480314965" top="0.98425196850393704" bottom="0.98425196850393704" header="0.51181102362204722" footer="0.51181102362204722"/>
  <pageSetup paperSize="9" scale="20" orientation="portrait" r:id="rId1"/>
  <headerFooter alignWithMargins="0"/>
  <ignoredErrors>
    <ignoredError sqref="AA7:BF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X34"/>
  <sheetViews>
    <sheetView zoomScaleNormal="100" workbookViewId="0">
      <selection activeCell="J15" sqref="J15"/>
    </sheetView>
  </sheetViews>
  <sheetFormatPr defaultColWidth="9" defaultRowHeight="13.2"/>
  <cols>
    <col min="1" max="1" width="2.44140625" style="270" customWidth="1"/>
    <col min="2" max="2" width="4.44140625" style="270" customWidth="1"/>
    <col min="3" max="3" width="29.33203125" style="271" customWidth="1"/>
    <col min="4" max="4" width="12.109375" style="271" bestFit="1" customWidth="1"/>
    <col min="5" max="5" width="7.6640625" style="271" customWidth="1"/>
    <col min="6" max="6" width="12.109375" style="271" bestFit="1" customWidth="1"/>
    <col min="7" max="7" width="10.6640625" style="271" customWidth="1"/>
    <col min="8" max="62" width="9" style="271" customWidth="1"/>
    <col min="63" max="16384" width="9" style="271"/>
  </cols>
  <sheetData>
    <row r="1" spans="1:24" s="21" customFormat="1" ht="24" customHeight="1">
      <c r="A1" s="1553"/>
      <c r="B1" s="1553"/>
      <c r="C1" s="268" t="s">
        <v>348</v>
      </c>
    </row>
    <row r="2" spans="1:24" s="21" customFormat="1" ht="24" customHeight="1">
      <c r="A2" s="1553"/>
      <c r="B2" s="268"/>
      <c r="C2" s="757" t="s">
        <v>507</v>
      </c>
      <c r="Q2" s="271"/>
      <c r="R2" s="271"/>
      <c r="S2" s="271"/>
      <c r="T2" s="271"/>
      <c r="U2" s="271"/>
      <c r="V2" s="271"/>
      <c r="W2" s="271"/>
      <c r="X2" s="271"/>
    </row>
    <row r="3" spans="1:24" ht="15.6" thickBot="1">
      <c r="C3" s="679" t="str">
        <f>'0.Contents'!$C2</f>
        <v>＜暫定データ＞</v>
      </c>
      <c r="G3" s="1138"/>
    </row>
    <row r="4" spans="1:24" ht="35.25" customHeight="1" thickBot="1">
      <c r="C4" s="272" t="s">
        <v>261</v>
      </c>
      <c r="D4" s="1591" t="s">
        <v>97</v>
      </c>
      <c r="E4" s="1592"/>
      <c r="F4" s="1593" t="s">
        <v>502</v>
      </c>
      <c r="G4" s="1592"/>
    </row>
    <row r="5" spans="1:24" s="5" customFormat="1" ht="29.4">
      <c r="A5" s="83"/>
      <c r="B5" s="83"/>
      <c r="C5" s="937"/>
      <c r="D5" s="934" t="s">
        <v>98</v>
      </c>
      <c r="E5" s="935" t="s">
        <v>99</v>
      </c>
      <c r="F5" s="934" t="s">
        <v>98</v>
      </c>
      <c r="G5" s="936" t="s">
        <v>262</v>
      </c>
      <c r="Q5" s="1"/>
      <c r="R5" s="1"/>
      <c r="S5" s="1"/>
      <c r="T5" s="1"/>
      <c r="U5" s="1"/>
      <c r="V5" s="1"/>
      <c r="W5" s="1"/>
      <c r="X5" s="1"/>
    </row>
    <row r="6" spans="1:24" s="1" customFormat="1" ht="15" customHeight="1">
      <c r="A6" s="81"/>
      <c r="B6" s="81"/>
      <c r="C6" s="273" t="s">
        <v>72</v>
      </c>
      <c r="D6" s="82">
        <f>'2.CO2-Sector'!$AX$72*1000</f>
        <v>526342.78776429105</v>
      </c>
      <c r="E6" s="690">
        <f>D6/D14</f>
        <v>0.3993878006895315</v>
      </c>
      <c r="F6" s="82">
        <f>'2.CO2-Sector'!$BF$72*1000</f>
        <v>420444.35778162011</v>
      </c>
      <c r="G6" s="689">
        <f>F6/F14</f>
        <v>0.39761703648112767</v>
      </c>
    </row>
    <row r="7" spans="1:24" s="1" customFormat="1" ht="15" customHeight="1">
      <c r="A7" s="81"/>
      <c r="B7" s="81"/>
      <c r="C7" s="273" t="s">
        <v>73</v>
      </c>
      <c r="D7" s="82">
        <f>'2.CO2-Sector'!$AX$73*1000</f>
        <v>330144.88150629832</v>
      </c>
      <c r="E7" s="690">
        <f>D7/D14</f>
        <v>0.2505132419383595</v>
      </c>
      <c r="F7" s="82">
        <f>'2.CO2-Sector'!$BF$73*1000</f>
        <v>268986.12444211455</v>
      </c>
      <c r="G7" s="689">
        <f>F7/F14</f>
        <v>0.25438197391810241</v>
      </c>
    </row>
    <row r="8" spans="1:24" s="1" customFormat="1" ht="15" customHeight="1">
      <c r="A8" s="81"/>
      <c r="B8" s="81"/>
      <c r="C8" s="273" t="s">
        <v>74</v>
      </c>
      <c r="D8" s="82">
        <f>'2.CO2-Sector'!$AX$74*1000</f>
        <v>214847.91333662378</v>
      </c>
      <c r="E8" s="690">
        <f>D8/D14</f>
        <v>0.16302614490972364</v>
      </c>
      <c r="F8" s="82">
        <f>'2.CO2-Sector'!$BF$74*1000</f>
        <v>179379.08722504275</v>
      </c>
      <c r="G8" s="689">
        <f>F8/F14</f>
        <v>0.16964000051145214</v>
      </c>
    </row>
    <row r="9" spans="1:24" s="1" customFormat="1" ht="15" customHeight="1">
      <c r="A9" s="81"/>
      <c r="B9" s="81"/>
      <c r="C9" s="273" t="s">
        <v>75</v>
      </c>
      <c r="D9" s="82">
        <f>'2.CO2-Sector'!$AX$75*1000</f>
        <v>103738.78297810366</v>
      </c>
      <c r="E9" s="690">
        <f>D9/D14</f>
        <v>7.8716770407021658E-2</v>
      </c>
      <c r="F9" s="82">
        <f>'2.CO2-Sector'!$BF$75*1000</f>
        <v>59337.639909745434</v>
      </c>
      <c r="G9" s="689">
        <f>F9/F14</f>
        <v>5.6116002262900797E-2</v>
      </c>
    </row>
    <row r="10" spans="1:24" s="1" customFormat="1" ht="15" customHeight="1">
      <c r="A10" s="81"/>
      <c r="B10" s="81"/>
      <c r="C10" s="273" t="s">
        <v>76</v>
      </c>
      <c r="D10" s="82">
        <f>'2.CO2-Sector'!$AX$76*1000</f>
        <v>60319.27447058422</v>
      </c>
      <c r="E10" s="690">
        <f>D10/D14</f>
        <v>4.5770138643532181E-2</v>
      </c>
      <c r="F10" s="82">
        <f>'2.CO2-Sector'!$BF$76*1000</f>
        <v>51572.981537305226</v>
      </c>
      <c r="G10" s="689">
        <f>F10/F14</f>
        <v>4.8772912995089443E-2</v>
      </c>
    </row>
    <row r="11" spans="1:24" s="1" customFormat="1" ht="15" customHeight="1">
      <c r="A11" s="81"/>
      <c r="B11" s="81"/>
      <c r="C11" s="685" t="s">
        <v>299</v>
      </c>
      <c r="D11" s="82">
        <f>'2.CO2-Sector'!$AX$77*1000</f>
        <v>48989.365956979316</v>
      </c>
      <c r="E11" s="690">
        <f>D11/D14</f>
        <v>3.7173027885193687E-2</v>
      </c>
      <c r="F11" s="82">
        <f>'2.CO2-Sector'!$BF$77*1000</f>
        <v>43442.385036212858</v>
      </c>
      <c r="G11" s="689">
        <f>F11/F14</f>
        <v>4.108375359562539E-2</v>
      </c>
    </row>
    <row r="12" spans="1:24" s="1" customFormat="1" ht="15" customHeight="1">
      <c r="A12" s="81"/>
      <c r="B12" s="81"/>
      <c r="C12" s="273" t="s">
        <v>77</v>
      </c>
      <c r="D12" s="82">
        <f>'2.CO2-Sector'!$AX$78*1000</f>
        <v>29902.410866715469</v>
      </c>
      <c r="E12" s="690">
        <f>D12/D14</f>
        <v>2.2689886494123384E-2</v>
      </c>
      <c r="F12" s="82">
        <f>'2.CO2-Sector'!$BF$78*1000</f>
        <v>31344.108140856752</v>
      </c>
      <c r="G12" s="689">
        <f>F12/F14</f>
        <v>2.9642332354914699E-2</v>
      </c>
    </row>
    <row r="13" spans="1:24" s="1" customFormat="1" ht="15" customHeight="1" thickBot="1">
      <c r="A13" s="81"/>
      <c r="B13" s="81"/>
      <c r="C13" s="822" t="s">
        <v>322</v>
      </c>
      <c r="D13" s="105">
        <f>'2.CO2-Sector'!$AX$79*1000</f>
        <v>3588.5563754097629</v>
      </c>
      <c r="E13" s="814">
        <f>D13/D14</f>
        <v>2.7229890325145573E-3</v>
      </c>
      <c r="F13" s="105">
        <f>'2.CO2-Sector'!$BF$79*1000</f>
        <v>2903.6359237302936</v>
      </c>
      <c r="G13" s="815">
        <f>F13/F14</f>
        <v>2.7459878807874253E-3</v>
      </c>
    </row>
    <row r="14" spans="1:24" ht="15" thickTop="1" thickBot="1">
      <c r="C14" s="274" t="s">
        <v>27</v>
      </c>
      <c r="D14" s="104">
        <f>'2.CO2-Sector'!$AX$80*1000</f>
        <v>1317873.9732550054</v>
      </c>
      <c r="E14" s="181">
        <f>SUM(E6:E13)</f>
        <v>1.0000000000000002</v>
      </c>
      <c r="F14" s="104">
        <f>'2.CO2-Sector'!$BF$80*1000</f>
        <v>1057410.319996628</v>
      </c>
      <c r="G14" s="181">
        <f>SUM(G6:G13)</f>
        <v>1</v>
      </c>
    </row>
    <row r="15" spans="1:24" ht="7.5" customHeight="1">
      <c r="B15" s="275"/>
      <c r="C15" s="32"/>
    </row>
    <row r="16" spans="1:24" ht="6" customHeight="1" thickBot="1"/>
    <row r="17" spans="2:7" ht="35.25" customHeight="1" thickBot="1">
      <c r="C17" s="272" t="s">
        <v>100</v>
      </c>
      <c r="D17" s="1591" t="s">
        <v>97</v>
      </c>
      <c r="E17" s="1592"/>
      <c r="F17" s="1593" t="s">
        <v>502</v>
      </c>
      <c r="G17" s="1592"/>
    </row>
    <row r="18" spans="2:7" ht="29.4">
      <c r="C18" s="937"/>
      <c r="D18" s="934" t="s">
        <v>98</v>
      </c>
      <c r="E18" s="935" t="s">
        <v>99</v>
      </c>
      <c r="F18" s="934" t="s">
        <v>98</v>
      </c>
      <c r="G18" s="936" t="s">
        <v>262</v>
      </c>
    </row>
    <row r="19" spans="2:7" ht="15" customHeight="1">
      <c r="B19" s="277"/>
      <c r="C19" s="273" t="s">
        <v>254</v>
      </c>
      <c r="D19" s="82">
        <f>('3.Allocated_CO2-Sector'!$AX$142+'3.Allocated_CO2-Sector'!$AX$143)*1000</f>
        <v>102675.53688021383</v>
      </c>
      <c r="E19" s="690">
        <f>D19/D27</f>
        <v>7.7909981503478984E-2</v>
      </c>
      <c r="F19" s="82">
        <f>('3.Allocated_CO2-Sector'!$BF$142+'3.Allocated_CO2-Sector'!$BF$143)*1000</f>
        <v>81885.734062266798</v>
      </c>
      <c r="G19" s="689">
        <f>F19/F27</f>
        <v>7.7439885457641383E-2</v>
      </c>
    </row>
    <row r="20" spans="2:7" ht="15" customHeight="1">
      <c r="B20" s="277"/>
      <c r="C20" s="273" t="s">
        <v>73</v>
      </c>
      <c r="D20" s="82">
        <f>'3.Allocated_CO2-Sector'!$AX$144*1000</f>
        <v>463609.07339070935</v>
      </c>
      <c r="E20" s="690">
        <f>D20/D27</f>
        <v>0.35178559012410371</v>
      </c>
      <c r="F20" s="82">
        <f>'3.Allocated_CO2-Sector'!$BF$144*1000</f>
        <v>372538.3364288907</v>
      </c>
      <c r="G20" s="689">
        <f>F20/F27</f>
        <v>0.35231199221705978</v>
      </c>
    </row>
    <row r="21" spans="2:7" ht="15" customHeight="1">
      <c r="B21" s="277"/>
      <c r="C21" s="273" t="s">
        <v>74</v>
      </c>
      <c r="D21" s="82">
        <f>'3.Allocated_CO2-Sector'!$AX$145*1000</f>
        <v>224243.71433606418</v>
      </c>
      <c r="E21" s="690">
        <f>D21/D27</f>
        <v>0.17015565895288651</v>
      </c>
      <c r="F21" s="82">
        <f>'3.Allocated_CO2-Sector'!$BF$145*1000</f>
        <v>186542.98366631358</v>
      </c>
      <c r="G21" s="689">
        <f>F21/F27</f>
        <v>0.17641494520964052</v>
      </c>
    </row>
    <row r="22" spans="2:7" ht="15" customHeight="1">
      <c r="B22" s="277"/>
      <c r="C22" s="273" t="s">
        <v>75</v>
      </c>
      <c r="D22" s="82">
        <f>'3.Allocated_CO2-Sector'!$AX$146*1000</f>
        <v>237273.77116612258</v>
      </c>
      <c r="E22" s="690">
        <f>D22/D27</f>
        <v>0.18004283867909021</v>
      </c>
      <c r="F22" s="82">
        <f>'3.Allocated_CO2-Sector'!$BF$146*1000</f>
        <v>186124.27116484183</v>
      </c>
      <c r="G22" s="689">
        <f>F22/F27</f>
        <v>0.17601896600123534</v>
      </c>
    </row>
    <row r="23" spans="2:7" ht="15" customHeight="1">
      <c r="B23" s="277"/>
      <c r="C23" s="273" t="s">
        <v>76</v>
      </c>
      <c r="D23" s="82">
        <f>'3.Allocated_CO2-Sector'!$AX$147*1000</f>
        <v>207591.54428279115</v>
      </c>
      <c r="E23" s="690">
        <f>D23/D27</f>
        <v>0.15752002732860912</v>
      </c>
      <c r="F23" s="82">
        <f>'3.Allocated_CO2-Sector'!$BF$147*1000</f>
        <v>152628.86557351513</v>
      </c>
      <c r="G23" s="689">
        <f>F23/F27</f>
        <v>0.14434213728309542</v>
      </c>
    </row>
    <row r="24" spans="2:7" ht="15" customHeight="1">
      <c r="C24" s="685" t="s">
        <v>299</v>
      </c>
      <c r="D24" s="82">
        <f>'3.Allocated_CO2-Sector'!$AX$148*1000</f>
        <v>48989.365956979316</v>
      </c>
      <c r="E24" s="690">
        <f>D24/D27</f>
        <v>3.7173027885193687E-2</v>
      </c>
      <c r="F24" s="82">
        <f>'3.Allocated_CO2-Sector'!$BF$148*1000</f>
        <v>43442.385036212858</v>
      </c>
      <c r="G24" s="689">
        <f>F24/F27</f>
        <v>4.108375359562539E-2</v>
      </c>
    </row>
    <row r="25" spans="2:7" ht="15" customHeight="1">
      <c r="B25" s="277"/>
      <c r="C25" s="273" t="s">
        <v>77</v>
      </c>
      <c r="D25" s="82">
        <f>'3.Allocated_CO2-Sector'!$AX$149*1000</f>
        <v>29902.410866715469</v>
      </c>
      <c r="E25" s="690">
        <f>D25/D27</f>
        <v>2.2689886494123384E-2</v>
      </c>
      <c r="F25" s="82">
        <f>'3.Allocated_CO2-Sector'!$BF$149*1000</f>
        <v>31344.108140856752</v>
      </c>
      <c r="G25" s="689">
        <f>F25/F27</f>
        <v>2.9642332354914699E-2</v>
      </c>
    </row>
    <row r="26" spans="2:7" ht="15" customHeight="1" thickBot="1">
      <c r="C26" s="822" t="s">
        <v>322</v>
      </c>
      <c r="D26" s="105">
        <f>'3.Allocated_CO2-Sector'!$AX$150*1000</f>
        <v>3588.5563754097629</v>
      </c>
      <c r="E26" s="814">
        <f>D26/D27</f>
        <v>2.7229890325145573E-3</v>
      </c>
      <c r="F26" s="105">
        <f>'3.Allocated_CO2-Sector'!$BF$150*1000</f>
        <v>2903.6359237302936</v>
      </c>
      <c r="G26" s="815">
        <f>F26/F27</f>
        <v>2.7459878807874253E-3</v>
      </c>
    </row>
    <row r="27" spans="2:7" ht="15.75" customHeight="1" thickTop="1" thickBot="1">
      <c r="C27" s="274" t="s">
        <v>27</v>
      </c>
      <c r="D27" s="104">
        <f>'3.Allocated_CO2-Sector'!$AX$151*1000</f>
        <v>1317873.9732550054</v>
      </c>
      <c r="E27" s="181">
        <f>SUM(E19:E26)</f>
        <v>1.0000000000000002</v>
      </c>
      <c r="F27" s="104">
        <f>'3.Allocated_CO2-Sector'!$BF$151*1000</f>
        <v>1057410.319996628</v>
      </c>
      <c r="G27" s="181">
        <f>SUM(G19:G26)</f>
        <v>0.99999999999999989</v>
      </c>
    </row>
    <row r="28" spans="2:7">
      <c r="C28" s="271" t="s">
        <v>255</v>
      </c>
      <c r="F28" s="1138"/>
    </row>
    <row r="30" spans="2:7">
      <c r="C30" s="1162"/>
    </row>
    <row r="34" spans="14:14" ht="15">
      <c r="N34" s="276"/>
    </row>
  </sheetData>
  <mergeCells count="4">
    <mergeCell ref="D4:E4"/>
    <mergeCell ref="F4:G4"/>
    <mergeCell ref="D17:E17"/>
    <mergeCell ref="F17:G17"/>
  </mergeCells>
  <phoneticPr fontId="10"/>
  <pageMargins left="0.78740157480314965" right="0.78740157480314965" top="0.98425196850393704" bottom="0.98425196850393704" header="0.51181102362204722" footer="0.51181102362204722"/>
  <pageSetup paperSize="9" scale="36" orientation="landscape" horizontalDpi="300" verticalDpi="300" r:id="rId1"/>
  <headerFooter alignWithMargins="0"/>
  <ignoredErrors>
    <ignoredError sqref="D27 D14 F6:F14 F19:F2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BG21"/>
  <sheetViews>
    <sheetView zoomScaleNormal="100" workbookViewId="0">
      <pane xSplit="23" ySplit="4" topLeftCell="AR5" activePane="bottomRight" state="frozen"/>
      <selection pane="topRight" activeCell="AA1" sqref="AA1"/>
      <selection pane="bottomLeft" activeCell="A5" sqref="A5"/>
      <selection pane="bottomRight" activeCell="AV1" sqref="AV1"/>
    </sheetView>
  </sheetViews>
  <sheetFormatPr defaultColWidth="9" defaultRowHeight="13.8"/>
  <cols>
    <col min="1" max="1" width="1.6640625" style="81" customWidth="1"/>
    <col min="2" max="21" width="1.6640625" style="1" hidden="1" customWidth="1"/>
    <col min="22" max="22" width="1.6640625" style="81" customWidth="1"/>
    <col min="23" max="23" width="20.33203125" style="1" customWidth="1"/>
    <col min="24" max="26" width="20.33203125" style="1" hidden="1" customWidth="1"/>
    <col min="27" max="56" width="12.109375" style="1" bestFit="1" customWidth="1"/>
    <col min="57" max="58" width="12.109375" style="1" customWidth="1"/>
    <col min="59" max="59" width="20.6640625" style="1" hidden="1" customWidth="1"/>
    <col min="60" max="16384" width="9" style="1"/>
  </cols>
  <sheetData>
    <row r="1" spans="23:59" ht="81" customHeight="1">
      <c r="W1" s="1451" t="s">
        <v>349</v>
      </c>
      <c r="X1" s="680"/>
      <c r="Y1" s="680"/>
      <c r="Z1" s="680"/>
    </row>
    <row r="2" spans="23:59">
      <c r="W2" s="713" t="str">
        <f>'0.Contents'!$C$2</f>
        <v>＜暫定データ＞</v>
      </c>
      <c r="X2" s="713"/>
      <c r="Y2" s="713"/>
      <c r="Z2" s="713"/>
    </row>
    <row r="3" spans="23:59" ht="16.2">
      <c r="W3" s="1" t="s">
        <v>260</v>
      </c>
    </row>
    <row r="4" spans="23:59">
      <c r="W4" s="343"/>
      <c r="X4" s="343"/>
      <c r="Y4" s="343"/>
      <c r="Z4" s="343"/>
      <c r="AA4" s="6">
        <v>1990</v>
      </c>
      <c r="AB4" s="6">
        <f t="shared" ref="AB4:BF4" si="0">AA4+1</f>
        <v>1991</v>
      </c>
      <c r="AC4" s="6">
        <f t="shared" si="0"/>
        <v>1992</v>
      </c>
      <c r="AD4" s="6">
        <f t="shared" si="0"/>
        <v>1993</v>
      </c>
      <c r="AE4" s="6">
        <f t="shared" si="0"/>
        <v>1994</v>
      </c>
      <c r="AF4" s="6">
        <f t="shared" si="0"/>
        <v>1995</v>
      </c>
      <c r="AG4" s="6">
        <f t="shared" si="0"/>
        <v>1996</v>
      </c>
      <c r="AH4" s="6">
        <f t="shared" si="0"/>
        <v>1997</v>
      </c>
      <c r="AI4" s="6">
        <f t="shared" si="0"/>
        <v>1998</v>
      </c>
      <c r="AJ4" s="6">
        <f t="shared" si="0"/>
        <v>1999</v>
      </c>
      <c r="AK4" s="6">
        <f t="shared" si="0"/>
        <v>2000</v>
      </c>
      <c r="AL4" s="6">
        <f t="shared" si="0"/>
        <v>2001</v>
      </c>
      <c r="AM4" s="6">
        <f t="shared" si="0"/>
        <v>2002</v>
      </c>
      <c r="AN4" s="6">
        <f t="shared" si="0"/>
        <v>2003</v>
      </c>
      <c r="AO4" s="6">
        <f>AN4+1</f>
        <v>2004</v>
      </c>
      <c r="AP4" s="6">
        <f t="shared" si="0"/>
        <v>2005</v>
      </c>
      <c r="AQ4" s="6">
        <f t="shared" si="0"/>
        <v>2006</v>
      </c>
      <c r="AR4" s="6">
        <f t="shared" si="0"/>
        <v>2007</v>
      </c>
      <c r="AS4" s="6">
        <f t="shared" si="0"/>
        <v>2008</v>
      </c>
      <c r="AT4" s="6">
        <f t="shared" si="0"/>
        <v>2009</v>
      </c>
      <c r="AU4" s="6">
        <f t="shared" si="0"/>
        <v>2010</v>
      </c>
      <c r="AV4" s="6">
        <f t="shared" si="0"/>
        <v>2011</v>
      </c>
      <c r="AW4" s="6">
        <f t="shared" si="0"/>
        <v>2012</v>
      </c>
      <c r="AX4" s="6">
        <f t="shared" si="0"/>
        <v>2013</v>
      </c>
      <c r="AY4" s="6">
        <f t="shared" si="0"/>
        <v>2014</v>
      </c>
      <c r="AZ4" s="6">
        <f t="shared" si="0"/>
        <v>2015</v>
      </c>
      <c r="BA4" s="6">
        <f t="shared" si="0"/>
        <v>2016</v>
      </c>
      <c r="BB4" s="6">
        <f t="shared" si="0"/>
        <v>2017</v>
      </c>
      <c r="BC4" s="6">
        <f t="shared" si="0"/>
        <v>2018</v>
      </c>
      <c r="BD4" s="6">
        <f t="shared" si="0"/>
        <v>2019</v>
      </c>
      <c r="BE4" s="6">
        <f t="shared" si="0"/>
        <v>2020</v>
      </c>
      <c r="BF4" s="6">
        <f t="shared" si="0"/>
        <v>2021</v>
      </c>
      <c r="BG4" s="6" t="s">
        <v>16</v>
      </c>
    </row>
    <row r="5" spans="23:59" ht="18" customHeight="1">
      <c r="W5" s="265" t="s">
        <v>79</v>
      </c>
      <c r="X5" s="265"/>
      <c r="Y5" s="265"/>
      <c r="Z5" s="265"/>
      <c r="AA5" s="127">
        <v>125224.35086769791</v>
      </c>
      <c r="AB5" s="127">
        <v>133336.39740021425</v>
      </c>
      <c r="AC5" s="127">
        <v>138568.56345044918</v>
      </c>
      <c r="AD5" s="127">
        <v>145982.76681078706</v>
      </c>
      <c r="AE5" s="127">
        <v>157869.33332369212</v>
      </c>
      <c r="AF5" s="127">
        <v>169209.8815114501</v>
      </c>
      <c r="AG5" s="127">
        <v>177381.5765400253</v>
      </c>
      <c r="AH5" s="127">
        <v>185557.10455546761</v>
      </c>
      <c r="AI5" s="127">
        <v>181894.64906777226</v>
      </c>
      <c r="AJ5" s="127">
        <v>195065.42554864203</v>
      </c>
      <c r="AK5" s="127">
        <v>213859.76225286312</v>
      </c>
      <c r="AL5" s="127">
        <v>226048.86084113325</v>
      </c>
      <c r="AM5" s="127">
        <v>239113.7559609267</v>
      </c>
      <c r="AN5" s="127">
        <v>253666.91405112355</v>
      </c>
      <c r="AO5" s="127">
        <v>262684.55128926213</v>
      </c>
      <c r="AP5" s="127">
        <v>275421.20866641618</v>
      </c>
      <c r="AQ5" s="127">
        <v>268515.1631746862</v>
      </c>
      <c r="AR5" s="127">
        <v>282843.94460207172</v>
      </c>
      <c r="AS5" s="127">
        <v>277790.57827816578</v>
      </c>
      <c r="AT5" s="127">
        <v>269790.30068953754</v>
      </c>
      <c r="AU5" s="127">
        <v>288068.7655805212</v>
      </c>
      <c r="AV5" s="127">
        <v>284348.92793667829</v>
      </c>
      <c r="AW5" s="127">
        <v>303239.93646302586</v>
      </c>
      <c r="AX5" s="127">
        <v>330269.72842046648</v>
      </c>
      <c r="AY5" s="127">
        <v>322528.57325682079</v>
      </c>
      <c r="AZ5" s="127">
        <v>320603.57596816297</v>
      </c>
      <c r="BA5" s="127">
        <v>314221.62230663473</v>
      </c>
      <c r="BB5" s="127">
        <v>318925.53838964802</v>
      </c>
      <c r="BC5" s="127">
        <v>304346.96765689162</v>
      </c>
      <c r="BD5" s="127">
        <v>297940.82113713404</v>
      </c>
      <c r="BE5" s="127">
        <v>284499.1259075483</v>
      </c>
      <c r="BF5" s="127">
        <v>293965.29944791039</v>
      </c>
      <c r="BG5" s="128"/>
    </row>
    <row r="6" spans="23:59" ht="18" customHeight="1">
      <c r="W6" s="266" t="s">
        <v>80</v>
      </c>
      <c r="X6" s="266"/>
      <c r="Y6" s="266"/>
      <c r="Z6" s="266"/>
      <c r="AA6" s="129">
        <v>184257.75168656121</v>
      </c>
      <c r="AB6" s="129">
        <v>176142.58958791205</v>
      </c>
      <c r="AC6" s="129">
        <v>165616.05124304345</v>
      </c>
      <c r="AD6" s="129">
        <v>163896.45476555158</v>
      </c>
      <c r="AE6" s="129">
        <v>159636.14171615857</v>
      </c>
      <c r="AF6" s="129">
        <v>157991.28980973701</v>
      </c>
      <c r="AG6" s="129">
        <v>158603.01192761771</v>
      </c>
      <c r="AH6" s="129">
        <v>155984.02461480483</v>
      </c>
      <c r="AI6" s="129">
        <v>137746.51456082324</v>
      </c>
      <c r="AJ6" s="129">
        <v>142437.49569823116</v>
      </c>
      <c r="AK6" s="129">
        <v>150219.20500563527</v>
      </c>
      <c r="AL6" s="129">
        <v>147158.35456438598</v>
      </c>
      <c r="AM6" s="129">
        <v>151355.17634815795</v>
      </c>
      <c r="AN6" s="129">
        <v>150421.29892660386</v>
      </c>
      <c r="AO6" s="129">
        <v>149236.46992075775</v>
      </c>
      <c r="AP6" s="129">
        <v>147026.24751978318</v>
      </c>
      <c r="AQ6" s="129">
        <v>150954.30494326868</v>
      </c>
      <c r="AR6" s="129">
        <v>153970.02957959805</v>
      </c>
      <c r="AS6" s="129">
        <v>141005.80643713957</v>
      </c>
      <c r="AT6" s="129">
        <v>134800.9964939474</v>
      </c>
      <c r="AU6" s="129">
        <v>150443.76718806446</v>
      </c>
      <c r="AV6" s="129">
        <v>138896.50141388745</v>
      </c>
      <c r="AW6" s="129">
        <v>139537.80531880388</v>
      </c>
      <c r="AX6" s="129">
        <v>143547.21438315365</v>
      </c>
      <c r="AY6" s="129">
        <v>143101.61397443674</v>
      </c>
      <c r="AZ6" s="129">
        <v>138172.38277199006</v>
      </c>
      <c r="BA6" s="129">
        <v>135384.36937831371</v>
      </c>
      <c r="BB6" s="129">
        <v>132680.58623068113</v>
      </c>
      <c r="BC6" s="129">
        <v>130828.03261011653</v>
      </c>
      <c r="BD6" s="129">
        <v>127763.2442314802</v>
      </c>
      <c r="BE6" s="129">
        <v>108655.35290731955</v>
      </c>
      <c r="BF6" s="129">
        <v>119150.693507312</v>
      </c>
      <c r="BG6" s="130"/>
    </row>
    <row r="7" spans="23:59" ht="18" customHeight="1">
      <c r="W7" s="266" t="s">
        <v>81</v>
      </c>
      <c r="X7" s="266"/>
      <c r="Y7" s="266"/>
      <c r="Z7" s="266"/>
      <c r="AA7" s="129">
        <v>61080.855164067922</v>
      </c>
      <c r="AB7" s="129">
        <v>56393.287077834742</v>
      </c>
      <c r="AC7" s="129">
        <v>56878.969434301049</v>
      </c>
      <c r="AD7" s="129">
        <v>44074.703304420822</v>
      </c>
      <c r="AE7" s="129">
        <v>58748.347764844046</v>
      </c>
      <c r="AF7" s="129">
        <v>46957.254268162054</v>
      </c>
      <c r="AG7" s="129">
        <v>46428.835069869514</v>
      </c>
      <c r="AH7" s="129">
        <v>33910.996759942376</v>
      </c>
      <c r="AI7" s="129">
        <v>26938.027641532688</v>
      </c>
      <c r="AJ7" s="129">
        <v>26218.519338170136</v>
      </c>
      <c r="AK7" s="129">
        <v>21291.523854675754</v>
      </c>
      <c r="AL7" s="129">
        <v>13178.34447490083</v>
      </c>
      <c r="AM7" s="129">
        <v>18670.745517089606</v>
      </c>
      <c r="AN7" s="129">
        <v>16526.901453836956</v>
      </c>
      <c r="AO7" s="129">
        <v>17020.86200830101</v>
      </c>
      <c r="AP7" s="129">
        <v>21648.386206714258</v>
      </c>
      <c r="AQ7" s="129">
        <v>17063.564357533756</v>
      </c>
      <c r="AR7" s="129">
        <v>31441.496796094834</v>
      </c>
      <c r="AS7" s="129">
        <v>22211.404840475599</v>
      </c>
      <c r="AT7" s="129">
        <v>10307.191400559523</v>
      </c>
      <c r="AU7" s="129">
        <v>13347.783765216675</v>
      </c>
      <c r="AV7" s="129">
        <v>32012.100521749817</v>
      </c>
      <c r="AW7" s="129">
        <v>37162.556843288083</v>
      </c>
      <c r="AX7" s="129">
        <v>32087.92964262719</v>
      </c>
      <c r="AY7" s="129">
        <v>18820.488484550813</v>
      </c>
      <c r="AZ7" s="129">
        <v>16046.312694324073</v>
      </c>
      <c r="BA7" s="129">
        <v>9130.9952828058194</v>
      </c>
      <c r="BB7" s="129">
        <v>5912.5039270508569</v>
      </c>
      <c r="BC7" s="129">
        <v>3007.8655452011149</v>
      </c>
      <c r="BD7" s="129">
        <v>2205.9624152541651</v>
      </c>
      <c r="BE7" s="129">
        <v>1819.2607173875626</v>
      </c>
      <c r="BF7" s="129">
        <v>1752.8865591813349</v>
      </c>
      <c r="BG7" s="131"/>
    </row>
    <row r="8" spans="23:59" ht="18" customHeight="1">
      <c r="W8" s="266" t="s">
        <v>82</v>
      </c>
      <c r="X8" s="266"/>
      <c r="Y8" s="266"/>
      <c r="Z8" s="266"/>
      <c r="AA8" s="129">
        <v>582832.26167095767</v>
      </c>
      <c r="AB8" s="129">
        <v>589566.81251702376</v>
      </c>
      <c r="AC8" s="129">
        <v>600897.94129208243</v>
      </c>
      <c r="AD8" s="129">
        <v>600166.64256297587</v>
      </c>
      <c r="AE8" s="129">
        <v>621605.2106955715</v>
      </c>
      <c r="AF8" s="129">
        <v>630055.80352266191</v>
      </c>
      <c r="AG8" s="129">
        <v>627449.06745047169</v>
      </c>
      <c r="AH8" s="129">
        <v>623322.70286138775</v>
      </c>
      <c r="AI8" s="129">
        <v>614499.2160533485</v>
      </c>
      <c r="AJ8" s="129">
        <v>624575.77488296607</v>
      </c>
      <c r="AK8" s="129">
        <v>618857.19121063675</v>
      </c>
      <c r="AL8" s="129">
        <v>605592.44183353044</v>
      </c>
      <c r="AM8" s="129">
        <v>610506.17325172981</v>
      </c>
      <c r="AN8" s="129">
        <v>601901.27532523102</v>
      </c>
      <c r="AO8" s="129">
        <v>590822.56201821624</v>
      </c>
      <c r="AP8" s="129">
        <v>584010.10391346039</v>
      </c>
      <c r="AQ8" s="129">
        <v>553136.51139357896</v>
      </c>
      <c r="AR8" s="129">
        <v>540810.98118437652</v>
      </c>
      <c r="AS8" s="129">
        <v>504628.64354547032</v>
      </c>
      <c r="AT8" s="129">
        <v>473106.42482624447</v>
      </c>
      <c r="AU8" s="129">
        <v>475237.69772085082</v>
      </c>
      <c r="AV8" s="129">
        <v>488041.90577298985</v>
      </c>
      <c r="AW8" s="129">
        <v>493323.91144710267</v>
      </c>
      <c r="AX8" s="129">
        <v>476111.15965579939</v>
      </c>
      <c r="AY8" s="129">
        <v>445664.23090791621</v>
      </c>
      <c r="AZ8" s="129">
        <v>427722.80747627525</v>
      </c>
      <c r="BA8" s="129">
        <v>418907.76532193436</v>
      </c>
      <c r="BB8" s="129">
        <v>414864.37942461576</v>
      </c>
      <c r="BC8" s="129">
        <v>395614.30964975856</v>
      </c>
      <c r="BD8" s="129">
        <v>379975.84981387918</v>
      </c>
      <c r="BE8" s="129">
        <v>353171.61871915462</v>
      </c>
      <c r="BF8" s="129">
        <v>355571.47410971858</v>
      </c>
      <c r="BG8" s="131"/>
    </row>
    <row r="9" spans="23:59" ht="18" customHeight="1">
      <c r="W9" s="266" t="s">
        <v>83</v>
      </c>
      <c r="X9" s="266"/>
      <c r="Y9" s="266"/>
      <c r="Z9" s="266"/>
      <c r="AA9" s="129">
        <v>80889.761780647154</v>
      </c>
      <c r="AB9" s="129">
        <v>85992.458220133209</v>
      </c>
      <c r="AC9" s="129">
        <v>85243.205428816451</v>
      </c>
      <c r="AD9" s="129">
        <v>85290.376389400757</v>
      </c>
      <c r="AE9" s="129">
        <v>90867.935717931192</v>
      </c>
      <c r="AF9" s="129">
        <v>92389.203951710399</v>
      </c>
      <c r="AG9" s="129">
        <v>96952.839646211651</v>
      </c>
      <c r="AH9" s="129">
        <v>100469.31409845706</v>
      </c>
      <c r="AI9" s="129">
        <v>102649.9148205604</v>
      </c>
      <c r="AJ9" s="129">
        <v>108761.66192064084</v>
      </c>
      <c r="AK9" s="129">
        <v>111946.13369347723</v>
      </c>
      <c r="AL9" s="129">
        <v>110342.91416644132</v>
      </c>
      <c r="AM9" s="129">
        <v>109732.07170577317</v>
      </c>
      <c r="AN9" s="129">
        <v>113239.09505825292</v>
      </c>
      <c r="AO9" s="129">
        <v>108796.75442601541</v>
      </c>
      <c r="AP9" s="129">
        <v>102447.69137999351</v>
      </c>
      <c r="AQ9" s="129">
        <v>111859.25613923463</v>
      </c>
      <c r="AR9" s="129">
        <v>122920.68807540464</v>
      </c>
      <c r="AS9" s="129">
        <v>121613.04261156407</v>
      </c>
      <c r="AT9" s="129">
        <v>122721.64919727498</v>
      </c>
      <c r="AU9" s="129">
        <v>131714.25193935941</v>
      </c>
      <c r="AV9" s="129">
        <v>163925.67869025539</v>
      </c>
      <c r="AW9" s="129">
        <v>173176.59959258584</v>
      </c>
      <c r="AX9" s="129">
        <v>174337.90057961064</v>
      </c>
      <c r="AY9" s="129">
        <v>175139.57433615159</v>
      </c>
      <c r="AZ9" s="129">
        <v>162382.81581893191</v>
      </c>
      <c r="BA9" s="129">
        <v>166765.97278550832</v>
      </c>
      <c r="BB9" s="129">
        <v>159469.90482416854</v>
      </c>
      <c r="BC9" s="129">
        <v>149644.04166311928</v>
      </c>
      <c r="BD9" s="129">
        <v>140866.82332001027</v>
      </c>
      <c r="BE9" s="129">
        <v>142044.67154904496</v>
      </c>
      <c r="BF9" s="129">
        <v>127880.18193077264</v>
      </c>
      <c r="BG9" s="131"/>
    </row>
    <row r="10" spans="23:59" ht="18" customHeight="1" thickBot="1">
      <c r="W10" s="267" t="s">
        <v>84</v>
      </c>
      <c r="X10" s="267"/>
      <c r="Y10" s="267"/>
      <c r="Z10" s="267"/>
      <c r="AA10" s="134">
        <v>33276.973267912115</v>
      </c>
      <c r="AB10" s="134">
        <v>36379.76869203055</v>
      </c>
      <c r="AC10" s="134">
        <v>38617.432539531241</v>
      </c>
      <c r="AD10" s="134">
        <v>41590.743564937788</v>
      </c>
      <c r="AE10" s="134">
        <v>42177.002160085751</v>
      </c>
      <c r="AF10" s="134">
        <v>45537.795569917711</v>
      </c>
      <c r="AG10" s="134">
        <v>46734.348736427084</v>
      </c>
      <c r="AH10" s="134">
        <v>47852.653736804823</v>
      </c>
      <c r="AI10" s="134">
        <v>49429.487039271087</v>
      </c>
      <c r="AJ10" s="134">
        <v>52419.855541414014</v>
      </c>
      <c r="AK10" s="134">
        <v>54126.426817229898</v>
      </c>
      <c r="AL10" s="134">
        <v>55039.266399344429</v>
      </c>
      <c r="AM10" s="134">
        <v>59612.916655723726</v>
      </c>
      <c r="AN10" s="134">
        <v>61542.765052368813</v>
      </c>
      <c r="AO10" s="134">
        <v>64881.248053028634</v>
      </c>
      <c r="AP10" s="134">
        <v>69967.507448290897</v>
      </c>
      <c r="AQ10" s="134">
        <v>77187.555589610711</v>
      </c>
      <c r="AR10" s="134">
        <v>82502.180600538006</v>
      </c>
      <c r="AS10" s="134">
        <v>79672.667037772873</v>
      </c>
      <c r="AT10" s="134">
        <v>76405.003061459312</v>
      </c>
      <c r="AU10" s="134">
        <v>78217.393179302933</v>
      </c>
      <c r="AV10" s="134">
        <v>80759.958193719169</v>
      </c>
      <c r="AW10" s="134">
        <v>80874.645390724676</v>
      </c>
      <c r="AX10" s="134">
        <v>79039.707374243575</v>
      </c>
      <c r="AY10" s="134">
        <v>80368.575320073622</v>
      </c>
      <c r="AZ10" s="134">
        <v>80984.708542167733</v>
      </c>
      <c r="BA10" s="134">
        <v>82062.724639050284</v>
      </c>
      <c r="BB10" s="134">
        <v>83347.533759915532</v>
      </c>
      <c r="BC10" s="134">
        <v>81702.625291007775</v>
      </c>
      <c r="BD10" s="134">
        <v>80551.678738837596</v>
      </c>
      <c r="BE10" s="134">
        <v>78174.788054251359</v>
      </c>
      <c r="BF10" s="134">
        <v>81399.655340933081</v>
      </c>
      <c r="BG10" s="135"/>
    </row>
    <row r="11" spans="23:59" ht="18" customHeight="1" thickTop="1">
      <c r="W11" s="597" t="s">
        <v>27</v>
      </c>
      <c r="X11" s="597"/>
      <c r="Y11" s="597"/>
      <c r="Z11" s="597"/>
      <c r="AA11" s="132">
        <f>SUM(AA5:AA10)</f>
        <v>1067561.954437844</v>
      </c>
      <c r="AB11" s="132">
        <f t="shared" ref="AB11:AX11" si="1">SUM(AB5:AB10)</f>
        <v>1077811.3134951484</v>
      </c>
      <c r="AC11" s="132">
        <f t="shared" si="1"/>
        <v>1085822.1633882239</v>
      </c>
      <c r="AD11" s="132">
        <f t="shared" si="1"/>
        <v>1081001.687398074</v>
      </c>
      <c r="AE11" s="132">
        <f t="shared" si="1"/>
        <v>1130903.9713782833</v>
      </c>
      <c r="AF11" s="132">
        <f t="shared" si="1"/>
        <v>1142141.2286336392</v>
      </c>
      <c r="AG11" s="132">
        <f t="shared" si="1"/>
        <v>1153549.6793706228</v>
      </c>
      <c r="AH11" s="132">
        <f t="shared" si="1"/>
        <v>1147096.7966268645</v>
      </c>
      <c r="AI11" s="132">
        <f t="shared" si="1"/>
        <v>1113157.8091833082</v>
      </c>
      <c r="AJ11" s="132">
        <f t="shared" si="1"/>
        <v>1149478.7329300644</v>
      </c>
      <c r="AK11" s="132">
        <f t="shared" si="1"/>
        <v>1170300.242834518</v>
      </c>
      <c r="AL11" s="132">
        <f t="shared" si="1"/>
        <v>1157360.1822797363</v>
      </c>
      <c r="AM11" s="132">
        <f t="shared" si="1"/>
        <v>1188990.8394394009</v>
      </c>
      <c r="AN11" s="132">
        <f t="shared" si="1"/>
        <v>1197298.2498674172</v>
      </c>
      <c r="AO11" s="132">
        <f t="shared" si="1"/>
        <v>1193442.4477155812</v>
      </c>
      <c r="AP11" s="132">
        <f t="shared" si="1"/>
        <v>1200521.1451346583</v>
      </c>
      <c r="AQ11" s="132">
        <f t="shared" si="1"/>
        <v>1178716.355597913</v>
      </c>
      <c r="AR11" s="132">
        <f t="shared" si="1"/>
        <v>1214489.3208380837</v>
      </c>
      <c r="AS11" s="132">
        <f t="shared" si="1"/>
        <v>1146922.1427505882</v>
      </c>
      <c r="AT11" s="132">
        <f t="shared" si="1"/>
        <v>1087131.5656690232</v>
      </c>
      <c r="AU11" s="132">
        <f t="shared" si="1"/>
        <v>1137029.6593733155</v>
      </c>
      <c r="AV11" s="132">
        <f t="shared" si="1"/>
        <v>1187985.0725292799</v>
      </c>
      <c r="AW11" s="132">
        <f t="shared" si="1"/>
        <v>1227315.4550555311</v>
      </c>
      <c r="AX11" s="132">
        <f t="shared" si="1"/>
        <v>1235393.6400559009</v>
      </c>
      <c r="AY11" s="132">
        <f t="shared" ref="AY11:BE11" si="2">SUM(AY5:AY10)</f>
        <v>1185623.0562799498</v>
      </c>
      <c r="AZ11" s="132">
        <f t="shared" si="2"/>
        <v>1145912.6032718518</v>
      </c>
      <c r="BA11" s="132">
        <f t="shared" si="2"/>
        <v>1126473.4497142471</v>
      </c>
      <c r="BB11" s="132">
        <f t="shared" si="2"/>
        <v>1115200.4465560799</v>
      </c>
      <c r="BC11" s="132">
        <f t="shared" si="2"/>
        <v>1065143.8424160948</v>
      </c>
      <c r="BD11" s="132">
        <f t="shared" si="2"/>
        <v>1029304.3796565954</v>
      </c>
      <c r="BE11" s="132">
        <f t="shared" si="2"/>
        <v>968364.81785470643</v>
      </c>
      <c r="BF11" s="132">
        <f t="shared" ref="BF11" si="3">SUM(BF5:BF10)</f>
        <v>979720.19089582795</v>
      </c>
      <c r="BG11" s="133"/>
    </row>
    <row r="12" spans="23:59">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row>
    <row r="13" spans="23:59">
      <c r="W13" s="1" t="s">
        <v>85</v>
      </c>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row>
    <row r="14" spans="23:59">
      <c r="W14" s="343"/>
      <c r="X14" s="343"/>
      <c r="Y14" s="343"/>
      <c r="Z14" s="343"/>
      <c r="AA14" s="6">
        <v>1990</v>
      </c>
      <c r="AB14" s="6">
        <f t="shared" ref="AB14:AX14" si="4">AA14+1</f>
        <v>1991</v>
      </c>
      <c r="AC14" s="6">
        <f t="shared" si="4"/>
        <v>1992</v>
      </c>
      <c r="AD14" s="6">
        <f t="shared" si="4"/>
        <v>1993</v>
      </c>
      <c r="AE14" s="6">
        <f t="shared" si="4"/>
        <v>1994</v>
      </c>
      <c r="AF14" s="6">
        <f t="shared" si="4"/>
        <v>1995</v>
      </c>
      <c r="AG14" s="6">
        <f t="shared" si="4"/>
        <v>1996</v>
      </c>
      <c r="AH14" s="6">
        <f t="shared" si="4"/>
        <v>1997</v>
      </c>
      <c r="AI14" s="6">
        <f t="shared" si="4"/>
        <v>1998</v>
      </c>
      <c r="AJ14" s="6">
        <f t="shared" si="4"/>
        <v>1999</v>
      </c>
      <c r="AK14" s="6">
        <f t="shared" si="4"/>
        <v>2000</v>
      </c>
      <c r="AL14" s="6">
        <f t="shared" si="4"/>
        <v>2001</v>
      </c>
      <c r="AM14" s="6">
        <f t="shared" si="4"/>
        <v>2002</v>
      </c>
      <c r="AN14" s="6">
        <f t="shared" si="4"/>
        <v>2003</v>
      </c>
      <c r="AO14" s="6">
        <f t="shared" si="4"/>
        <v>2004</v>
      </c>
      <c r="AP14" s="6">
        <f t="shared" si="4"/>
        <v>2005</v>
      </c>
      <c r="AQ14" s="6">
        <f t="shared" si="4"/>
        <v>2006</v>
      </c>
      <c r="AR14" s="6">
        <f t="shared" si="4"/>
        <v>2007</v>
      </c>
      <c r="AS14" s="6">
        <f t="shared" si="4"/>
        <v>2008</v>
      </c>
      <c r="AT14" s="6">
        <f t="shared" si="4"/>
        <v>2009</v>
      </c>
      <c r="AU14" s="6">
        <f t="shared" si="4"/>
        <v>2010</v>
      </c>
      <c r="AV14" s="6">
        <f t="shared" si="4"/>
        <v>2011</v>
      </c>
      <c r="AW14" s="6">
        <f t="shared" si="4"/>
        <v>2012</v>
      </c>
      <c r="AX14" s="6">
        <f t="shared" si="4"/>
        <v>2013</v>
      </c>
      <c r="AY14" s="6">
        <f t="shared" ref="AY14:BF14" si="5">AX14+1</f>
        <v>2014</v>
      </c>
      <c r="AZ14" s="6">
        <f t="shared" si="5"/>
        <v>2015</v>
      </c>
      <c r="BA14" s="6">
        <f t="shared" si="5"/>
        <v>2016</v>
      </c>
      <c r="BB14" s="6">
        <f t="shared" si="5"/>
        <v>2017</v>
      </c>
      <c r="BC14" s="6">
        <f t="shared" si="5"/>
        <v>2018</v>
      </c>
      <c r="BD14" s="6">
        <f t="shared" si="5"/>
        <v>2019</v>
      </c>
      <c r="BE14" s="6">
        <f t="shared" si="5"/>
        <v>2020</v>
      </c>
      <c r="BF14" s="6">
        <f t="shared" si="5"/>
        <v>2021</v>
      </c>
      <c r="BG14" s="6" t="s">
        <v>16</v>
      </c>
    </row>
    <row r="15" spans="23:59" ht="18" customHeight="1">
      <c r="W15" s="265" t="s">
        <v>79</v>
      </c>
      <c r="X15" s="265"/>
      <c r="Y15" s="265"/>
      <c r="Z15" s="265"/>
      <c r="AA15" s="789">
        <f>AA5/AA$11</f>
        <v>0.11729937578530368</v>
      </c>
      <c r="AB15" s="789">
        <f t="shared" ref="AB15:AX20" si="6">AB5/AB$11</f>
        <v>0.1237103338318358</v>
      </c>
      <c r="AC15" s="789">
        <f t="shared" si="6"/>
        <v>0.12761625993897263</v>
      </c>
      <c r="AD15" s="789">
        <f t="shared" si="6"/>
        <v>0.1350439768157638</v>
      </c>
      <c r="AE15" s="789">
        <f t="shared" si="6"/>
        <v>0.1395957015972715</v>
      </c>
      <c r="AF15" s="789">
        <f t="shared" si="6"/>
        <v>0.14815145208782846</v>
      </c>
      <c r="AG15" s="789">
        <f t="shared" si="6"/>
        <v>0.15377021008475747</v>
      </c>
      <c r="AH15" s="789">
        <f t="shared" si="6"/>
        <v>0.16176237707324614</v>
      </c>
      <c r="AI15" s="789">
        <f t="shared" si="6"/>
        <v>0.16340418902619308</v>
      </c>
      <c r="AJ15" s="789">
        <f t="shared" si="6"/>
        <v>0.16969902962137712</v>
      </c>
      <c r="AK15" s="789">
        <f t="shared" si="6"/>
        <v>0.18273922744379298</v>
      </c>
      <c r="AL15" s="789">
        <f t="shared" si="6"/>
        <v>0.19531418507578896</v>
      </c>
      <c r="AM15" s="789">
        <f t="shared" si="6"/>
        <v>0.20110647452394739</v>
      </c>
      <c r="AN15" s="789">
        <f t="shared" si="6"/>
        <v>0.21186610276864043</v>
      </c>
      <c r="AO15" s="789">
        <f t="shared" si="6"/>
        <v>0.22010659315166625</v>
      </c>
      <c r="AP15" s="789">
        <f t="shared" si="6"/>
        <v>0.22941804047568284</v>
      </c>
      <c r="AQ15" s="789">
        <f t="shared" si="6"/>
        <v>0.22780303497059715</v>
      </c>
      <c r="AR15" s="789">
        <f t="shared" si="6"/>
        <v>0.2328912570485917</v>
      </c>
      <c r="AS15" s="789">
        <f t="shared" si="6"/>
        <v>0.2422052621740817</v>
      </c>
      <c r="AT15" s="789">
        <f t="shared" si="6"/>
        <v>0.24816711169959266</v>
      </c>
      <c r="AU15" s="789">
        <f t="shared" si="6"/>
        <v>0.25335202402661422</v>
      </c>
      <c r="AV15" s="789">
        <f t="shared" si="6"/>
        <v>0.23935395697463197</v>
      </c>
      <c r="AW15" s="789">
        <f t="shared" si="6"/>
        <v>0.24707579067298999</v>
      </c>
      <c r="AX15" s="789">
        <f t="shared" si="6"/>
        <v>0.26733967029773759</v>
      </c>
      <c r="AY15" s="789">
        <f t="shared" ref="AY15:AY20" si="7">AY5/AY$11</f>
        <v>0.2720329800845786</v>
      </c>
      <c r="AZ15" s="789">
        <f t="shared" ref="AZ15:BB20" si="8">AZ5/AZ$11</f>
        <v>0.2797801290017789</v>
      </c>
      <c r="BA15" s="789">
        <f>BA5/BA$11</f>
        <v>0.27894276814632729</v>
      </c>
      <c r="BB15" s="789">
        <f t="shared" ref="BB15:BC20" si="9">BB5/BB$11</f>
        <v>0.2859804615166196</v>
      </c>
      <c r="BC15" s="789">
        <f t="shared" si="9"/>
        <v>0.28573320854630591</v>
      </c>
      <c r="BD15" s="789">
        <f t="shared" ref="BD15:BE20" si="10">BD5/BD$11</f>
        <v>0.28945842165418106</v>
      </c>
      <c r="BE15" s="789">
        <f t="shared" si="10"/>
        <v>0.29379333146140235</v>
      </c>
      <c r="BF15" s="789">
        <f>BF5/BF$11</f>
        <v>0.30005026147222402</v>
      </c>
      <c r="BG15" s="890"/>
    </row>
    <row r="16" spans="23:59" ht="18" customHeight="1">
      <c r="W16" s="266" t="s">
        <v>80</v>
      </c>
      <c r="X16" s="266"/>
      <c r="Y16" s="266"/>
      <c r="Z16" s="266"/>
      <c r="AA16" s="790">
        <f t="shared" ref="AA16:AA20" si="11">AA6/AA$11</f>
        <v>0.17259677615955088</v>
      </c>
      <c r="AB16" s="790">
        <f t="shared" ref="AB16:AP16" si="12">AB6/AB$11</f>
        <v>0.16342618358376038</v>
      </c>
      <c r="AC16" s="790">
        <f t="shared" si="12"/>
        <v>0.15252594469636852</v>
      </c>
      <c r="AD16" s="790">
        <f t="shared" si="12"/>
        <v>0.15161535516197344</v>
      </c>
      <c r="AE16" s="790">
        <f t="shared" si="12"/>
        <v>0.1411579990488519</v>
      </c>
      <c r="AF16" s="790">
        <f t="shared" si="12"/>
        <v>0.13832903133944685</v>
      </c>
      <c r="AG16" s="790">
        <f t="shared" si="12"/>
        <v>0.13749127130281166</v>
      </c>
      <c r="AH16" s="790">
        <f t="shared" si="12"/>
        <v>0.13598157110497483</v>
      </c>
      <c r="AI16" s="790">
        <f t="shared" si="12"/>
        <v>0.12374392330040239</v>
      </c>
      <c r="AJ16" s="790">
        <f t="shared" si="12"/>
        <v>0.12391485950779849</v>
      </c>
      <c r="AK16" s="790">
        <f t="shared" si="12"/>
        <v>0.12835954356618592</v>
      </c>
      <c r="AL16" s="790">
        <f t="shared" si="12"/>
        <v>0.12715000638307558</v>
      </c>
      <c r="AM16" s="790">
        <f t="shared" si="12"/>
        <v>0.12729717616623576</v>
      </c>
      <c r="AN16" s="790">
        <f t="shared" si="12"/>
        <v>0.12563394203846934</v>
      </c>
      <c r="AO16" s="790">
        <f t="shared" si="12"/>
        <v>0.12504706046480718</v>
      </c>
      <c r="AP16" s="790">
        <f t="shared" si="12"/>
        <v>0.12246868629980837</v>
      </c>
      <c r="AQ16" s="790">
        <f t="shared" si="6"/>
        <v>0.1280666924034459</v>
      </c>
      <c r="AR16" s="790">
        <f t="shared" si="6"/>
        <v>0.12677759033183414</v>
      </c>
      <c r="AS16" s="790">
        <f t="shared" si="6"/>
        <v>0.12294278851306732</v>
      </c>
      <c r="AT16" s="790">
        <f t="shared" si="6"/>
        <v>0.12399694825436383</v>
      </c>
      <c r="AU16" s="790">
        <f t="shared" si="6"/>
        <v>0.13231296646297067</v>
      </c>
      <c r="AV16" s="790">
        <f t="shared" si="6"/>
        <v>0.11691771607716403</v>
      </c>
      <c r="AW16" s="790">
        <f t="shared" si="6"/>
        <v>0.1136935127346623</v>
      </c>
      <c r="AX16" s="790">
        <f t="shared" si="6"/>
        <v>0.11619552645313781</v>
      </c>
      <c r="AY16" s="790">
        <f t="shared" si="7"/>
        <v>0.12069739468751316</v>
      </c>
      <c r="AZ16" s="790">
        <f t="shared" si="8"/>
        <v>0.12057846503954595</v>
      </c>
      <c r="BA16" s="790">
        <f t="shared" si="8"/>
        <v>0.12018425237865722</v>
      </c>
      <c r="BB16" s="790">
        <f t="shared" si="8"/>
        <v>0.11897465306835227</v>
      </c>
      <c r="BC16" s="790">
        <f t="shared" si="9"/>
        <v>0.12282663373742624</v>
      </c>
      <c r="BD16" s="790">
        <f t="shared" si="10"/>
        <v>0.12412581424564187</v>
      </c>
      <c r="BE16" s="790">
        <f t="shared" si="10"/>
        <v>0.11220497781820717</v>
      </c>
      <c r="BF16" s="790">
        <f t="shared" ref="BF16" si="13">BF6/BF$11</f>
        <v>0.1216170643562669</v>
      </c>
      <c r="BG16" s="131"/>
    </row>
    <row r="17" spans="23:59" ht="18" customHeight="1">
      <c r="W17" s="266" t="s">
        <v>81</v>
      </c>
      <c r="X17" s="266"/>
      <c r="Y17" s="266"/>
      <c r="Z17" s="266"/>
      <c r="AA17" s="790">
        <f t="shared" si="11"/>
        <v>5.7215279085354662E-2</v>
      </c>
      <c r="AB17" s="790">
        <f t="shared" si="6"/>
        <v>5.2322040390317896E-2</v>
      </c>
      <c r="AC17" s="790">
        <f t="shared" si="6"/>
        <v>5.2383319619130481E-2</v>
      </c>
      <c r="AD17" s="790">
        <f t="shared" si="6"/>
        <v>4.0772094824853417E-2</v>
      </c>
      <c r="AE17" s="790">
        <f t="shared" si="6"/>
        <v>5.1948131098385655E-2</v>
      </c>
      <c r="AF17" s="790">
        <f t="shared" si="6"/>
        <v>4.1113351913876474E-2</v>
      </c>
      <c r="AG17" s="790">
        <f t="shared" si="6"/>
        <v>4.0248665402257411E-2</v>
      </c>
      <c r="AH17" s="790">
        <f t="shared" si="6"/>
        <v>2.956245441505943E-2</v>
      </c>
      <c r="AI17" s="790">
        <f t="shared" si="6"/>
        <v>2.4199648440948678E-2</v>
      </c>
      <c r="AJ17" s="790">
        <f t="shared" si="6"/>
        <v>2.2809051256945091E-2</v>
      </c>
      <c r="AK17" s="790">
        <f t="shared" si="6"/>
        <v>1.8193214933551374E-2</v>
      </c>
      <c r="AL17" s="790">
        <f t="shared" si="6"/>
        <v>1.1386554226310507E-2</v>
      </c>
      <c r="AM17" s="790">
        <f t="shared" si="6"/>
        <v>1.570301881038268E-2</v>
      </c>
      <c r="AN17" s="790">
        <f t="shared" si="6"/>
        <v>1.380349587554067E-2</v>
      </c>
      <c r="AO17" s="790">
        <f t="shared" si="6"/>
        <v>1.4261988117551345E-2</v>
      </c>
      <c r="AP17" s="790">
        <f t="shared" si="6"/>
        <v>1.8032490551664573E-2</v>
      </c>
      <c r="AQ17" s="790">
        <f t="shared" si="6"/>
        <v>1.4476395679500121E-2</v>
      </c>
      <c r="AR17" s="790">
        <f t="shared" si="6"/>
        <v>2.5888656455536365E-2</v>
      </c>
      <c r="AS17" s="790">
        <f t="shared" si="6"/>
        <v>1.9366096452900841E-2</v>
      </c>
      <c r="AT17" s="792">
        <f t="shared" si="6"/>
        <v>9.4810892499625418E-3</v>
      </c>
      <c r="AU17" s="790">
        <f t="shared" si="6"/>
        <v>1.1739169383297733E-2</v>
      </c>
      <c r="AV17" s="790">
        <f t="shared" si="6"/>
        <v>2.6946551149497566E-2</v>
      </c>
      <c r="AW17" s="790">
        <f t="shared" si="6"/>
        <v>3.027954768287883E-2</v>
      </c>
      <c r="AX17" s="790">
        <f t="shared" si="6"/>
        <v>2.5973850441042605E-2</v>
      </c>
      <c r="AY17" s="790">
        <f t="shared" si="7"/>
        <v>1.587392247887166E-2</v>
      </c>
      <c r="AZ17" s="790">
        <f t="shared" si="8"/>
        <v>1.4003085967034529E-2</v>
      </c>
      <c r="BA17" s="792">
        <f t="shared" si="8"/>
        <v>8.1058237858354157E-3</v>
      </c>
      <c r="BB17" s="792">
        <f t="shared" si="8"/>
        <v>5.301740996705686E-3</v>
      </c>
      <c r="BC17" s="790">
        <f t="shared" si="9"/>
        <v>2.8239054909037367E-3</v>
      </c>
      <c r="BD17" s="790">
        <f t="shared" si="10"/>
        <v>2.1431584853356354E-3</v>
      </c>
      <c r="BE17" s="790">
        <f t="shared" si="10"/>
        <v>1.8786935293848364E-3</v>
      </c>
      <c r="BF17" s="790">
        <f t="shared" ref="BF17" si="14">BF7/BF$11</f>
        <v>1.7891705973503984E-3</v>
      </c>
      <c r="BG17" s="130"/>
    </row>
    <row r="18" spans="23:59" ht="18" customHeight="1">
      <c r="W18" s="266" t="s">
        <v>82</v>
      </c>
      <c r="X18" s="266"/>
      <c r="Y18" s="266"/>
      <c r="Z18" s="266"/>
      <c r="AA18" s="790">
        <f t="shared" si="11"/>
        <v>0.54594701436120874</v>
      </c>
      <c r="AB18" s="790">
        <f t="shared" si="6"/>
        <v>0.54700373352471554</v>
      </c>
      <c r="AC18" s="790">
        <f t="shared" si="6"/>
        <v>0.55340364338947268</v>
      </c>
      <c r="AD18" s="790">
        <f t="shared" si="6"/>
        <v>0.55519491741733729</v>
      </c>
      <c r="AE18" s="790">
        <f t="shared" si="6"/>
        <v>0.54965339801397406</v>
      </c>
      <c r="AF18" s="790">
        <f t="shared" si="6"/>
        <v>0.55164439189049086</v>
      </c>
      <c r="AG18" s="790">
        <f t="shared" si="6"/>
        <v>0.54392895136758057</v>
      </c>
      <c r="AH18" s="790">
        <f t="shared" si="6"/>
        <v>0.54339154698567815</v>
      </c>
      <c r="AI18" s="790">
        <f t="shared" si="6"/>
        <v>0.55203243509937638</v>
      </c>
      <c r="AJ18" s="790">
        <f t="shared" si="6"/>
        <v>0.5433556593873633</v>
      </c>
      <c r="AK18" s="790">
        <f t="shared" si="6"/>
        <v>0.52880207023775183</v>
      </c>
      <c r="AL18" s="790">
        <f t="shared" si="6"/>
        <v>0.52325321978906436</v>
      </c>
      <c r="AM18" s="790">
        <f t="shared" si="6"/>
        <v>0.51346583421919234</v>
      </c>
      <c r="AN18" s="790">
        <f t="shared" si="6"/>
        <v>0.50271624082961996</v>
      </c>
      <c r="AO18" s="790">
        <f t="shared" si="6"/>
        <v>0.49505743921639017</v>
      </c>
      <c r="AP18" s="790">
        <f t="shared" si="6"/>
        <v>0.48646382138313271</v>
      </c>
      <c r="AQ18" s="790">
        <f t="shared" si="6"/>
        <v>0.4692702436567075</v>
      </c>
      <c r="AR18" s="790">
        <f t="shared" si="6"/>
        <v>0.44529908324856954</v>
      </c>
      <c r="AS18" s="790">
        <f t="shared" si="6"/>
        <v>0.43998509117214574</v>
      </c>
      <c r="AT18" s="790">
        <f t="shared" si="6"/>
        <v>0.4351878280115008</v>
      </c>
      <c r="AU18" s="790">
        <f t="shared" si="6"/>
        <v>0.4179642050698858</v>
      </c>
      <c r="AV18" s="790">
        <f t="shared" si="6"/>
        <v>0.41081484696935133</v>
      </c>
      <c r="AW18" s="790">
        <f t="shared" si="6"/>
        <v>0.40195363744098028</v>
      </c>
      <c r="AX18" s="790">
        <f t="shared" si="6"/>
        <v>0.38539227030038425</v>
      </c>
      <c r="AY18" s="790">
        <f t="shared" si="7"/>
        <v>0.37589032074515072</v>
      </c>
      <c r="AZ18" s="790">
        <f t="shared" si="8"/>
        <v>0.37325953677010393</v>
      </c>
      <c r="BA18" s="790">
        <f t="shared" si="8"/>
        <v>0.37187540055045132</v>
      </c>
      <c r="BB18" s="790">
        <f t="shared" si="8"/>
        <v>0.372008799589154</v>
      </c>
      <c r="BC18" s="790">
        <f t="shared" si="9"/>
        <v>0.37141867032003473</v>
      </c>
      <c r="BD18" s="790">
        <f t="shared" si="10"/>
        <v>0.36915790637231105</v>
      </c>
      <c r="BE18" s="790">
        <f t="shared" si="10"/>
        <v>0.36470926267391979</v>
      </c>
      <c r="BF18" s="790">
        <f t="shared" ref="BF18" si="15">BF8/BF$11</f>
        <v>0.36293165886945156</v>
      </c>
      <c r="BG18" s="131"/>
    </row>
    <row r="19" spans="23:59" ht="18" customHeight="1">
      <c r="W19" s="266" t="s">
        <v>83</v>
      </c>
      <c r="X19" s="266"/>
      <c r="Y19" s="266"/>
      <c r="Z19" s="266"/>
      <c r="AA19" s="790">
        <f t="shared" si="11"/>
        <v>7.5770554996259704E-2</v>
      </c>
      <c r="AB19" s="790">
        <f t="shared" si="6"/>
        <v>7.9784334366722429E-2</v>
      </c>
      <c r="AC19" s="790">
        <f t="shared" si="6"/>
        <v>7.8505678280522143E-2</v>
      </c>
      <c r="AD19" s="790">
        <f t="shared" si="6"/>
        <v>7.8899392465048915E-2</v>
      </c>
      <c r="AE19" s="790">
        <f t="shared" si="6"/>
        <v>8.0349824580761148E-2</v>
      </c>
      <c r="AF19" s="790">
        <f t="shared" si="6"/>
        <v>8.0891225739427169E-2</v>
      </c>
      <c r="AG19" s="790">
        <f t="shared" si="6"/>
        <v>8.404738987843953E-2</v>
      </c>
      <c r="AH19" s="790">
        <f t="shared" si="6"/>
        <v>8.7585733299836252E-2</v>
      </c>
      <c r="AI19" s="790">
        <f t="shared" si="6"/>
        <v>9.221506059044017E-2</v>
      </c>
      <c r="AJ19" s="790">
        <f t="shared" si="6"/>
        <v>9.4618246344935222E-2</v>
      </c>
      <c r="AK19" s="790">
        <f t="shared" si="6"/>
        <v>9.5655909138614575E-2</v>
      </c>
      <c r="AL19" s="790">
        <f t="shared" si="6"/>
        <v>9.5340167957991162E-2</v>
      </c>
      <c r="AM19" s="790">
        <f t="shared" si="6"/>
        <v>9.2290090104908545E-2</v>
      </c>
      <c r="AN19" s="790">
        <f t="shared" si="6"/>
        <v>9.4578852905524965E-2</v>
      </c>
      <c r="AO19" s="790">
        <f t="shared" si="6"/>
        <v>9.1162129044653886E-2</v>
      </c>
      <c r="AP19" s="790">
        <f t="shared" si="6"/>
        <v>8.5336015775467497E-2</v>
      </c>
      <c r="AQ19" s="790">
        <f t="shared" si="6"/>
        <v>9.4899214393689438E-2</v>
      </c>
      <c r="AR19" s="790">
        <f t="shared" si="6"/>
        <v>0.10121183115103939</v>
      </c>
      <c r="AS19" s="790">
        <f t="shared" si="6"/>
        <v>0.10603426168048991</v>
      </c>
      <c r="AT19" s="790">
        <f t="shared" si="6"/>
        <v>0.11288573809532593</v>
      </c>
      <c r="AU19" s="790">
        <f t="shared" si="6"/>
        <v>0.11584064747436311</v>
      </c>
      <c r="AV19" s="790">
        <f t="shared" si="6"/>
        <v>0.13798631184923005</v>
      </c>
      <c r="AW19" s="790">
        <f t="shared" si="6"/>
        <v>0.14110194643051269</v>
      </c>
      <c r="AX19" s="790">
        <f t="shared" si="6"/>
        <v>0.14111931203702971</v>
      </c>
      <c r="AY19" s="790">
        <f t="shared" si="7"/>
        <v>0.1477194403469812</v>
      </c>
      <c r="AZ19" s="790">
        <f t="shared" si="8"/>
        <v>0.1417061086118527</v>
      </c>
      <c r="BA19" s="790">
        <f t="shared" si="8"/>
        <v>0.14804252406287241</v>
      </c>
      <c r="BB19" s="790">
        <f t="shared" si="8"/>
        <v>0.14299662927560466</v>
      </c>
      <c r="BC19" s="790">
        <f t="shared" si="9"/>
        <v>0.14049186194765734</v>
      </c>
      <c r="BD19" s="790">
        <f t="shared" si="10"/>
        <v>0.13685633336856817</v>
      </c>
      <c r="BE19" s="790">
        <f t="shared" si="10"/>
        <v>0.14668508079808962</v>
      </c>
      <c r="BF19" s="790">
        <f t="shared" ref="BF19" si="16">BF9/BF$11</f>
        <v>0.1305272496362892</v>
      </c>
      <c r="BG19" s="130"/>
    </row>
    <row r="20" spans="23:59" ht="18" customHeight="1" thickBot="1">
      <c r="W20" s="267" t="s">
        <v>84</v>
      </c>
      <c r="X20" s="267"/>
      <c r="Y20" s="267"/>
      <c r="Z20" s="267"/>
      <c r="AA20" s="791">
        <f t="shared" si="11"/>
        <v>3.117099961232234E-2</v>
      </c>
      <c r="AB20" s="791">
        <f t="shared" si="6"/>
        <v>3.3753374302648111E-2</v>
      </c>
      <c r="AC20" s="791">
        <f t="shared" si="6"/>
        <v>3.5565154075533456E-2</v>
      </c>
      <c r="AD20" s="791">
        <f t="shared" si="6"/>
        <v>3.8474263315023099E-2</v>
      </c>
      <c r="AE20" s="791">
        <f t="shared" si="6"/>
        <v>3.7294945660755571E-2</v>
      </c>
      <c r="AF20" s="791">
        <f t="shared" si="6"/>
        <v>3.9870547028930267E-2</v>
      </c>
      <c r="AG20" s="791">
        <f t="shared" si="6"/>
        <v>4.0513511964153433E-2</v>
      </c>
      <c r="AH20" s="791">
        <f t="shared" si="6"/>
        <v>4.1716317121205125E-2</v>
      </c>
      <c r="AI20" s="791">
        <f t="shared" si="6"/>
        <v>4.4404743542639367E-2</v>
      </c>
      <c r="AJ20" s="791">
        <f t="shared" si="6"/>
        <v>4.5603153881580594E-2</v>
      </c>
      <c r="AK20" s="791">
        <f t="shared" si="6"/>
        <v>4.6250034680103407E-2</v>
      </c>
      <c r="AL20" s="791">
        <f t="shared" si="6"/>
        <v>4.7555866567769417E-2</v>
      </c>
      <c r="AM20" s="791">
        <f t="shared" si="6"/>
        <v>5.0137406175333285E-2</v>
      </c>
      <c r="AN20" s="791">
        <f t="shared" si="6"/>
        <v>5.140136558220456E-2</v>
      </c>
      <c r="AO20" s="791">
        <f t="shared" si="6"/>
        <v>5.4364790004931184E-2</v>
      </c>
      <c r="AP20" s="791">
        <f t="shared" si="6"/>
        <v>5.8280945514244051E-2</v>
      </c>
      <c r="AQ20" s="791">
        <f t="shared" si="6"/>
        <v>6.5484418896059798E-2</v>
      </c>
      <c r="AR20" s="791">
        <f t="shared" si="6"/>
        <v>6.79315817644289E-2</v>
      </c>
      <c r="AS20" s="791">
        <f t="shared" si="6"/>
        <v>6.9466500007314483E-2</v>
      </c>
      <c r="AT20" s="791">
        <f t="shared" si="6"/>
        <v>7.0281284689254236E-2</v>
      </c>
      <c r="AU20" s="791">
        <f t="shared" si="6"/>
        <v>6.8790987582868487E-2</v>
      </c>
      <c r="AV20" s="791">
        <f t="shared" si="6"/>
        <v>6.7980616980125155E-2</v>
      </c>
      <c r="AW20" s="791">
        <f t="shared" si="6"/>
        <v>6.5895565037975848E-2</v>
      </c>
      <c r="AX20" s="791">
        <f t="shared" si="6"/>
        <v>6.3979370470668012E-2</v>
      </c>
      <c r="AY20" s="791">
        <f t="shared" si="7"/>
        <v>6.7785941656904616E-2</v>
      </c>
      <c r="AZ20" s="791">
        <f t="shared" si="8"/>
        <v>7.0672674609684211E-2</v>
      </c>
      <c r="BA20" s="791">
        <f t="shared" si="8"/>
        <v>7.2849231075856391E-2</v>
      </c>
      <c r="BB20" s="791">
        <f t="shared" si="8"/>
        <v>7.4737715553563719E-2</v>
      </c>
      <c r="BC20" s="791">
        <f t="shared" si="9"/>
        <v>7.6705719957672086E-2</v>
      </c>
      <c r="BD20" s="791">
        <f t="shared" si="10"/>
        <v>7.825836587396226E-2</v>
      </c>
      <c r="BE20" s="791">
        <f t="shared" si="10"/>
        <v>8.0728653718996138E-2</v>
      </c>
      <c r="BF20" s="791">
        <f t="shared" ref="BF20" si="17">BF10/BF$11</f>
        <v>8.3084595068418032E-2</v>
      </c>
      <c r="BG20" s="135"/>
    </row>
    <row r="21" spans="23:59" ht="18" customHeight="1" thickTop="1">
      <c r="W21" s="597" t="s">
        <v>27</v>
      </c>
      <c r="X21" s="597"/>
      <c r="Y21" s="597"/>
      <c r="Z21" s="597"/>
      <c r="AA21" s="136">
        <f>SUM(AA15:AA20)</f>
        <v>1</v>
      </c>
      <c r="AB21" s="136">
        <f>SUM(AB15:AB20)</f>
        <v>1.0000000000000002</v>
      </c>
      <c r="AC21" s="136">
        <f t="shared" ref="AC21:AZ21" si="18">SUM(AC15:AC20)</f>
        <v>0.99999999999999978</v>
      </c>
      <c r="AD21" s="136">
        <f t="shared" si="18"/>
        <v>1</v>
      </c>
      <c r="AE21" s="136">
        <f t="shared" si="18"/>
        <v>0.99999999999999978</v>
      </c>
      <c r="AF21" s="136">
        <f t="shared" si="18"/>
        <v>1</v>
      </c>
      <c r="AG21" s="136">
        <f t="shared" si="18"/>
        <v>1.0000000000000002</v>
      </c>
      <c r="AH21" s="136">
        <f t="shared" si="18"/>
        <v>1</v>
      </c>
      <c r="AI21" s="136">
        <f t="shared" si="18"/>
        <v>1</v>
      </c>
      <c r="AJ21" s="136">
        <f t="shared" si="18"/>
        <v>0.99999999999999978</v>
      </c>
      <c r="AK21" s="136">
        <f t="shared" si="18"/>
        <v>1</v>
      </c>
      <c r="AL21" s="136">
        <f t="shared" si="18"/>
        <v>1</v>
      </c>
      <c r="AM21" s="136">
        <f t="shared" si="18"/>
        <v>0.99999999999999989</v>
      </c>
      <c r="AN21" s="136">
        <f t="shared" si="18"/>
        <v>0.99999999999999989</v>
      </c>
      <c r="AO21" s="136">
        <f t="shared" si="18"/>
        <v>1</v>
      </c>
      <c r="AP21" s="136">
        <f t="shared" si="18"/>
        <v>0.99999999999999989</v>
      </c>
      <c r="AQ21" s="136">
        <f t="shared" si="18"/>
        <v>0.99999999999999989</v>
      </c>
      <c r="AR21" s="136">
        <f t="shared" si="18"/>
        <v>1</v>
      </c>
      <c r="AS21" s="136">
        <f t="shared" si="18"/>
        <v>1</v>
      </c>
      <c r="AT21" s="136">
        <f t="shared" si="18"/>
        <v>1</v>
      </c>
      <c r="AU21" s="136">
        <f t="shared" si="18"/>
        <v>1</v>
      </c>
      <c r="AV21" s="136">
        <f t="shared" si="18"/>
        <v>1.0000000000000002</v>
      </c>
      <c r="AW21" s="136">
        <f t="shared" si="18"/>
        <v>1</v>
      </c>
      <c r="AX21" s="136">
        <f t="shared" si="18"/>
        <v>1</v>
      </c>
      <c r="AY21" s="136">
        <f t="shared" si="18"/>
        <v>1</v>
      </c>
      <c r="AZ21" s="136">
        <f t="shared" si="18"/>
        <v>1.0000000000000002</v>
      </c>
      <c r="BA21" s="136">
        <f t="shared" ref="BA21:BF21" si="19">SUM(BA15:BA20)</f>
        <v>1</v>
      </c>
      <c r="BB21" s="136">
        <f t="shared" si="19"/>
        <v>0.99999999999999989</v>
      </c>
      <c r="BC21" s="136">
        <f t="shared" si="19"/>
        <v>1.0000000000000002</v>
      </c>
      <c r="BD21" s="136">
        <f t="shared" si="19"/>
        <v>1</v>
      </c>
      <c r="BE21" s="136">
        <f t="shared" si="19"/>
        <v>0.99999999999999989</v>
      </c>
      <c r="BF21" s="136">
        <f t="shared" si="19"/>
        <v>1.0000000000000002</v>
      </c>
      <c r="BG21" s="133"/>
    </row>
  </sheetData>
  <phoneticPr fontId="10"/>
  <pageMargins left="0.78740157480314965" right="0.78740157480314965" top="0.98425196850393704" bottom="0.98425196850393704" header="0.51181102362204722" footer="0.51181102362204722"/>
  <pageSetup paperSize="9" scale="45" orientation="landscape" r:id="rId1"/>
  <headerFooter alignWithMargins="0"/>
  <ignoredErrors>
    <ignoredError sqref="AA1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A1:BY77"/>
  <sheetViews>
    <sheetView zoomScaleNormal="100" workbookViewId="0">
      <pane xSplit="22" ySplit="4" topLeftCell="AV5" activePane="bottomRight" state="frozen"/>
      <selection pane="topRight" activeCell="AA1" sqref="AA1"/>
      <selection pane="bottomLeft" activeCell="A5" sqref="A5"/>
      <selection pane="bottomRight" sqref="A1:A1048576"/>
    </sheetView>
  </sheetViews>
  <sheetFormatPr defaultColWidth="9.6640625" defaultRowHeight="13.8"/>
  <cols>
    <col min="1" max="1" width="1.6640625" style="83" customWidth="1"/>
    <col min="2" max="19" width="1.6640625" style="83" hidden="1" customWidth="1"/>
    <col min="20" max="21" width="1.6640625" style="83" customWidth="1"/>
    <col min="22" max="22" width="57" style="83" bestFit="1" customWidth="1"/>
    <col min="23" max="26" width="57" style="83" hidden="1" customWidth="1"/>
    <col min="27" max="44" width="9" style="5" bestFit="1" customWidth="1"/>
    <col min="45" max="45" width="9.6640625" style="5" bestFit="1" customWidth="1"/>
    <col min="46" max="58" width="9" style="5" bestFit="1" customWidth="1"/>
    <col min="59" max="59" width="37.109375" style="83" customWidth="1"/>
    <col min="60" max="60" width="9.33203125" style="5" customWidth="1"/>
    <col min="61" max="62" width="9.109375" style="5" customWidth="1"/>
    <col min="63" max="68" width="9.6640625" style="5" customWidth="1"/>
    <col min="69" max="69" width="9.109375" style="5" customWidth="1"/>
    <col min="70" max="70" width="9" style="5" customWidth="1"/>
    <col min="71" max="92" width="9.6640625" style="5" customWidth="1"/>
    <col min="93" max="16384" width="9.6640625" style="5"/>
  </cols>
  <sheetData>
    <row r="1" spans="1:70" ht="53.25" customHeight="1">
      <c r="A1" s="1554"/>
      <c r="U1" s="1594" t="s">
        <v>532</v>
      </c>
      <c r="V1" s="1594"/>
      <c r="W1" s="1276"/>
      <c r="X1" s="1276"/>
      <c r="Y1" s="1276"/>
      <c r="Z1" s="1276"/>
    </row>
    <row r="2" spans="1:70">
      <c r="U2" s="1303" t="str">
        <f>'0.Contents'!$C2</f>
        <v>＜暫定データ＞</v>
      </c>
      <c r="V2" s="361"/>
      <c r="W2" s="361"/>
      <c r="X2" s="361"/>
      <c r="Y2" s="361"/>
      <c r="Z2" s="361"/>
      <c r="AA2" s="1126"/>
      <c r="AB2" s="1126"/>
      <c r="AC2" s="1126"/>
      <c r="AD2" s="1126"/>
      <c r="AE2" s="1126"/>
      <c r="AF2" s="1126"/>
      <c r="AG2" s="1126"/>
      <c r="AH2" s="1126"/>
      <c r="AI2" s="1126"/>
      <c r="AJ2" s="1126"/>
      <c r="AK2" s="1126"/>
      <c r="AL2" s="1126"/>
      <c r="AM2" s="1126"/>
      <c r="AN2" s="1126"/>
      <c r="AO2" s="1126"/>
      <c r="AP2" s="1126"/>
      <c r="AQ2" s="1126"/>
      <c r="AR2" s="1126"/>
      <c r="AS2" s="1126"/>
      <c r="AT2" s="1126"/>
      <c r="AU2" s="1126"/>
      <c r="AV2" s="1126"/>
      <c r="AW2" s="1126"/>
      <c r="AX2" s="1126"/>
      <c r="AY2" s="1126"/>
      <c r="AZ2" s="1126"/>
      <c r="BA2" s="1126"/>
      <c r="BB2" s="1126"/>
      <c r="BC2" s="1126"/>
      <c r="BD2" s="1126"/>
      <c r="BE2" s="1126"/>
      <c r="BF2" s="1126"/>
      <c r="BK2" s="1175"/>
    </row>
    <row r="3" spans="1:70" ht="17.399999999999999" thickBot="1">
      <c r="U3" s="1014" t="s">
        <v>320</v>
      </c>
      <c r="V3" s="361"/>
      <c r="W3" s="361"/>
      <c r="X3" s="361"/>
      <c r="Y3" s="361"/>
      <c r="Z3" s="361"/>
      <c r="AA3" s="1126"/>
      <c r="AB3" s="1126"/>
      <c r="AC3" s="1126"/>
      <c r="AD3" s="1126"/>
      <c r="AE3" s="1126"/>
      <c r="AF3" s="1126"/>
      <c r="AG3" s="1126"/>
      <c r="AH3" s="1126"/>
      <c r="AI3" s="1126"/>
      <c r="AJ3" s="1126"/>
      <c r="AK3" s="1126"/>
      <c r="AL3" s="1126"/>
      <c r="AM3" s="1126"/>
      <c r="AN3" s="1126"/>
      <c r="AO3" s="1126"/>
      <c r="AP3" s="1126"/>
      <c r="AQ3" s="1126"/>
      <c r="AR3" s="1126"/>
      <c r="AS3" s="1126"/>
      <c r="AT3" s="1126"/>
      <c r="AU3" s="1126"/>
      <c r="AV3" s="1126"/>
      <c r="AW3" s="1126"/>
      <c r="AX3" s="1126"/>
      <c r="AY3" s="1126"/>
      <c r="AZ3" s="1126"/>
      <c r="BA3" s="1126"/>
      <c r="BB3" s="1126"/>
      <c r="BC3" s="1126"/>
      <c r="BD3" s="1126"/>
      <c r="BE3" s="1126"/>
      <c r="BF3" s="1126"/>
      <c r="BG3" s="1031"/>
      <c r="BH3" s="1031"/>
      <c r="BK3" s="33"/>
    </row>
    <row r="4" spans="1:70" ht="14.4" thickBot="1">
      <c r="U4" s="362"/>
      <c r="V4" s="13"/>
      <c r="W4" s="13"/>
      <c r="X4" s="13"/>
      <c r="Y4" s="13"/>
      <c r="Z4" s="13"/>
      <c r="AA4" s="930">
        <v>1990</v>
      </c>
      <c r="AB4" s="930">
        <f>AA4+1</f>
        <v>1991</v>
      </c>
      <c r="AC4" s="930">
        <f t="shared" ref="AC4:BF4" si="0">AB4+1</f>
        <v>1992</v>
      </c>
      <c r="AD4" s="930">
        <f t="shared" si="0"/>
        <v>1993</v>
      </c>
      <c r="AE4" s="930">
        <f t="shared" si="0"/>
        <v>1994</v>
      </c>
      <c r="AF4" s="930">
        <f t="shared" si="0"/>
        <v>1995</v>
      </c>
      <c r="AG4" s="930">
        <f t="shared" si="0"/>
        <v>1996</v>
      </c>
      <c r="AH4" s="930">
        <f t="shared" si="0"/>
        <v>1997</v>
      </c>
      <c r="AI4" s="930">
        <f t="shared" si="0"/>
        <v>1998</v>
      </c>
      <c r="AJ4" s="930">
        <f t="shared" si="0"/>
        <v>1999</v>
      </c>
      <c r="AK4" s="930">
        <f t="shared" si="0"/>
        <v>2000</v>
      </c>
      <c r="AL4" s="930">
        <f t="shared" si="0"/>
        <v>2001</v>
      </c>
      <c r="AM4" s="930">
        <f t="shared" si="0"/>
        <v>2002</v>
      </c>
      <c r="AN4" s="930">
        <f t="shared" si="0"/>
        <v>2003</v>
      </c>
      <c r="AO4" s="930">
        <f t="shared" si="0"/>
        <v>2004</v>
      </c>
      <c r="AP4" s="930">
        <f t="shared" si="0"/>
        <v>2005</v>
      </c>
      <c r="AQ4" s="930">
        <f t="shared" si="0"/>
        <v>2006</v>
      </c>
      <c r="AR4" s="930">
        <f t="shared" si="0"/>
        <v>2007</v>
      </c>
      <c r="AS4" s="930">
        <f t="shared" si="0"/>
        <v>2008</v>
      </c>
      <c r="AT4" s="930">
        <f t="shared" si="0"/>
        <v>2009</v>
      </c>
      <c r="AU4" s="930">
        <f t="shared" si="0"/>
        <v>2010</v>
      </c>
      <c r="AV4" s="930">
        <f t="shared" si="0"/>
        <v>2011</v>
      </c>
      <c r="AW4" s="930">
        <f t="shared" si="0"/>
        <v>2012</v>
      </c>
      <c r="AX4" s="930">
        <f t="shared" si="0"/>
        <v>2013</v>
      </c>
      <c r="AY4" s="930">
        <f t="shared" si="0"/>
        <v>2014</v>
      </c>
      <c r="AZ4" s="930">
        <f t="shared" si="0"/>
        <v>2015</v>
      </c>
      <c r="BA4" s="930">
        <f t="shared" si="0"/>
        <v>2016</v>
      </c>
      <c r="BB4" s="930">
        <f t="shared" si="0"/>
        <v>2017</v>
      </c>
      <c r="BC4" s="930">
        <f t="shared" si="0"/>
        <v>2018</v>
      </c>
      <c r="BD4" s="930">
        <f t="shared" si="0"/>
        <v>2019</v>
      </c>
      <c r="BE4" s="930">
        <f t="shared" si="0"/>
        <v>2020</v>
      </c>
      <c r="BF4" s="1151">
        <f t="shared" si="0"/>
        <v>2021</v>
      </c>
      <c r="BG4" s="697"/>
      <c r="BH4" s="1031"/>
    </row>
    <row r="5" spans="1:70" ht="17.399999999999999" customHeight="1">
      <c r="U5" s="1017" t="s">
        <v>401</v>
      </c>
      <c r="V5" s="1183"/>
      <c r="W5" s="1430"/>
      <c r="X5" s="1430"/>
      <c r="Y5" s="1430"/>
      <c r="Z5" s="1430"/>
      <c r="AA5" s="1019">
        <v>1290.4283151857301</v>
      </c>
      <c r="AB5" s="1019">
        <v>1285.3895560494807</v>
      </c>
      <c r="AC5" s="1019">
        <v>1274.2530672618886</v>
      </c>
      <c r="AD5" s="1019">
        <v>1292.2921884224322</v>
      </c>
      <c r="AE5" s="1019">
        <v>1287.0983639852768</v>
      </c>
      <c r="AF5" s="1019">
        <v>1320.9592327625603</v>
      </c>
      <c r="AG5" s="1019">
        <v>1329.3451295986413</v>
      </c>
      <c r="AH5" s="1019">
        <v>1251.8639655278182</v>
      </c>
      <c r="AI5" s="1019">
        <v>1203.981461015168</v>
      </c>
      <c r="AJ5" s="1019">
        <v>1197.1686266187039</v>
      </c>
      <c r="AK5" s="1019">
        <v>1198.8746973230077</v>
      </c>
      <c r="AL5" s="1019">
        <v>1148.8519269661031</v>
      </c>
      <c r="AM5" s="1019">
        <v>1164.2399693902364</v>
      </c>
      <c r="AN5" s="1019">
        <v>1161.9937919260219</v>
      </c>
      <c r="AO5" s="1019">
        <v>1276.8883665454475</v>
      </c>
      <c r="AP5" s="1019">
        <v>1351.8794910477454</v>
      </c>
      <c r="AQ5" s="1019">
        <v>1395.7303797743064</v>
      </c>
      <c r="AR5" s="1019">
        <v>1406.189259246888</v>
      </c>
      <c r="AS5" s="1019">
        <v>1350.4530670128879</v>
      </c>
      <c r="AT5" s="1019">
        <v>1250.666215408851</v>
      </c>
      <c r="AU5" s="1019">
        <v>1322.1407340101746</v>
      </c>
      <c r="AV5" s="1019">
        <v>1026.9625300801281</v>
      </c>
      <c r="AW5" s="1019">
        <v>1042.9621810021215</v>
      </c>
      <c r="AX5" s="1019">
        <v>981.38295562748499</v>
      </c>
      <c r="AY5" s="1019">
        <v>955.39519408163949</v>
      </c>
      <c r="AZ5" s="1019">
        <v>1010.0021302855863</v>
      </c>
      <c r="BA5" s="1019">
        <v>1099.8764172546657</v>
      </c>
      <c r="BB5" s="1019">
        <v>1161.6611686918645</v>
      </c>
      <c r="BC5" s="1019">
        <v>1124.8524319622827</v>
      </c>
      <c r="BD5" s="1019">
        <v>1093.6294167436895</v>
      </c>
      <c r="BE5" s="1019">
        <v>1093.9462210788085</v>
      </c>
      <c r="BF5" s="1139">
        <v>1111.096458344025</v>
      </c>
      <c r="BG5" s="204"/>
      <c r="BH5" s="1031"/>
      <c r="BK5" s="40"/>
    </row>
    <row r="6" spans="1:70" s="1" customFormat="1" ht="15" customHeight="1">
      <c r="A6" s="81"/>
      <c r="B6" s="81"/>
      <c r="C6" s="81"/>
      <c r="D6" s="81"/>
      <c r="E6" s="81"/>
      <c r="F6" s="81"/>
      <c r="G6" s="81"/>
      <c r="H6" s="81"/>
      <c r="I6" s="81"/>
      <c r="J6" s="81"/>
      <c r="K6" s="81"/>
      <c r="L6" s="81"/>
      <c r="M6" s="81"/>
      <c r="N6" s="81"/>
      <c r="O6" s="81"/>
      <c r="P6" s="81"/>
      <c r="Q6" s="81"/>
      <c r="R6" s="81"/>
      <c r="S6" s="81"/>
      <c r="T6" s="81"/>
      <c r="U6" s="1025"/>
      <c r="V6" s="1052" t="s">
        <v>458</v>
      </c>
      <c r="W6" s="1052"/>
      <c r="X6" s="1052"/>
      <c r="Y6" s="1052"/>
      <c r="Z6" s="1052"/>
      <c r="AA6" s="25">
        <v>459.34965520246578</v>
      </c>
      <c r="AB6" s="25">
        <v>445.57771585640057</v>
      </c>
      <c r="AC6" s="25">
        <v>413.85678336296337</v>
      </c>
      <c r="AD6" s="25">
        <v>411.94181622215876</v>
      </c>
      <c r="AE6" s="25">
        <v>402.60782101904368</v>
      </c>
      <c r="AF6" s="25">
        <v>400.19556199792328</v>
      </c>
      <c r="AG6" s="25">
        <v>392.82673527944985</v>
      </c>
      <c r="AH6" s="25">
        <v>330.04202870868602</v>
      </c>
      <c r="AI6" s="25">
        <v>309.18204545939244</v>
      </c>
      <c r="AJ6" s="25">
        <v>306.11500568764484</v>
      </c>
      <c r="AK6" s="25">
        <v>263.33725801704986</v>
      </c>
      <c r="AL6" s="25">
        <v>208.90624830063115</v>
      </c>
      <c r="AM6" s="25">
        <v>205.21645784098547</v>
      </c>
      <c r="AN6" s="25">
        <v>205.16740401690691</v>
      </c>
      <c r="AO6" s="25">
        <v>231.86028206572567</v>
      </c>
      <c r="AP6" s="25">
        <v>248.5316059278361</v>
      </c>
      <c r="AQ6" s="25">
        <v>262.53080874167313</v>
      </c>
      <c r="AR6" s="25">
        <v>267.03338019632002</v>
      </c>
      <c r="AS6" s="25">
        <v>270.39180158838195</v>
      </c>
      <c r="AT6" s="25">
        <v>257.75683272739087</v>
      </c>
      <c r="AU6" s="25">
        <v>269.67891458174319</v>
      </c>
      <c r="AV6" s="25">
        <v>289.98500370401177</v>
      </c>
      <c r="AW6" s="25">
        <v>300.4455203786685</v>
      </c>
      <c r="AX6" s="25">
        <v>239.19190412296084</v>
      </c>
      <c r="AY6" s="25">
        <v>224.93138247852698</v>
      </c>
      <c r="AZ6" s="25">
        <v>276.87047380255609</v>
      </c>
      <c r="BA6" s="674">
        <v>353.8801220759172</v>
      </c>
      <c r="BB6" s="25">
        <v>389.89721904958242</v>
      </c>
      <c r="BC6" s="859">
        <v>373.88973605499098</v>
      </c>
      <c r="BD6" s="25">
        <v>354.88126759451865</v>
      </c>
      <c r="BE6" s="25">
        <v>400.80357064163496</v>
      </c>
      <c r="BF6" s="1140">
        <v>404.09998836206836</v>
      </c>
      <c r="BG6" s="963"/>
      <c r="BH6" s="963"/>
    </row>
    <row r="7" spans="1:70" s="1" customFormat="1" ht="15" customHeight="1">
      <c r="A7" s="81"/>
      <c r="B7" s="81"/>
      <c r="C7" s="81"/>
      <c r="D7" s="81"/>
      <c r="E7" s="81"/>
      <c r="F7" s="81"/>
      <c r="G7" s="81"/>
      <c r="H7" s="81"/>
      <c r="I7" s="81"/>
      <c r="J7" s="81"/>
      <c r="K7" s="81"/>
      <c r="L7" s="81"/>
      <c r="M7" s="81"/>
      <c r="N7" s="81"/>
      <c r="O7" s="81"/>
      <c r="P7" s="81"/>
      <c r="Q7" s="81"/>
      <c r="R7" s="81"/>
      <c r="S7" s="81"/>
      <c r="T7" s="81"/>
      <c r="U7" s="1025"/>
      <c r="V7" s="1053" t="s">
        <v>459</v>
      </c>
      <c r="W7" s="1053"/>
      <c r="X7" s="1053"/>
      <c r="Y7" s="1053"/>
      <c r="Z7" s="1053"/>
      <c r="AA7" s="26">
        <v>314.64717133234927</v>
      </c>
      <c r="AB7" s="26">
        <v>311.79059757565398</v>
      </c>
      <c r="AC7" s="26">
        <v>309.17109469855325</v>
      </c>
      <c r="AD7" s="26">
        <v>313.50546812547401</v>
      </c>
      <c r="AE7" s="26">
        <v>322.80673024309527</v>
      </c>
      <c r="AF7" s="26">
        <v>332.08602192754461</v>
      </c>
      <c r="AG7" s="26">
        <v>349.56333030755013</v>
      </c>
      <c r="AH7" s="26">
        <v>332.21735527058939</v>
      </c>
      <c r="AI7" s="26">
        <v>299.48887957589704</v>
      </c>
      <c r="AJ7" s="26">
        <v>286.54311156298672</v>
      </c>
      <c r="AK7" s="26">
        <v>311.1569255109049</v>
      </c>
      <c r="AL7" s="26">
        <v>316.01511097130918</v>
      </c>
      <c r="AM7" s="26">
        <v>334.17534889060192</v>
      </c>
      <c r="AN7" s="26">
        <v>347.0030990523536</v>
      </c>
      <c r="AO7" s="26">
        <v>362.52842009594809</v>
      </c>
      <c r="AP7" s="26">
        <v>364.25499052004682</v>
      </c>
      <c r="AQ7" s="26">
        <v>388.09374776405315</v>
      </c>
      <c r="AR7" s="26">
        <v>420.56139288872566</v>
      </c>
      <c r="AS7" s="26">
        <v>399.26158058101907</v>
      </c>
      <c r="AT7" s="26">
        <v>386.74581840320133</v>
      </c>
      <c r="AU7" s="26">
        <v>426.85106823620316</v>
      </c>
      <c r="AV7" s="26">
        <v>323.10955824266188</v>
      </c>
      <c r="AW7" s="26">
        <v>346.69090863780696</v>
      </c>
      <c r="AX7" s="26">
        <v>369.8611126309433</v>
      </c>
      <c r="AY7" s="26">
        <v>380.05717731143943</v>
      </c>
      <c r="AZ7" s="26">
        <v>394.48312499188785</v>
      </c>
      <c r="BA7" s="675">
        <v>409.77631023965102</v>
      </c>
      <c r="BB7" s="26">
        <v>429.37941154731283</v>
      </c>
      <c r="BC7" s="860">
        <v>432.94170229356547</v>
      </c>
      <c r="BD7" s="26">
        <v>421.73878881369501</v>
      </c>
      <c r="BE7" s="26">
        <v>384.72081614122857</v>
      </c>
      <c r="BF7" s="1141">
        <v>413.68086553644241</v>
      </c>
      <c r="BG7" s="1032"/>
      <c r="BH7" s="1032"/>
    </row>
    <row r="8" spans="1:70" s="1" customFormat="1" ht="15" customHeight="1">
      <c r="A8" s="81"/>
      <c r="B8" s="81"/>
      <c r="C8" s="81"/>
      <c r="D8" s="81"/>
      <c r="E8" s="81"/>
      <c r="F8" s="81"/>
      <c r="G8" s="81"/>
      <c r="H8" s="81"/>
      <c r="I8" s="81"/>
      <c r="J8" s="81"/>
      <c r="K8" s="81"/>
      <c r="L8" s="81"/>
      <c r="M8" s="81"/>
      <c r="N8" s="81"/>
      <c r="O8" s="81"/>
      <c r="P8" s="81"/>
      <c r="Q8" s="81"/>
      <c r="R8" s="81"/>
      <c r="S8" s="81"/>
      <c r="T8" s="81"/>
      <c r="U8" s="1025"/>
      <c r="V8" s="1053" t="s">
        <v>460</v>
      </c>
      <c r="W8" s="1053"/>
      <c r="X8" s="1053"/>
      <c r="Y8" s="1053"/>
      <c r="Z8" s="1053"/>
      <c r="AA8" s="26">
        <v>291.2946957427028</v>
      </c>
      <c r="AB8" s="26">
        <v>298.55273741168014</v>
      </c>
      <c r="AC8" s="26">
        <v>302.27373864801666</v>
      </c>
      <c r="AD8" s="26">
        <v>298.6275303527201</v>
      </c>
      <c r="AE8" s="26">
        <v>302.09363718847942</v>
      </c>
      <c r="AF8" s="26">
        <v>308.90229793935401</v>
      </c>
      <c r="AG8" s="26">
        <v>315.69273642953448</v>
      </c>
      <c r="AH8" s="26">
        <v>318.67185663783135</v>
      </c>
      <c r="AI8" s="26">
        <v>313.82593966500019</v>
      </c>
      <c r="AJ8" s="26">
        <v>313.68728289514121</v>
      </c>
      <c r="AK8" s="26">
        <v>311.94279150203937</v>
      </c>
      <c r="AL8" s="26">
        <v>306.2285052208282</v>
      </c>
      <c r="AM8" s="26">
        <v>296.52236790061897</v>
      </c>
      <c r="AN8" s="26">
        <v>281.74108274087126</v>
      </c>
      <c r="AO8" s="26">
        <v>263.61427622472291</v>
      </c>
      <c r="AP8" s="26">
        <v>247.12432663397473</v>
      </c>
      <c r="AQ8" s="26">
        <v>231.23169259471931</v>
      </c>
      <c r="AR8" s="26">
        <v>217.04812488277412</v>
      </c>
      <c r="AS8" s="26">
        <v>197.2372202642693</v>
      </c>
      <c r="AT8" s="26">
        <v>183.34855483603405</v>
      </c>
      <c r="AU8" s="26">
        <v>174.16744803165363</v>
      </c>
      <c r="AV8" s="26">
        <v>165.69948674003217</v>
      </c>
      <c r="AW8" s="26">
        <v>159.37525854195806</v>
      </c>
      <c r="AX8" s="26">
        <v>150.76482305586561</v>
      </c>
      <c r="AY8" s="26">
        <v>142.61535777693666</v>
      </c>
      <c r="AZ8" s="26">
        <v>136.63299712075221</v>
      </c>
      <c r="BA8" s="675">
        <v>132.127612034918</v>
      </c>
      <c r="BB8" s="26">
        <v>127.13434989018022</v>
      </c>
      <c r="BC8" s="860">
        <v>123.54223115297454</v>
      </c>
      <c r="BD8" s="26">
        <v>118.76571732618343</v>
      </c>
      <c r="BE8" s="26">
        <v>105.7834480954086</v>
      </c>
      <c r="BF8" s="1141">
        <v>103.58719602362369</v>
      </c>
      <c r="BG8" s="1032"/>
      <c r="BH8" s="1032"/>
    </row>
    <row r="9" spans="1:70" s="1" customFormat="1" ht="15" customHeight="1">
      <c r="A9" s="81"/>
      <c r="B9" s="81"/>
      <c r="C9" s="81"/>
      <c r="D9" s="81"/>
      <c r="E9" s="81"/>
      <c r="F9" s="81"/>
      <c r="G9" s="81"/>
      <c r="H9" s="81"/>
      <c r="I9" s="81"/>
      <c r="J9" s="81"/>
      <c r="K9" s="81"/>
      <c r="L9" s="81"/>
      <c r="M9" s="81"/>
      <c r="N9" s="81"/>
      <c r="O9" s="81"/>
      <c r="P9" s="81"/>
      <c r="Q9" s="81"/>
      <c r="R9" s="81"/>
      <c r="S9" s="81"/>
      <c r="T9" s="81"/>
      <c r="U9" s="1025"/>
      <c r="V9" s="1053" t="s">
        <v>461</v>
      </c>
      <c r="W9" s="1431"/>
      <c r="X9" s="1431"/>
      <c r="Y9" s="1431"/>
      <c r="Z9" s="1431"/>
      <c r="AA9" s="46">
        <v>225.13679290821239</v>
      </c>
      <c r="AB9" s="46">
        <v>229.46850520574606</v>
      </c>
      <c r="AC9" s="46">
        <v>248.9514505523554</v>
      </c>
      <c r="AD9" s="46">
        <v>268.21737372207934</v>
      </c>
      <c r="AE9" s="46">
        <v>259.59017553465844</v>
      </c>
      <c r="AF9" s="46">
        <v>279.77535089773824</v>
      </c>
      <c r="AG9" s="46">
        <v>271.26232758210682</v>
      </c>
      <c r="AH9" s="46">
        <v>270.93272491071144</v>
      </c>
      <c r="AI9" s="46">
        <v>281.48459631487844</v>
      </c>
      <c r="AJ9" s="46">
        <v>290.82322647293103</v>
      </c>
      <c r="AK9" s="46">
        <v>312.43772229301356</v>
      </c>
      <c r="AL9" s="46">
        <v>317.70206247333437</v>
      </c>
      <c r="AM9" s="46">
        <v>328.3257947580301</v>
      </c>
      <c r="AN9" s="46">
        <v>328.08220611589024</v>
      </c>
      <c r="AO9" s="46">
        <v>418.8853881590511</v>
      </c>
      <c r="AP9" s="46">
        <v>491.9685679658877</v>
      </c>
      <c r="AQ9" s="46">
        <v>513.87413067386069</v>
      </c>
      <c r="AR9" s="46">
        <v>501.54636127906815</v>
      </c>
      <c r="AS9" s="46">
        <v>483.56246457921765</v>
      </c>
      <c r="AT9" s="46">
        <v>422.81500944222461</v>
      </c>
      <c r="AU9" s="46">
        <v>451.4433031605746</v>
      </c>
      <c r="AV9" s="46">
        <v>248.16848139342233</v>
      </c>
      <c r="AW9" s="46">
        <v>236.450493443688</v>
      </c>
      <c r="AX9" s="46">
        <v>221.56511581771534</v>
      </c>
      <c r="AY9" s="46">
        <v>207.7912765147365</v>
      </c>
      <c r="AZ9" s="46">
        <v>202.01553437039013</v>
      </c>
      <c r="BA9" s="676">
        <v>204.09237290417951</v>
      </c>
      <c r="BB9" s="46">
        <v>215.25018820478925</v>
      </c>
      <c r="BC9" s="861">
        <v>194.47876246075165</v>
      </c>
      <c r="BD9" s="46">
        <v>198.24364300929224</v>
      </c>
      <c r="BE9" s="46">
        <v>202.6383862005363</v>
      </c>
      <c r="BF9" s="1142">
        <v>189.72840842189046</v>
      </c>
      <c r="BG9" s="1032"/>
      <c r="BH9" s="1032"/>
    </row>
    <row r="10" spans="1:70" s="1" customFormat="1" ht="15" customHeight="1">
      <c r="A10" s="81"/>
      <c r="B10" s="81"/>
      <c r="C10" s="81"/>
      <c r="D10" s="81"/>
      <c r="E10" s="81"/>
      <c r="F10" s="81"/>
      <c r="G10" s="81"/>
      <c r="H10" s="81"/>
      <c r="I10" s="81"/>
      <c r="J10" s="81"/>
      <c r="K10" s="81"/>
      <c r="L10" s="81"/>
      <c r="M10" s="81"/>
      <c r="N10" s="81"/>
      <c r="O10" s="81"/>
      <c r="P10" s="81"/>
      <c r="Q10" s="81"/>
      <c r="R10" s="81"/>
      <c r="S10" s="81"/>
      <c r="T10" s="81"/>
      <c r="U10" s="1025"/>
      <c r="V10" s="1121" t="s">
        <v>462</v>
      </c>
      <c r="W10" s="1121"/>
      <c r="X10" s="1121"/>
      <c r="Y10" s="1121"/>
      <c r="Z10" s="1121"/>
      <c r="AA10" s="1069" t="s">
        <v>574</v>
      </c>
      <c r="AB10" s="1069" t="s">
        <v>574</v>
      </c>
      <c r="AC10" s="1069" t="s">
        <v>574</v>
      </c>
      <c r="AD10" s="1069" t="s">
        <v>574</v>
      </c>
      <c r="AE10" s="1069" t="s">
        <v>574</v>
      </c>
      <c r="AF10" s="1069" t="s">
        <v>574</v>
      </c>
      <c r="AG10" s="1069" t="s">
        <v>574</v>
      </c>
      <c r="AH10" s="1069" t="s">
        <v>574</v>
      </c>
      <c r="AI10" s="1069" t="s">
        <v>574</v>
      </c>
      <c r="AJ10" s="1069" t="s">
        <v>574</v>
      </c>
      <c r="AK10" s="1069" t="s">
        <v>574</v>
      </c>
      <c r="AL10" s="1069" t="s">
        <v>574</v>
      </c>
      <c r="AM10" s="1069" t="s">
        <v>574</v>
      </c>
      <c r="AN10" s="1069" t="s">
        <v>574</v>
      </c>
      <c r="AO10" s="1069" t="s">
        <v>574</v>
      </c>
      <c r="AP10" s="1069" t="s">
        <v>574</v>
      </c>
      <c r="AQ10" s="1069" t="s">
        <v>574</v>
      </c>
      <c r="AR10" s="1069" t="s">
        <v>574</v>
      </c>
      <c r="AS10" s="1069" t="s">
        <v>574</v>
      </c>
      <c r="AT10" s="1069" t="s">
        <v>574</v>
      </c>
      <c r="AU10" s="1069" t="s">
        <v>574</v>
      </c>
      <c r="AV10" s="1069" t="s">
        <v>574</v>
      </c>
      <c r="AW10" s="1069" t="s">
        <v>574</v>
      </c>
      <c r="AX10" s="1069" t="s">
        <v>574</v>
      </c>
      <c r="AY10" s="1069" t="s">
        <v>574</v>
      </c>
      <c r="AZ10" s="1069" t="s">
        <v>574</v>
      </c>
      <c r="BA10" s="1122" t="s">
        <v>574</v>
      </c>
      <c r="BB10" s="1069" t="s">
        <v>574</v>
      </c>
      <c r="BC10" s="1123" t="s">
        <v>574</v>
      </c>
      <c r="BD10" s="1069" t="s">
        <v>574</v>
      </c>
      <c r="BE10" s="1069" t="s">
        <v>574</v>
      </c>
      <c r="BF10" s="1143" t="s">
        <v>574</v>
      </c>
      <c r="BG10" s="1054"/>
      <c r="BH10" s="1032"/>
      <c r="BI10" s="32"/>
    </row>
    <row r="11" spans="1:70">
      <c r="U11" s="1187" t="s">
        <v>439</v>
      </c>
      <c r="V11" s="1184"/>
      <c r="W11" s="1432"/>
      <c r="X11" s="1432"/>
      <c r="Y11" s="1432"/>
      <c r="Z11" s="1432"/>
      <c r="AA11" s="1019">
        <v>5107.4962469725015</v>
      </c>
      <c r="AB11" s="1019">
        <v>4761.9579402872141</v>
      </c>
      <c r="AC11" s="1019">
        <v>3924.0952071940555</v>
      </c>
      <c r="AD11" s="1019">
        <v>3356.886839827222</v>
      </c>
      <c r="AE11" s="1019">
        <v>3116.6357054799228</v>
      </c>
      <c r="AF11" s="1019">
        <v>2772.7788898547296</v>
      </c>
      <c r="AG11" s="1019">
        <v>2438.6396029152284</v>
      </c>
      <c r="AH11" s="1019">
        <v>2285.9216844148809</v>
      </c>
      <c r="AI11" s="1019">
        <v>2123.0706972756102</v>
      </c>
      <c r="AJ11" s="1019">
        <v>2064.416958381069</v>
      </c>
      <c r="AK11" s="1019">
        <v>1922.30444897146</v>
      </c>
      <c r="AL11" s="1019">
        <v>1690.0027432955842</v>
      </c>
      <c r="AM11" s="1019">
        <v>1117.8986440833498</v>
      </c>
      <c r="AN11" s="1019">
        <v>1052.0736358060249</v>
      </c>
      <c r="AO11" s="1019">
        <v>1029.4938156265925</v>
      </c>
      <c r="AP11" s="1019">
        <v>1025.558523628129</v>
      </c>
      <c r="AQ11" s="1019">
        <v>1027.1349681322267</v>
      </c>
      <c r="AR11" s="1019">
        <v>1013.1122123440718</v>
      </c>
      <c r="AS11" s="1019">
        <v>980.7853308572486</v>
      </c>
      <c r="AT11" s="1019">
        <v>951.39140832058547</v>
      </c>
      <c r="AU11" s="1019">
        <v>920.18241087780939</v>
      </c>
      <c r="AV11" s="1019">
        <v>899.84751130722861</v>
      </c>
      <c r="AW11" s="1019">
        <v>882.29983647513177</v>
      </c>
      <c r="AX11" s="1019">
        <v>847.88238849359982</v>
      </c>
      <c r="AY11" s="1019">
        <v>837.69858615197631</v>
      </c>
      <c r="AZ11" s="1019">
        <v>815.52601724137617</v>
      </c>
      <c r="BA11" s="1019">
        <v>824.34945558190157</v>
      </c>
      <c r="BB11" s="1019">
        <v>834.03833763126818</v>
      </c>
      <c r="BC11" s="1019">
        <v>763.89384693836905</v>
      </c>
      <c r="BD11" s="1019">
        <v>726.71258234972925</v>
      </c>
      <c r="BE11" s="1019">
        <v>696.56173044691025</v>
      </c>
      <c r="BF11" s="1139">
        <v>684.89786716944354</v>
      </c>
      <c r="BG11" s="1047"/>
      <c r="BH11" s="1031"/>
      <c r="BI11" s="33"/>
      <c r="BK11" s="40"/>
    </row>
    <row r="12" spans="1:70" s="1" customFormat="1" ht="15" customHeight="1">
      <c r="A12" s="81"/>
      <c r="B12" s="81"/>
      <c r="C12" s="81"/>
      <c r="D12" s="81"/>
      <c r="E12" s="81"/>
      <c r="F12" s="81"/>
      <c r="G12" s="81"/>
      <c r="H12" s="81"/>
      <c r="I12" s="81"/>
      <c r="J12" s="81"/>
      <c r="K12" s="81"/>
      <c r="L12" s="81"/>
      <c r="M12" s="81"/>
      <c r="N12" s="81"/>
      <c r="O12" s="81"/>
      <c r="P12" s="81"/>
      <c r="Q12" s="81"/>
      <c r="R12" s="81"/>
      <c r="S12" s="81"/>
      <c r="T12" s="81"/>
      <c r="U12" s="1025"/>
      <c r="V12" s="1015" t="s">
        <v>402</v>
      </c>
      <c r="W12" s="1015"/>
      <c r="X12" s="1015"/>
      <c r="Y12" s="1015"/>
      <c r="Z12" s="1015"/>
      <c r="AA12" s="25">
        <v>4894.7168811041956</v>
      </c>
      <c r="AB12" s="25">
        <v>4535.5581243052575</v>
      </c>
      <c r="AC12" s="25">
        <v>3697.4138228862307</v>
      </c>
      <c r="AD12" s="25">
        <v>3122.7067843180066</v>
      </c>
      <c r="AE12" s="25">
        <v>2878.5419364539871</v>
      </c>
      <c r="AF12" s="25">
        <v>2519.8278393354635</v>
      </c>
      <c r="AG12" s="25">
        <v>2185.0886776363109</v>
      </c>
      <c r="AH12" s="25">
        <v>2022.6794464797929</v>
      </c>
      <c r="AI12" s="25">
        <v>1864.8387788287178</v>
      </c>
      <c r="AJ12" s="25">
        <v>1803.8042647613465</v>
      </c>
      <c r="AK12" s="25">
        <v>1649.4364325682491</v>
      </c>
      <c r="AL12" s="25">
        <v>1419.3901381577807</v>
      </c>
      <c r="AM12" s="25">
        <v>828.31280667274586</v>
      </c>
      <c r="AN12" s="25">
        <v>755.66100453438071</v>
      </c>
      <c r="AO12" s="25">
        <v>724.60073122429071</v>
      </c>
      <c r="AP12" s="25">
        <v>703.67742216498209</v>
      </c>
      <c r="AQ12" s="25">
        <v>688.54485618412036</v>
      </c>
      <c r="AR12" s="25">
        <v>647.39037314880511</v>
      </c>
      <c r="AS12" s="25">
        <v>623.78103368320478</v>
      </c>
      <c r="AT12" s="25">
        <v>612.09863023275147</v>
      </c>
      <c r="AU12" s="25">
        <v>599.68172515941296</v>
      </c>
      <c r="AV12" s="25">
        <v>584.99268999751598</v>
      </c>
      <c r="AW12" s="25">
        <v>576.94307214920946</v>
      </c>
      <c r="AX12" s="25">
        <v>564.75302270033069</v>
      </c>
      <c r="AY12" s="25">
        <v>569.52776977784026</v>
      </c>
      <c r="AZ12" s="25">
        <v>548.80092663273774</v>
      </c>
      <c r="BA12" s="674">
        <v>540.18691882025644</v>
      </c>
      <c r="BB12" s="25">
        <v>554.49367265824287</v>
      </c>
      <c r="BC12" s="859">
        <v>498.72974633403339</v>
      </c>
      <c r="BD12" s="25">
        <v>477.87048437400915</v>
      </c>
      <c r="BE12" s="25">
        <v>468.96531231630007</v>
      </c>
      <c r="BF12" s="1140">
        <v>455.86171290860972</v>
      </c>
      <c r="BG12" s="1032"/>
      <c r="BH12" s="1032"/>
      <c r="BI12" s="16"/>
    </row>
    <row r="13" spans="1:70" s="1" customFormat="1" ht="15" customHeight="1">
      <c r="A13" s="81"/>
      <c r="B13" s="81"/>
      <c r="C13" s="81"/>
      <c r="D13" s="81"/>
      <c r="E13" s="81"/>
      <c r="F13" s="81"/>
      <c r="G13" s="81"/>
      <c r="H13" s="81"/>
      <c r="I13" s="81"/>
      <c r="J13" s="81"/>
      <c r="K13" s="81"/>
      <c r="L13" s="81"/>
      <c r="M13" s="81"/>
      <c r="N13" s="81"/>
      <c r="O13" s="81"/>
      <c r="P13" s="81"/>
      <c r="Q13" s="81"/>
      <c r="R13" s="81"/>
      <c r="S13" s="81"/>
      <c r="T13" s="81"/>
      <c r="U13" s="1074"/>
      <c r="V13" s="1060" t="s">
        <v>403</v>
      </c>
      <c r="W13" s="1060"/>
      <c r="X13" s="1060"/>
      <c r="Y13" s="1060"/>
      <c r="Z13" s="1060"/>
      <c r="AA13" s="1049">
        <v>212.77936586830606</v>
      </c>
      <c r="AB13" s="1049">
        <v>226.39981598195661</v>
      </c>
      <c r="AC13" s="1049">
        <v>226.68138430782426</v>
      </c>
      <c r="AD13" s="1049">
        <v>234.18005550921558</v>
      </c>
      <c r="AE13" s="1049">
        <v>238.0937690259359</v>
      </c>
      <c r="AF13" s="1049">
        <v>252.95105051926606</v>
      </c>
      <c r="AG13" s="1049">
        <v>253.55092527891762</v>
      </c>
      <c r="AH13" s="1049">
        <v>263.24223793508787</v>
      </c>
      <c r="AI13" s="1049">
        <v>258.23191844689256</v>
      </c>
      <c r="AJ13" s="1049">
        <v>260.61269361972251</v>
      </c>
      <c r="AK13" s="1049">
        <v>272.86801640321107</v>
      </c>
      <c r="AL13" s="1049">
        <v>270.61260513780365</v>
      </c>
      <c r="AM13" s="1049">
        <v>289.58583741060397</v>
      </c>
      <c r="AN13" s="1049">
        <v>296.41263127164427</v>
      </c>
      <c r="AO13" s="1049">
        <v>304.89308440230178</v>
      </c>
      <c r="AP13" s="1049">
        <v>321.8811014631471</v>
      </c>
      <c r="AQ13" s="1049">
        <v>338.5901119481062</v>
      </c>
      <c r="AR13" s="1049">
        <v>365.72183919526668</v>
      </c>
      <c r="AS13" s="1049">
        <v>357.00429717404376</v>
      </c>
      <c r="AT13" s="1049">
        <v>339.29277808783388</v>
      </c>
      <c r="AU13" s="1049">
        <v>320.50068571839654</v>
      </c>
      <c r="AV13" s="1049">
        <v>314.85482130971263</v>
      </c>
      <c r="AW13" s="1049">
        <v>305.35676432592231</v>
      </c>
      <c r="AX13" s="1049">
        <v>283.12936579326913</v>
      </c>
      <c r="AY13" s="1049">
        <v>268.17081637413605</v>
      </c>
      <c r="AZ13" s="1049">
        <v>266.72509060863837</v>
      </c>
      <c r="BA13" s="1077">
        <v>284.16253676164519</v>
      </c>
      <c r="BB13" s="1049">
        <v>279.54466497302525</v>
      </c>
      <c r="BC13" s="1078">
        <v>265.1641006043356</v>
      </c>
      <c r="BD13" s="1049">
        <v>248.84209797572012</v>
      </c>
      <c r="BE13" s="1049">
        <v>227.59641813061018</v>
      </c>
      <c r="BF13" s="1144">
        <v>229.03615426083377</v>
      </c>
      <c r="BG13" s="1032"/>
      <c r="BH13" s="1032"/>
      <c r="BI13" s="16"/>
    </row>
    <row r="14" spans="1:70">
      <c r="U14" s="1187" t="s">
        <v>300</v>
      </c>
      <c r="V14" s="1024"/>
      <c r="W14" s="1024"/>
      <c r="X14" s="1024"/>
      <c r="Y14" s="1024"/>
      <c r="Z14" s="1024"/>
      <c r="AA14" s="1076">
        <v>60.533688957800003</v>
      </c>
      <c r="AB14" s="1076">
        <v>58.257360136799996</v>
      </c>
      <c r="AC14" s="1076">
        <v>54.891544841200002</v>
      </c>
      <c r="AD14" s="1076">
        <v>52.149962422400009</v>
      </c>
      <c r="AE14" s="1076">
        <v>55.762489736599996</v>
      </c>
      <c r="AF14" s="1076">
        <v>58.432232907199996</v>
      </c>
      <c r="AG14" s="1076">
        <v>55.533115812799991</v>
      </c>
      <c r="AH14" s="1076">
        <v>55.0172602986</v>
      </c>
      <c r="AI14" s="1076">
        <v>52.613575124800008</v>
      </c>
      <c r="AJ14" s="1076">
        <v>51.980534407599997</v>
      </c>
      <c r="AK14" s="1076">
        <v>54.18914351099999</v>
      </c>
      <c r="AL14" s="1076">
        <v>51.790044354200006</v>
      </c>
      <c r="AM14" s="1076">
        <v>52.873253192400007</v>
      </c>
      <c r="AN14" s="1076">
        <v>50.183866741199999</v>
      </c>
      <c r="AO14" s="1076">
        <v>53.674694951199996</v>
      </c>
      <c r="AP14" s="1076">
        <v>53.792058405599995</v>
      </c>
      <c r="AQ14" s="1076">
        <v>54.584801918800011</v>
      </c>
      <c r="AR14" s="1076">
        <v>50.89279293900001</v>
      </c>
      <c r="AS14" s="1076">
        <v>49.625457674999993</v>
      </c>
      <c r="AT14" s="1076">
        <v>51.258287602200006</v>
      </c>
      <c r="AU14" s="1076">
        <v>53.925703079999998</v>
      </c>
      <c r="AV14" s="1076">
        <v>53.672004523999995</v>
      </c>
      <c r="AW14" s="1076">
        <v>46.139193489999997</v>
      </c>
      <c r="AX14" s="1076">
        <v>46.358037320000001</v>
      </c>
      <c r="AY14" s="1076">
        <v>42.906234251400001</v>
      </c>
      <c r="AZ14" s="1076">
        <v>48.474278537000004</v>
      </c>
      <c r="BA14" s="1076">
        <v>43.258913936000006</v>
      </c>
      <c r="BB14" s="1076">
        <v>42.686076226084879</v>
      </c>
      <c r="BC14" s="1076">
        <v>40.499707995000001</v>
      </c>
      <c r="BD14" s="1076">
        <v>41.125375503000001</v>
      </c>
      <c r="BE14" s="1076">
        <v>38.101131845999994</v>
      </c>
      <c r="BF14" s="1145">
        <v>43.610494207000009</v>
      </c>
      <c r="BG14" s="204"/>
      <c r="BH14" s="1031"/>
      <c r="BK14" s="40"/>
      <c r="BP14" s="2"/>
      <c r="BQ14" s="2"/>
      <c r="BR14" s="2"/>
    </row>
    <row r="15" spans="1:70" s="1" customFormat="1" ht="15" customHeight="1">
      <c r="A15" s="81"/>
      <c r="B15" s="81"/>
      <c r="C15" s="81"/>
      <c r="D15" s="81"/>
      <c r="E15" s="81"/>
      <c r="F15" s="81"/>
      <c r="G15" s="81"/>
      <c r="H15" s="81"/>
      <c r="I15" s="81"/>
      <c r="J15" s="81"/>
      <c r="K15" s="81"/>
      <c r="L15" s="81"/>
      <c r="M15" s="81"/>
      <c r="N15" s="81"/>
      <c r="O15" s="81"/>
      <c r="P15" s="81"/>
      <c r="Q15" s="81"/>
      <c r="R15" s="81"/>
      <c r="S15" s="81"/>
      <c r="T15" s="81"/>
      <c r="U15" s="1025"/>
      <c r="V15" s="1015" t="s">
        <v>404</v>
      </c>
      <c r="W15" s="1433"/>
      <c r="X15" s="1433"/>
      <c r="Y15" s="1433"/>
      <c r="Z15" s="1433"/>
      <c r="AA15" s="1020">
        <v>37.487365629800003</v>
      </c>
      <c r="AB15" s="1020">
        <v>36.4247218008</v>
      </c>
      <c r="AC15" s="1020">
        <v>33.744252041200006</v>
      </c>
      <c r="AD15" s="1020">
        <v>32.267633590400003</v>
      </c>
      <c r="AE15" s="1020">
        <v>34.986145544599992</v>
      </c>
      <c r="AF15" s="1020">
        <v>37.092999627199994</v>
      </c>
      <c r="AG15" s="1020">
        <v>33.845173284799998</v>
      </c>
      <c r="AH15" s="1020">
        <v>33.200734986599997</v>
      </c>
      <c r="AI15" s="1020">
        <v>33.391106132799997</v>
      </c>
      <c r="AJ15" s="1020">
        <v>32.832905095600005</v>
      </c>
      <c r="AK15" s="1020">
        <v>34.145019734999991</v>
      </c>
      <c r="AL15" s="1020">
        <v>32.928843714199999</v>
      </c>
      <c r="AM15" s="1020">
        <v>33.064761800399999</v>
      </c>
      <c r="AN15" s="1020">
        <v>30.538354549199997</v>
      </c>
      <c r="AO15" s="1020">
        <v>33.427745447199996</v>
      </c>
      <c r="AP15" s="1020">
        <v>33.690013221600005</v>
      </c>
      <c r="AQ15" s="1020">
        <v>34.157904254800002</v>
      </c>
      <c r="AR15" s="1020">
        <v>30.296770155000001</v>
      </c>
      <c r="AS15" s="1020">
        <v>31.739337482999996</v>
      </c>
      <c r="AT15" s="1020">
        <v>35.830739314200002</v>
      </c>
      <c r="AU15" s="1020">
        <v>36.228593831999994</v>
      </c>
      <c r="AV15" s="1020">
        <v>35.712523819999994</v>
      </c>
      <c r="AW15" s="1020">
        <v>28.144619410000001</v>
      </c>
      <c r="AX15" s="1020">
        <v>28.200713288000003</v>
      </c>
      <c r="AY15" s="1020">
        <v>25.223696651400001</v>
      </c>
      <c r="AZ15" s="1020">
        <v>31.787401865000003</v>
      </c>
      <c r="BA15" s="1021">
        <v>26.762141456000005</v>
      </c>
      <c r="BB15" s="1020">
        <v>25.255369282084878</v>
      </c>
      <c r="BC15" s="1022">
        <v>22.710499802999998</v>
      </c>
      <c r="BD15" s="1020">
        <v>24.887194766999997</v>
      </c>
      <c r="BE15" s="1020">
        <v>23.840503109999993</v>
      </c>
      <c r="BF15" s="1146">
        <v>27.016579327000013</v>
      </c>
      <c r="BG15" s="1032"/>
      <c r="BH15" s="1032"/>
      <c r="BI15" s="16"/>
    </row>
    <row r="16" spans="1:70" s="1" customFormat="1" ht="15" customHeight="1">
      <c r="A16" s="81"/>
      <c r="B16" s="81"/>
      <c r="C16" s="81"/>
      <c r="D16" s="81"/>
      <c r="E16" s="81"/>
      <c r="F16" s="81"/>
      <c r="G16" s="81"/>
      <c r="H16" s="81"/>
      <c r="I16" s="81"/>
      <c r="J16" s="81"/>
      <c r="K16" s="81"/>
      <c r="L16" s="81"/>
      <c r="M16" s="81"/>
      <c r="N16" s="81"/>
      <c r="O16" s="81"/>
      <c r="P16" s="81"/>
      <c r="Q16" s="81"/>
      <c r="R16" s="81"/>
      <c r="S16" s="81"/>
      <c r="T16" s="81"/>
      <c r="U16" s="1074"/>
      <c r="V16" s="1060" t="s">
        <v>496</v>
      </c>
      <c r="W16" s="1060"/>
      <c r="X16" s="1060"/>
      <c r="Y16" s="1060"/>
      <c r="Z16" s="1060"/>
      <c r="AA16" s="1075">
        <v>23.046323328</v>
      </c>
      <c r="AB16" s="1075">
        <v>21.832638336000002</v>
      </c>
      <c r="AC16" s="1075">
        <v>21.147292799999999</v>
      </c>
      <c r="AD16" s="1075">
        <v>19.882328832000002</v>
      </c>
      <c r="AE16" s="1075">
        <v>20.776344192</v>
      </c>
      <c r="AF16" s="1075">
        <v>21.339233280000002</v>
      </c>
      <c r="AG16" s="1075">
        <v>21.687942528000001</v>
      </c>
      <c r="AH16" s="1075">
        <v>21.816525312000003</v>
      </c>
      <c r="AI16" s="1075">
        <v>19.222468992000003</v>
      </c>
      <c r="AJ16" s="1075">
        <v>19.147629311999999</v>
      </c>
      <c r="AK16" s="1075">
        <v>20.044123775999999</v>
      </c>
      <c r="AL16" s="1075">
        <v>18.861200640000003</v>
      </c>
      <c r="AM16" s="1075">
        <v>19.808491392000001</v>
      </c>
      <c r="AN16" s="1075">
        <v>19.645512192000002</v>
      </c>
      <c r="AO16" s="1075">
        <v>20.246949504000003</v>
      </c>
      <c r="AP16" s="1075">
        <v>20.102045184000001</v>
      </c>
      <c r="AQ16" s="1075">
        <v>20.426897664000006</v>
      </c>
      <c r="AR16" s="1075">
        <v>20.596022784000002</v>
      </c>
      <c r="AS16" s="1075">
        <v>17.886120192000003</v>
      </c>
      <c r="AT16" s="1075">
        <v>15.427548288000001</v>
      </c>
      <c r="AU16" s="1075">
        <v>17.697109248</v>
      </c>
      <c r="AV16" s="1075">
        <v>17.959480703999997</v>
      </c>
      <c r="AW16" s="1075">
        <v>17.99457408</v>
      </c>
      <c r="AX16" s="1075">
        <v>18.157324031999998</v>
      </c>
      <c r="AY16" s="1075">
        <v>17.6825376</v>
      </c>
      <c r="AZ16" s="1075">
        <v>16.686876672</v>
      </c>
      <c r="BA16" s="1079">
        <v>16.496772480000001</v>
      </c>
      <c r="BB16" s="1075">
        <v>17.430706944000001</v>
      </c>
      <c r="BC16" s="1080">
        <v>17.789208192000004</v>
      </c>
      <c r="BD16" s="1075">
        <v>16.238180736</v>
      </c>
      <c r="BE16" s="1075">
        <v>14.260628735999999</v>
      </c>
      <c r="BF16" s="1147">
        <v>16.59391488</v>
      </c>
      <c r="BG16" s="1164"/>
      <c r="BH16" s="1032"/>
      <c r="BI16" s="16"/>
    </row>
    <row r="17" spans="1:70">
      <c r="A17" s="81"/>
      <c r="U17" s="1187" t="s">
        <v>177</v>
      </c>
      <c r="V17" s="1024"/>
      <c r="W17" s="1024"/>
      <c r="X17" s="1024"/>
      <c r="Y17" s="1024"/>
      <c r="Z17" s="1024"/>
      <c r="AA17" s="1019">
        <v>25008.62111775226</v>
      </c>
      <c r="AB17" s="1019">
        <v>24850.373485757198</v>
      </c>
      <c r="AC17" s="1019">
        <v>25740.732331849005</v>
      </c>
      <c r="AD17" s="1019">
        <v>25668.784415124104</v>
      </c>
      <c r="AE17" s="1019">
        <v>26202.475363334714</v>
      </c>
      <c r="AF17" s="1019">
        <v>25685.937980923358</v>
      </c>
      <c r="AG17" s="1019">
        <v>25100.947981722744</v>
      </c>
      <c r="AH17" s="1019">
        <v>25246.181163524812</v>
      </c>
      <c r="AI17" s="1019">
        <v>24228.688068906373</v>
      </c>
      <c r="AJ17" s="1019">
        <v>24326.726325963609</v>
      </c>
      <c r="AK17" s="1019">
        <v>24199.03544960669</v>
      </c>
      <c r="AL17" s="1019">
        <v>23758.325208508795</v>
      </c>
      <c r="AM17" s="1019">
        <v>23900.786689616816</v>
      </c>
      <c r="AN17" s="1019">
        <v>23445.602422921707</v>
      </c>
      <c r="AO17" s="1019">
        <v>23446.464325042693</v>
      </c>
      <c r="AP17" s="1019">
        <v>23753.65306683875</v>
      </c>
      <c r="AQ17" s="1019">
        <v>23574.73920139379</v>
      </c>
      <c r="AR17" s="1019">
        <v>23364.18517488995</v>
      </c>
      <c r="AS17" s="1019">
        <v>23064.976036708969</v>
      </c>
      <c r="AT17" s="1019">
        <v>23096.241555499037</v>
      </c>
      <c r="AU17" s="1019">
        <v>22998.947414392456</v>
      </c>
      <c r="AV17" s="1019">
        <v>22394.922614029358</v>
      </c>
      <c r="AW17" s="1019">
        <v>22025.29166119191</v>
      </c>
      <c r="AX17" s="1019">
        <v>22314.763207249034</v>
      </c>
      <c r="AY17" s="1019">
        <v>22099.892938968085</v>
      </c>
      <c r="AZ17" s="1019">
        <v>21944.143461243184</v>
      </c>
      <c r="BA17" s="1019">
        <v>22040.189358791566</v>
      </c>
      <c r="BB17" s="1019">
        <v>22007.093804187691</v>
      </c>
      <c r="BC17" s="1019">
        <v>21925.116857454141</v>
      </c>
      <c r="BD17" s="1019">
        <v>21972.891099427979</v>
      </c>
      <c r="BE17" s="1019">
        <v>22084.666124405976</v>
      </c>
      <c r="BF17" s="1139">
        <v>22125.810909944845</v>
      </c>
      <c r="BG17" s="204"/>
      <c r="BH17" s="1031"/>
      <c r="BK17" s="40"/>
    </row>
    <row r="18" spans="1:70" s="1" customFormat="1" ht="15" customHeight="1">
      <c r="A18" s="81"/>
      <c r="B18" s="81"/>
      <c r="C18" s="81"/>
      <c r="D18" s="81"/>
      <c r="E18" s="81"/>
      <c r="F18" s="81"/>
      <c r="G18" s="81"/>
      <c r="H18" s="81"/>
      <c r="I18" s="81"/>
      <c r="J18" s="81"/>
      <c r="K18" s="81"/>
      <c r="L18" s="81"/>
      <c r="M18" s="81"/>
      <c r="N18" s="81"/>
      <c r="O18" s="81"/>
      <c r="P18" s="81"/>
      <c r="Q18" s="81"/>
      <c r="R18" s="81"/>
      <c r="S18" s="81"/>
      <c r="T18" s="81"/>
      <c r="U18" s="1025"/>
      <c r="V18" s="1015" t="s">
        <v>405</v>
      </c>
      <c r="W18" s="1015"/>
      <c r="X18" s="1015"/>
      <c r="Y18" s="1015"/>
      <c r="Z18" s="1015"/>
      <c r="AA18" s="25">
        <v>9422.9039880518067</v>
      </c>
      <c r="AB18" s="25">
        <v>9610.0798500349192</v>
      </c>
      <c r="AC18" s="25">
        <v>9674.5157800939578</v>
      </c>
      <c r="AD18" s="25">
        <v>9571.5686768422693</v>
      </c>
      <c r="AE18" s="25">
        <v>9424.3208894734107</v>
      </c>
      <c r="AF18" s="25">
        <v>9318.4508401012681</v>
      </c>
      <c r="AG18" s="25">
        <v>9217.898666875386</v>
      </c>
      <c r="AH18" s="25">
        <v>9176.9460632945884</v>
      </c>
      <c r="AI18" s="25">
        <v>9117.3730086736559</v>
      </c>
      <c r="AJ18" s="25">
        <v>9073.1817541921591</v>
      </c>
      <c r="AK18" s="25">
        <v>8966.3400410133072</v>
      </c>
      <c r="AL18" s="25">
        <v>9013.6148663103886</v>
      </c>
      <c r="AM18" s="25">
        <v>8949.9076716852796</v>
      </c>
      <c r="AN18" s="25">
        <v>8851.1158418081413</v>
      </c>
      <c r="AO18" s="25">
        <v>8668.8387978266619</v>
      </c>
      <c r="AP18" s="25">
        <v>8650.7100168335928</v>
      </c>
      <c r="AQ18" s="25">
        <v>8626.3258313256483</v>
      </c>
      <c r="AR18" s="25">
        <v>8673.2818285715275</v>
      </c>
      <c r="AS18" s="25">
        <v>8586.8500111657904</v>
      </c>
      <c r="AT18" s="25">
        <v>8479.7611045811682</v>
      </c>
      <c r="AU18" s="25">
        <v>8202.1106353386513</v>
      </c>
      <c r="AV18" s="25">
        <v>8154.2656951549434</v>
      </c>
      <c r="AW18" s="25">
        <v>7953.1304405872479</v>
      </c>
      <c r="AX18" s="25">
        <v>7736.8477328496565</v>
      </c>
      <c r="AY18" s="25">
        <v>7543.4616929043459</v>
      </c>
      <c r="AZ18" s="25">
        <v>7533.9310944364843</v>
      </c>
      <c r="BA18" s="674">
        <v>7480.7571587519324</v>
      </c>
      <c r="BB18" s="25">
        <v>7494.125500765851</v>
      </c>
      <c r="BC18" s="859">
        <v>7464.9949621834621</v>
      </c>
      <c r="BD18" s="25">
        <v>7563.3041406668408</v>
      </c>
      <c r="BE18" s="25">
        <v>7631.2926238777818</v>
      </c>
      <c r="BF18" s="1140">
        <v>7715.7292660996018</v>
      </c>
      <c r="BG18" s="1163"/>
      <c r="BH18" s="1032"/>
    </row>
    <row r="19" spans="1:70" s="1" customFormat="1" ht="15" customHeight="1">
      <c r="A19" s="81"/>
      <c r="B19" s="81"/>
      <c r="C19" s="81"/>
      <c r="D19" s="81"/>
      <c r="E19" s="81"/>
      <c r="F19" s="81"/>
      <c r="G19" s="81"/>
      <c r="H19" s="81"/>
      <c r="I19" s="81"/>
      <c r="J19" s="81"/>
      <c r="K19" s="81"/>
      <c r="L19" s="81"/>
      <c r="M19" s="81"/>
      <c r="N19" s="81"/>
      <c r="O19" s="81"/>
      <c r="P19" s="81"/>
      <c r="Q19" s="81"/>
      <c r="R19" s="81"/>
      <c r="S19" s="81"/>
      <c r="T19" s="81"/>
      <c r="U19" s="1025"/>
      <c r="V19" s="639" t="s">
        <v>396</v>
      </c>
      <c r="W19" s="639"/>
      <c r="X19" s="639"/>
      <c r="Y19" s="639"/>
      <c r="Z19" s="639"/>
      <c r="AA19" s="26">
        <v>3329.4371540642701</v>
      </c>
      <c r="AB19" s="26">
        <v>3347.4809656637253</v>
      </c>
      <c r="AC19" s="26">
        <v>3345.1126529615976</v>
      </c>
      <c r="AD19" s="26">
        <v>3274.3264812839429</v>
      </c>
      <c r="AE19" s="26">
        <v>3185.0331471869631</v>
      </c>
      <c r="AF19" s="26">
        <v>3164.4339951474385</v>
      </c>
      <c r="AG19" s="26">
        <v>3140.7572983354135</v>
      </c>
      <c r="AH19" s="26">
        <v>3107.7541610694766</v>
      </c>
      <c r="AI19" s="26">
        <v>3058.5622607005021</v>
      </c>
      <c r="AJ19" s="26">
        <v>3030.9404835744381</v>
      </c>
      <c r="AK19" s="26">
        <v>2961.3463145712258</v>
      </c>
      <c r="AL19" s="26">
        <v>2942.4265478027978</v>
      </c>
      <c r="AM19" s="26">
        <v>2931.3834711073941</v>
      </c>
      <c r="AN19" s="26">
        <v>2886.6615449313945</v>
      </c>
      <c r="AO19" s="26">
        <v>2815.899601241857</v>
      </c>
      <c r="AP19" s="26">
        <v>2801.1366184405565</v>
      </c>
      <c r="AQ19" s="26">
        <v>2734.9631775585472</v>
      </c>
      <c r="AR19" s="26">
        <v>2682.7185622156394</v>
      </c>
      <c r="AS19" s="26">
        <v>2634.09036544636</v>
      </c>
      <c r="AT19" s="26">
        <v>2595.5696781930419</v>
      </c>
      <c r="AU19" s="26">
        <v>2537.0767284341341</v>
      </c>
      <c r="AV19" s="26">
        <v>2532.4647556752802</v>
      </c>
      <c r="AW19" s="26">
        <v>2490.4431422680141</v>
      </c>
      <c r="AX19" s="26">
        <v>2428.0295418650594</v>
      </c>
      <c r="AY19" s="26">
        <v>2384.944575639402</v>
      </c>
      <c r="AZ19" s="26">
        <v>2382.1135891830536</v>
      </c>
      <c r="BA19" s="675">
        <v>2343.4271965786429</v>
      </c>
      <c r="BB19" s="26">
        <v>2355.195332850637</v>
      </c>
      <c r="BC19" s="860">
        <v>2355.9315385712343</v>
      </c>
      <c r="BD19" s="26">
        <v>2375.0911062962123</v>
      </c>
      <c r="BE19" s="26">
        <v>2385.059719163919</v>
      </c>
      <c r="BF19" s="1141">
        <v>2417.6657313375804</v>
      </c>
      <c r="BG19" s="1032"/>
      <c r="BH19" s="1032"/>
    </row>
    <row r="20" spans="1:70" s="1" customFormat="1" ht="15" customHeight="1">
      <c r="A20" s="81"/>
      <c r="B20" s="81"/>
      <c r="C20" s="81"/>
      <c r="D20" s="81"/>
      <c r="E20" s="81"/>
      <c r="F20" s="81"/>
      <c r="G20" s="81"/>
      <c r="H20" s="81"/>
      <c r="I20" s="81"/>
      <c r="J20" s="81"/>
      <c r="K20" s="81"/>
      <c r="L20" s="81"/>
      <c r="M20" s="81"/>
      <c r="N20" s="81"/>
      <c r="O20" s="81"/>
      <c r="P20" s="81"/>
      <c r="Q20" s="81"/>
      <c r="R20" s="81"/>
      <c r="S20" s="81"/>
      <c r="T20" s="81"/>
      <c r="U20" s="1025"/>
      <c r="V20" s="639" t="s">
        <v>406</v>
      </c>
      <c r="W20" s="639"/>
      <c r="X20" s="639"/>
      <c r="Y20" s="639"/>
      <c r="Z20" s="639"/>
      <c r="AA20" s="26">
        <v>12129.253899068841</v>
      </c>
      <c r="AB20" s="26">
        <v>11775.524338304769</v>
      </c>
      <c r="AC20" s="26">
        <v>12599.718505741172</v>
      </c>
      <c r="AD20" s="26">
        <v>12712.603478287634</v>
      </c>
      <c r="AE20" s="26">
        <v>13477.463535522342</v>
      </c>
      <c r="AF20" s="26">
        <v>13092.101667252831</v>
      </c>
      <c r="AG20" s="26">
        <v>12634.01558919524</v>
      </c>
      <c r="AH20" s="26">
        <v>12856.320222417429</v>
      </c>
      <c r="AI20" s="26">
        <v>11952.318427508249</v>
      </c>
      <c r="AJ20" s="26">
        <v>12124.021195224714</v>
      </c>
      <c r="AK20" s="26">
        <v>12175.438782528268</v>
      </c>
      <c r="AL20" s="26">
        <v>11707.103206358059</v>
      </c>
      <c r="AM20" s="26">
        <v>11927.160818741404</v>
      </c>
      <c r="AN20" s="26">
        <v>11619.974719579592</v>
      </c>
      <c r="AO20" s="26">
        <v>11877.348503786805</v>
      </c>
      <c r="AP20" s="26">
        <v>12216.124676400887</v>
      </c>
      <c r="AQ20" s="26">
        <v>12130.328894420818</v>
      </c>
      <c r="AR20" s="26">
        <v>11927.383016061338</v>
      </c>
      <c r="AS20" s="26">
        <v>11766.193493511792</v>
      </c>
      <c r="AT20" s="26">
        <v>11945.34421356788</v>
      </c>
      <c r="AU20" s="26">
        <v>12186.235115514281</v>
      </c>
      <c r="AV20" s="26">
        <v>11635.440863802851</v>
      </c>
      <c r="AW20" s="26">
        <v>11510.88903426835</v>
      </c>
      <c r="AX20" s="26">
        <v>12077.776161096823</v>
      </c>
      <c r="AY20" s="26">
        <v>12101.408820356135</v>
      </c>
      <c r="AZ20" s="26">
        <v>11961.001408584354</v>
      </c>
      <c r="BA20" s="675">
        <v>12148.896688229839</v>
      </c>
      <c r="BB20" s="26">
        <v>12093.294224650146</v>
      </c>
      <c r="BC20" s="860">
        <v>12039.203618121346</v>
      </c>
      <c r="BD20" s="26">
        <v>11970.267652205084</v>
      </c>
      <c r="BE20" s="26">
        <v>12004.445541441324</v>
      </c>
      <c r="BF20" s="1141">
        <v>11927.942350081623</v>
      </c>
      <c r="BG20" s="1032"/>
      <c r="BH20" s="1032"/>
    </row>
    <row r="21" spans="1:70" s="1" customFormat="1" ht="15" customHeight="1">
      <c r="A21" s="81"/>
      <c r="B21" s="81"/>
      <c r="C21" s="81"/>
      <c r="D21" s="81"/>
      <c r="E21" s="81"/>
      <c r="F21" s="81"/>
      <c r="G21" s="81"/>
      <c r="H21" s="81"/>
      <c r="I21" s="81"/>
      <c r="J21" s="81"/>
      <c r="K21" s="81"/>
      <c r="L21" s="81"/>
      <c r="M21" s="81"/>
      <c r="N21" s="81"/>
      <c r="O21" s="81"/>
      <c r="P21" s="81"/>
      <c r="Q21" s="81"/>
      <c r="R21" s="81"/>
      <c r="S21" s="81"/>
      <c r="T21" s="81"/>
      <c r="U21" s="1074"/>
      <c r="V21" s="1060" t="s">
        <v>398</v>
      </c>
      <c r="W21" s="1060"/>
      <c r="X21" s="1060"/>
      <c r="Y21" s="1060"/>
      <c r="Z21" s="1060"/>
      <c r="AA21" s="1049">
        <v>127.02607656734506</v>
      </c>
      <c r="AB21" s="1049">
        <v>117.2883317537857</v>
      </c>
      <c r="AC21" s="1049">
        <v>121.38539305227576</v>
      </c>
      <c r="AD21" s="1049">
        <v>110.28577871026144</v>
      </c>
      <c r="AE21" s="1049">
        <v>115.65779115200267</v>
      </c>
      <c r="AF21" s="1049">
        <v>110.95147842182172</v>
      </c>
      <c r="AG21" s="1049">
        <v>108.27642731670153</v>
      </c>
      <c r="AH21" s="1049">
        <v>105.16071674331984</v>
      </c>
      <c r="AI21" s="1049">
        <v>100.43437202396991</v>
      </c>
      <c r="AJ21" s="1075">
        <v>98.58289297229949</v>
      </c>
      <c r="AK21" s="1075">
        <v>95.910311493890731</v>
      </c>
      <c r="AL21" s="1075">
        <v>95.180588037551559</v>
      </c>
      <c r="AM21" s="1075">
        <v>92.334728082740966</v>
      </c>
      <c r="AN21" s="1075">
        <v>87.850316602577976</v>
      </c>
      <c r="AO21" s="1075">
        <v>84.377422187368737</v>
      </c>
      <c r="AP21" s="1075">
        <v>85.681755163713973</v>
      </c>
      <c r="AQ21" s="1075">
        <v>83.121298088774793</v>
      </c>
      <c r="AR21" s="1075">
        <v>80.801768041448355</v>
      </c>
      <c r="AS21" s="1075">
        <v>77.842166585026391</v>
      </c>
      <c r="AT21" s="1075">
        <v>75.566559156944109</v>
      </c>
      <c r="AU21" s="1075">
        <v>73.524935105386874</v>
      </c>
      <c r="AV21" s="1075">
        <v>72.75129939628394</v>
      </c>
      <c r="AW21" s="1075">
        <v>70.829044068296568</v>
      </c>
      <c r="AX21" s="1075">
        <v>72.10977143749335</v>
      </c>
      <c r="AY21" s="1075">
        <v>70.077850068201755</v>
      </c>
      <c r="AZ21" s="1075">
        <v>67.097369039291351</v>
      </c>
      <c r="BA21" s="1079">
        <v>67.108315231150272</v>
      </c>
      <c r="BB21" s="1075">
        <v>64.478745921056046</v>
      </c>
      <c r="BC21" s="1080">
        <v>64.986738578096592</v>
      </c>
      <c r="BD21" s="1075">
        <v>64.228200259842879</v>
      </c>
      <c r="BE21" s="1075">
        <v>63.868239922948412</v>
      </c>
      <c r="BF21" s="1147">
        <v>64.473562426043259</v>
      </c>
      <c r="BG21" s="1032"/>
      <c r="BH21" s="1032"/>
    </row>
    <row r="22" spans="1:70" ht="13.2" customHeight="1">
      <c r="U22" s="1187" t="s">
        <v>178</v>
      </c>
      <c r="V22" s="1024"/>
      <c r="W22" s="1024"/>
      <c r="X22" s="1024"/>
      <c r="Y22" s="1024"/>
      <c r="Z22" s="1024"/>
      <c r="AA22" s="1019">
        <v>12653.719193228608</v>
      </c>
      <c r="AB22" s="1019">
        <v>12560.438527563427</v>
      </c>
      <c r="AC22" s="1019">
        <v>12525.596344649653</v>
      </c>
      <c r="AD22" s="1019">
        <v>12325.063934485515</v>
      </c>
      <c r="AE22" s="1019">
        <v>12152.15619262455</v>
      </c>
      <c r="AF22" s="1019">
        <v>11877.319237229101</v>
      </c>
      <c r="AG22" s="1019">
        <v>11603.624533207863</v>
      </c>
      <c r="AH22" s="1019">
        <v>11289.895556302241</v>
      </c>
      <c r="AI22" s="1019">
        <v>10914.421891205368</v>
      </c>
      <c r="AJ22" s="1019">
        <v>10581.276162921415</v>
      </c>
      <c r="AK22" s="1019">
        <v>10272.819398394964</v>
      </c>
      <c r="AL22" s="1019">
        <v>9909.1409024135573</v>
      </c>
      <c r="AM22" s="1019">
        <v>9567.098130825827</v>
      </c>
      <c r="AN22" s="1019">
        <v>9249.8015251231827</v>
      </c>
      <c r="AO22" s="1019">
        <v>8891.9178987386058</v>
      </c>
      <c r="AP22" s="1019">
        <v>8561.1819461797986</v>
      </c>
      <c r="AQ22" s="1019">
        <v>8184.4455620943063</v>
      </c>
      <c r="AR22" s="1019">
        <v>7830.219558173374</v>
      </c>
      <c r="AS22" s="1019">
        <v>7469.1193734889748</v>
      </c>
      <c r="AT22" s="1019">
        <v>7063.7464495779031</v>
      </c>
      <c r="AU22" s="1019">
        <v>6690.5571151995218</v>
      </c>
      <c r="AV22" s="1019">
        <v>6410.0507158372839</v>
      </c>
      <c r="AW22" s="1019">
        <v>6145.9568400243779</v>
      </c>
      <c r="AX22" s="1019">
        <v>5905.3033075495878</v>
      </c>
      <c r="AY22" s="1019">
        <v>5663.9455087704791</v>
      </c>
      <c r="AZ22" s="1019">
        <v>5438.6446754132094</v>
      </c>
      <c r="BA22" s="1019">
        <v>5205.0226070755552</v>
      </c>
      <c r="BB22" s="1019">
        <v>4980.8745296904708</v>
      </c>
      <c r="BC22" s="1019">
        <v>4800.9199952520821</v>
      </c>
      <c r="BD22" s="1019">
        <v>4641.5391103949387</v>
      </c>
      <c r="BE22" s="1019">
        <v>4483.2025939037749</v>
      </c>
      <c r="BF22" s="1139">
        <v>4361.1237712109387</v>
      </c>
      <c r="BG22" s="204"/>
      <c r="BH22" s="1031"/>
      <c r="BK22" s="40"/>
    </row>
    <row r="23" spans="1:70" s="1" customFormat="1" ht="16.95" customHeight="1">
      <c r="A23" s="81"/>
      <c r="B23" s="81"/>
      <c r="C23" s="81"/>
      <c r="D23" s="81"/>
      <c r="E23" s="81"/>
      <c r="F23" s="81"/>
      <c r="G23" s="81"/>
      <c r="H23" s="81"/>
      <c r="I23" s="81"/>
      <c r="J23" s="81"/>
      <c r="K23" s="81"/>
      <c r="L23" s="81"/>
      <c r="M23" s="81"/>
      <c r="N23" s="81"/>
      <c r="O23" s="81"/>
      <c r="P23" s="81"/>
      <c r="Q23" s="81"/>
      <c r="R23" s="81"/>
      <c r="S23" s="81"/>
      <c r="T23" s="81"/>
      <c r="U23" s="1025"/>
      <c r="V23" s="1015" t="s">
        <v>407</v>
      </c>
      <c r="W23" s="1015"/>
      <c r="X23" s="1015"/>
      <c r="Y23" s="1015"/>
      <c r="Z23" s="1015"/>
      <c r="AA23" s="25">
        <v>9571.7692506054682</v>
      </c>
      <c r="AB23" s="25">
        <v>9503.3366867125824</v>
      </c>
      <c r="AC23" s="25">
        <v>9491.5949569522945</v>
      </c>
      <c r="AD23" s="25">
        <v>9342.320536535397</v>
      </c>
      <c r="AE23" s="25">
        <v>9227.7980451224885</v>
      </c>
      <c r="AF23" s="25">
        <v>8984.4269238513098</v>
      </c>
      <c r="AG23" s="25">
        <v>8748.8522562603284</v>
      </c>
      <c r="AH23" s="25">
        <v>8474.3167964022123</v>
      </c>
      <c r="AI23" s="25">
        <v>8155.5162976943266</v>
      </c>
      <c r="AJ23" s="25">
        <v>7851.5460035711139</v>
      </c>
      <c r="AK23" s="25">
        <v>7567.6672971834632</v>
      </c>
      <c r="AL23" s="25">
        <v>7289.0973001286411</v>
      </c>
      <c r="AM23" s="25">
        <v>7003.6980297912369</v>
      </c>
      <c r="AN23" s="25">
        <v>6708.4249354616641</v>
      </c>
      <c r="AO23" s="25">
        <v>6391.3180418854481</v>
      </c>
      <c r="AP23" s="25">
        <v>6087.1559363590868</v>
      </c>
      <c r="AQ23" s="25">
        <v>5773.0204522213153</v>
      </c>
      <c r="AR23" s="25">
        <v>5478.71193188083</v>
      </c>
      <c r="AS23" s="25">
        <v>5137.7477977551462</v>
      </c>
      <c r="AT23" s="25">
        <v>4832.297231136241</v>
      </c>
      <c r="AU23" s="25">
        <v>4518.2519289423153</v>
      </c>
      <c r="AV23" s="25">
        <v>4269.2464067973715</v>
      </c>
      <c r="AW23" s="25">
        <v>4055.8767635980203</v>
      </c>
      <c r="AX23" s="25">
        <v>3852.6920460582942</v>
      </c>
      <c r="AY23" s="25">
        <v>3632.410125310169</v>
      </c>
      <c r="AZ23" s="25">
        <v>3442.1683173996344</v>
      </c>
      <c r="BA23" s="674">
        <v>3244.6561265873283</v>
      </c>
      <c r="BB23" s="25">
        <v>3091.2716099452837</v>
      </c>
      <c r="BC23" s="859">
        <v>2934.8404378064733</v>
      </c>
      <c r="BD23" s="25">
        <v>2792.7726419987339</v>
      </c>
      <c r="BE23" s="25">
        <v>2656.4423212059201</v>
      </c>
      <c r="BF23" s="1140">
        <v>2534.9780640483414</v>
      </c>
      <c r="BG23" s="1168"/>
      <c r="BH23" s="1033"/>
    </row>
    <row r="24" spans="1:70" s="1" customFormat="1" ht="15" customHeight="1">
      <c r="A24" s="81"/>
      <c r="B24" s="81"/>
      <c r="C24" s="81"/>
      <c r="D24" s="81"/>
      <c r="E24" s="81"/>
      <c r="F24" s="81"/>
      <c r="G24" s="81"/>
      <c r="H24" s="81"/>
      <c r="I24" s="81"/>
      <c r="J24" s="81"/>
      <c r="K24" s="81"/>
      <c r="L24" s="81"/>
      <c r="M24" s="81"/>
      <c r="N24" s="81"/>
      <c r="O24" s="81"/>
      <c r="P24" s="81"/>
      <c r="Q24" s="81"/>
      <c r="R24" s="81"/>
      <c r="S24" s="81"/>
      <c r="T24" s="81"/>
      <c r="U24" s="1025"/>
      <c r="V24" s="639" t="s">
        <v>399</v>
      </c>
      <c r="W24" s="639"/>
      <c r="X24" s="639"/>
      <c r="Y24" s="639"/>
      <c r="Z24" s="639"/>
      <c r="AA24" s="775">
        <v>53.992371516383862</v>
      </c>
      <c r="AB24" s="775">
        <v>53.382070969523696</v>
      </c>
      <c r="AC24" s="775">
        <v>53.497660306526903</v>
      </c>
      <c r="AD24" s="775">
        <v>53.627538794303028</v>
      </c>
      <c r="AE24" s="775">
        <v>53.353492667977896</v>
      </c>
      <c r="AF24" s="775">
        <v>53.474962814193574</v>
      </c>
      <c r="AG24" s="775">
        <v>53.609067248571428</v>
      </c>
      <c r="AH24" s="775">
        <v>53.863034648571428</v>
      </c>
      <c r="AI24" s="775">
        <v>53.587421147571433</v>
      </c>
      <c r="AJ24" s="775">
        <v>53.798324339571437</v>
      </c>
      <c r="AK24" s="775">
        <v>54.07587766757144</v>
      </c>
      <c r="AL24" s="775">
        <v>54.569825993571442</v>
      </c>
      <c r="AM24" s="775">
        <v>69.223799540142863</v>
      </c>
      <c r="AN24" s="775">
        <v>81.381470233000002</v>
      </c>
      <c r="AO24" s="775">
        <v>84.019971568571421</v>
      </c>
      <c r="AP24" s="775">
        <v>95.43152347902857</v>
      </c>
      <c r="AQ24" s="775">
        <v>98.516890267862863</v>
      </c>
      <c r="AR24" s="775">
        <v>95.160403156011441</v>
      </c>
      <c r="AS24" s="26">
        <v>106.95070229662285</v>
      </c>
      <c r="AT24" s="26">
        <v>106.0598991570473</v>
      </c>
      <c r="AU24" s="775">
        <v>92.632009691413586</v>
      </c>
      <c r="AV24" s="26">
        <v>102.36276290744009</v>
      </c>
      <c r="AW24" s="26">
        <v>101.29903328799999</v>
      </c>
      <c r="AX24" s="26">
        <v>100.21113991977144</v>
      </c>
      <c r="AY24" s="26">
        <v>99.890578236701728</v>
      </c>
      <c r="AZ24" s="26">
        <v>101.79478344057142</v>
      </c>
      <c r="BA24" s="675">
        <v>103.12246266945746</v>
      </c>
      <c r="BB24" s="26">
        <v>89.661507474514281</v>
      </c>
      <c r="BC24" s="860">
        <v>88.894317892868585</v>
      </c>
      <c r="BD24" s="26">
        <v>82.324130772937139</v>
      </c>
      <c r="BE24" s="26">
        <v>81.751025380079994</v>
      </c>
      <c r="BF24" s="1141">
        <v>81.751025380079994</v>
      </c>
      <c r="BG24" s="1032"/>
      <c r="BH24" s="1032"/>
    </row>
    <row r="25" spans="1:70" s="1" customFormat="1" ht="27">
      <c r="A25" s="81"/>
      <c r="B25" s="81"/>
      <c r="C25" s="81"/>
      <c r="D25" s="81"/>
      <c r="E25" s="81"/>
      <c r="F25" s="81"/>
      <c r="G25" s="81"/>
      <c r="H25" s="81"/>
      <c r="I25" s="81"/>
      <c r="J25" s="81"/>
      <c r="K25" s="81"/>
      <c r="L25" s="81"/>
      <c r="M25" s="81"/>
      <c r="N25" s="81"/>
      <c r="O25" s="81"/>
      <c r="P25" s="81"/>
      <c r="Q25" s="81"/>
      <c r="R25" s="81"/>
      <c r="S25" s="81"/>
      <c r="T25" s="81"/>
      <c r="U25" s="1025"/>
      <c r="V25" s="339" t="s">
        <v>476</v>
      </c>
      <c r="W25" s="339"/>
      <c r="X25" s="339"/>
      <c r="Y25" s="339"/>
      <c r="Z25" s="339"/>
      <c r="AA25" s="775">
        <v>27.784803268632118</v>
      </c>
      <c r="AB25" s="775">
        <v>27.309564991198048</v>
      </c>
      <c r="AC25" s="775">
        <v>27.726949702251748</v>
      </c>
      <c r="AD25" s="775">
        <v>27.637429559917415</v>
      </c>
      <c r="AE25" s="775">
        <v>28.985316002172695</v>
      </c>
      <c r="AF25" s="775">
        <v>29.436139662832055</v>
      </c>
      <c r="AG25" s="775">
        <v>29.877582887974334</v>
      </c>
      <c r="AH25" s="775">
        <v>24.96115032293746</v>
      </c>
      <c r="AI25" s="775">
        <v>23.796523930134271</v>
      </c>
      <c r="AJ25" s="775">
        <v>23.620583364692145</v>
      </c>
      <c r="AK25" s="775">
        <v>20.566847215302118</v>
      </c>
      <c r="AL25" s="775">
        <v>16.631338920581943</v>
      </c>
      <c r="AM25" s="775">
        <v>24.155782280904418</v>
      </c>
      <c r="AN25" s="775">
        <v>20.812754172302935</v>
      </c>
      <c r="AO25" s="775">
        <v>18.86443751674831</v>
      </c>
      <c r="AP25" s="775">
        <v>17.548175968141493</v>
      </c>
      <c r="AQ25" s="775">
        <v>16.231800570359521</v>
      </c>
      <c r="AR25" s="775">
        <v>15.027229068311652</v>
      </c>
      <c r="AS25" s="775">
        <v>14.226955034858072</v>
      </c>
      <c r="AT25" s="775">
        <v>12.656106388786867</v>
      </c>
      <c r="AU25" s="775">
        <v>11.549436245229293</v>
      </c>
      <c r="AV25" s="775">
        <v>10.687751726527436</v>
      </c>
      <c r="AW25" s="775">
        <v>11.258526789582762</v>
      </c>
      <c r="AX25" s="775">
        <v>11.883124156409618</v>
      </c>
      <c r="AY25" s="775">
        <v>10.266080021122686</v>
      </c>
      <c r="AZ25" s="775">
        <v>10.209089948805357</v>
      </c>
      <c r="BA25" s="776">
        <v>9.2969313886783684</v>
      </c>
      <c r="BB25" s="775">
        <v>10.243885401052609</v>
      </c>
      <c r="BC25" s="862">
        <v>10.605465311660366</v>
      </c>
      <c r="BD25" s="775">
        <v>9.9065044883187152</v>
      </c>
      <c r="BE25" s="775">
        <v>10.075698894768934</v>
      </c>
      <c r="BF25" s="1148">
        <v>10.075698894768934</v>
      </c>
      <c r="BG25" s="1033"/>
      <c r="BH25" s="1033"/>
      <c r="BJ25" s="50"/>
    </row>
    <row r="26" spans="1:70" s="1" customFormat="1" ht="15" customHeight="1">
      <c r="A26" s="81"/>
      <c r="B26" s="81"/>
      <c r="C26" s="81"/>
      <c r="D26" s="81"/>
      <c r="E26" s="81"/>
      <c r="F26" s="81"/>
      <c r="G26" s="81"/>
      <c r="H26" s="81"/>
      <c r="I26" s="81"/>
      <c r="J26" s="81"/>
      <c r="K26" s="81"/>
      <c r="L26" s="81"/>
      <c r="M26" s="81"/>
      <c r="N26" s="81"/>
      <c r="O26" s="81"/>
      <c r="P26" s="81"/>
      <c r="Q26" s="81"/>
      <c r="R26" s="81"/>
      <c r="S26" s="81"/>
      <c r="T26" s="81"/>
      <c r="U26" s="1025"/>
      <c r="V26" s="311" t="s">
        <v>400</v>
      </c>
      <c r="W26" s="311"/>
      <c r="X26" s="311"/>
      <c r="Y26" s="311"/>
      <c r="Z26" s="311"/>
      <c r="AA26" s="26">
        <v>2941.5458337535279</v>
      </c>
      <c r="AB26" s="26">
        <v>2917.2476766023669</v>
      </c>
      <c r="AC26" s="26">
        <v>2893.6208942708245</v>
      </c>
      <c r="AD26" s="26">
        <v>2842.2194026926272</v>
      </c>
      <c r="AE26" s="26">
        <v>2782.6016514976332</v>
      </c>
      <c r="AF26" s="26">
        <v>2750.027633149411</v>
      </c>
      <c r="AG26" s="26">
        <v>2711.267629324544</v>
      </c>
      <c r="AH26" s="26">
        <v>2676.4734624834155</v>
      </c>
      <c r="AI26" s="26">
        <v>2624.6080734319721</v>
      </c>
      <c r="AJ26" s="26">
        <v>2591.5104794683211</v>
      </c>
      <c r="AK26" s="26">
        <v>2556.1417376866721</v>
      </c>
      <c r="AL26" s="26">
        <v>2490.4139645462533</v>
      </c>
      <c r="AM26" s="26">
        <v>2419.5612940414444</v>
      </c>
      <c r="AN26" s="26">
        <v>2366.6235251791732</v>
      </c>
      <c r="AO26" s="26">
        <v>2320.9761368634481</v>
      </c>
      <c r="AP26" s="26">
        <v>2279.5816896267479</v>
      </c>
      <c r="AQ26" s="26">
        <v>2210.5144938719036</v>
      </c>
      <c r="AR26" s="26">
        <v>2149.3508326918454</v>
      </c>
      <c r="AS26" s="26">
        <v>2099.7317558574941</v>
      </c>
      <c r="AT26" s="26">
        <v>1997.438896435769</v>
      </c>
      <c r="AU26" s="26">
        <v>1953.642118922691</v>
      </c>
      <c r="AV26" s="26">
        <v>1908.0926687680765</v>
      </c>
      <c r="AW26" s="26">
        <v>1855.4936769339392</v>
      </c>
      <c r="AX26" s="26">
        <v>1811.2810464553129</v>
      </c>
      <c r="AY26" s="26">
        <v>1779.369872584434</v>
      </c>
      <c r="AZ26" s="26">
        <v>1749.4695295150652</v>
      </c>
      <c r="BA26" s="675">
        <v>1714.1858984769751</v>
      </c>
      <c r="BB26" s="26">
        <v>1648.1862488919712</v>
      </c>
      <c r="BC26" s="860">
        <v>1628.5248737418574</v>
      </c>
      <c r="BD26" s="26">
        <v>1607.1552697342263</v>
      </c>
      <c r="BE26" s="26">
        <v>1577.9325676709941</v>
      </c>
      <c r="BF26" s="1141">
        <v>1577.0409676709942</v>
      </c>
      <c r="BG26" s="1032"/>
      <c r="BH26" s="1032"/>
    </row>
    <row r="27" spans="1:70" s="1" customFormat="1" ht="15" customHeight="1" thickBot="1">
      <c r="A27" s="81"/>
      <c r="B27" s="81"/>
      <c r="C27" s="81"/>
      <c r="D27" s="81"/>
      <c r="E27" s="81"/>
      <c r="F27" s="81"/>
      <c r="G27" s="81"/>
      <c r="H27" s="81"/>
      <c r="I27" s="81"/>
      <c r="J27" s="81"/>
      <c r="K27" s="81"/>
      <c r="L27" s="81"/>
      <c r="M27" s="81"/>
      <c r="N27" s="81"/>
      <c r="O27" s="81"/>
      <c r="P27" s="81"/>
      <c r="Q27" s="81"/>
      <c r="R27" s="81"/>
      <c r="S27" s="81"/>
      <c r="T27" s="81"/>
      <c r="U27" s="1026"/>
      <c r="V27" s="761" t="s">
        <v>179</v>
      </c>
      <c r="W27" s="1434"/>
      <c r="X27" s="1434"/>
      <c r="Y27" s="1434"/>
      <c r="Z27" s="1434"/>
      <c r="AA27" s="602">
        <v>58.626934084596428</v>
      </c>
      <c r="AB27" s="602">
        <v>59.162528287756643</v>
      </c>
      <c r="AC27" s="602">
        <v>59.155883417755859</v>
      </c>
      <c r="AD27" s="602">
        <v>59.259026903271071</v>
      </c>
      <c r="AE27" s="602">
        <v>59.417687334279677</v>
      </c>
      <c r="AF27" s="602">
        <v>59.953577751354949</v>
      </c>
      <c r="AG27" s="602">
        <v>60.01799748644418</v>
      </c>
      <c r="AH27" s="602">
        <v>60.281112445105464</v>
      </c>
      <c r="AI27" s="602">
        <v>56.913575001363768</v>
      </c>
      <c r="AJ27" s="602">
        <v>60.800772177715096</v>
      </c>
      <c r="AK27" s="602">
        <v>74.367638641955253</v>
      </c>
      <c r="AL27" s="602">
        <v>58.428472824508134</v>
      </c>
      <c r="AM27" s="602">
        <v>50.45922517209894</v>
      </c>
      <c r="AN27" s="602">
        <v>72.558840077041296</v>
      </c>
      <c r="AO27" s="602">
        <v>76.739310904388915</v>
      </c>
      <c r="AP27" s="602">
        <v>81.464620746794381</v>
      </c>
      <c r="AQ27" s="602">
        <v>86.161925162864748</v>
      </c>
      <c r="AR27" s="602">
        <v>91.969161376375283</v>
      </c>
      <c r="AS27" s="677">
        <v>110.46216254485358</v>
      </c>
      <c r="AT27" s="677">
        <v>115.29431646005852</v>
      </c>
      <c r="AU27" s="677">
        <v>114.48162139787175</v>
      </c>
      <c r="AV27" s="677">
        <v>119.66112563786777</v>
      </c>
      <c r="AW27" s="677">
        <v>122.0288394148356</v>
      </c>
      <c r="AX27" s="677">
        <v>129.23595095979954</v>
      </c>
      <c r="AY27" s="677">
        <v>142.00885261805109</v>
      </c>
      <c r="AZ27" s="677">
        <v>135.00295510913361</v>
      </c>
      <c r="BA27" s="677">
        <v>133.76118795311612</v>
      </c>
      <c r="BB27" s="65">
        <v>141.51127797764906</v>
      </c>
      <c r="BC27" s="863">
        <v>138.05490049922309</v>
      </c>
      <c r="BD27" s="65">
        <v>149.38056340072254</v>
      </c>
      <c r="BE27" s="65">
        <v>157.00098075201123</v>
      </c>
      <c r="BF27" s="1149">
        <v>157.27801521675411</v>
      </c>
      <c r="BG27" s="1032"/>
      <c r="BH27" s="1032"/>
      <c r="BJ27" s="711"/>
    </row>
    <row r="28" spans="1:70" ht="15" thickTop="1" thickBot="1">
      <c r="A28" s="81"/>
      <c r="U28" s="1027" t="s">
        <v>256</v>
      </c>
      <c r="V28" s="1029"/>
      <c r="W28" s="1029"/>
      <c r="X28" s="1029"/>
      <c r="Y28" s="1029"/>
      <c r="Z28" s="1029"/>
      <c r="AA28" s="1030">
        <f>SUM(AA17,AA22,AA5,AA11,AA14)</f>
        <v>44120.798562096905</v>
      </c>
      <c r="AB28" s="1030">
        <f t="shared" ref="AB28:BE28" si="1">SUM(AB17,AB22,AB5,AB11,AB14)</f>
        <v>43516.416869794113</v>
      </c>
      <c r="AC28" s="1030">
        <f t="shared" si="1"/>
        <v>43519.5684957958</v>
      </c>
      <c r="AD28" s="1030">
        <f t="shared" si="1"/>
        <v>42695.177340281676</v>
      </c>
      <c r="AE28" s="1030">
        <f t="shared" si="1"/>
        <v>42814.12811516106</v>
      </c>
      <c r="AF28" s="1030">
        <f t="shared" si="1"/>
        <v>41715.427573676949</v>
      </c>
      <c r="AG28" s="1030">
        <f t="shared" si="1"/>
        <v>40528.090363257281</v>
      </c>
      <c r="AH28" s="1030">
        <f t="shared" si="1"/>
        <v>40128.879630068353</v>
      </c>
      <c r="AI28" s="1030">
        <f t="shared" si="1"/>
        <v>38522.775693527314</v>
      </c>
      <c r="AJ28" s="1030">
        <f t="shared" si="1"/>
        <v>38221.568608292393</v>
      </c>
      <c r="AK28" s="1030">
        <f t="shared" si="1"/>
        <v>37647.223137807123</v>
      </c>
      <c r="AL28" s="1030">
        <f t="shared" si="1"/>
        <v>36558.110825538242</v>
      </c>
      <c r="AM28" s="1030">
        <f t="shared" si="1"/>
        <v>35802.89668710863</v>
      </c>
      <c r="AN28" s="1030">
        <f t="shared" si="1"/>
        <v>34959.655242518136</v>
      </c>
      <c r="AO28" s="1030">
        <f t="shared" si="1"/>
        <v>34698.439100904543</v>
      </c>
      <c r="AP28" s="1030">
        <f t="shared" si="1"/>
        <v>34746.065086100018</v>
      </c>
      <c r="AQ28" s="1030">
        <f t="shared" si="1"/>
        <v>34236.634913313428</v>
      </c>
      <c r="AR28" s="1030">
        <f t="shared" si="1"/>
        <v>33664.598997593283</v>
      </c>
      <c r="AS28" s="1030">
        <f t="shared" si="1"/>
        <v>32914.959265743084</v>
      </c>
      <c r="AT28" s="1030">
        <f t="shared" si="1"/>
        <v>32413.303916408575</v>
      </c>
      <c r="AU28" s="1030">
        <f t="shared" si="1"/>
        <v>31985.753377559962</v>
      </c>
      <c r="AV28" s="1030">
        <f t="shared" si="1"/>
        <v>30785.455375777994</v>
      </c>
      <c r="AW28" s="1030">
        <f t="shared" si="1"/>
        <v>30142.649712183538</v>
      </c>
      <c r="AX28" s="1030">
        <f t="shared" si="1"/>
        <v>30095.689896239706</v>
      </c>
      <c r="AY28" s="1030">
        <f t="shared" si="1"/>
        <v>29599.838462223579</v>
      </c>
      <c r="AZ28" s="1030">
        <f t="shared" si="1"/>
        <v>29256.790562720355</v>
      </c>
      <c r="BA28" s="1030">
        <f t="shared" si="1"/>
        <v>29212.696752639687</v>
      </c>
      <c r="BB28" s="1030">
        <f t="shared" si="1"/>
        <v>29026.353916427379</v>
      </c>
      <c r="BC28" s="1030">
        <f t="shared" si="1"/>
        <v>28655.282839601874</v>
      </c>
      <c r="BD28" s="1030">
        <f t="shared" si="1"/>
        <v>28475.897584419337</v>
      </c>
      <c r="BE28" s="1030">
        <f t="shared" si="1"/>
        <v>28396.477801681467</v>
      </c>
      <c r="BF28" s="1150">
        <f t="shared" ref="BF28" si="2">SUM(BF17,BF22,BF5,BF11,BF14)</f>
        <v>28326.539500876253</v>
      </c>
      <c r="BG28" s="204"/>
      <c r="BH28" s="1031"/>
      <c r="BP28" s="32"/>
      <c r="BQ28" s="38"/>
      <c r="BR28" s="38"/>
    </row>
    <row r="29" spans="1:70">
      <c r="AA29" s="1127"/>
      <c r="AB29" s="1127"/>
      <c r="AC29" s="1127"/>
      <c r="AD29" s="1127"/>
      <c r="AE29" s="1127"/>
      <c r="AF29" s="1127"/>
      <c r="AG29" s="1127"/>
      <c r="AH29" s="1127"/>
      <c r="AI29" s="1127"/>
      <c r="AJ29" s="1127"/>
      <c r="AK29" s="1127"/>
      <c r="AL29" s="1127"/>
      <c r="AM29" s="1127"/>
      <c r="AN29" s="1127"/>
      <c r="AO29" s="1127"/>
      <c r="AP29" s="1127"/>
      <c r="AQ29" s="1127"/>
      <c r="AR29" s="1127"/>
      <c r="AS29" s="1127"/>
      <c r="AT29" s="1127"/>
      <c r="AU29" s="1127"/>
      <c r="AV29" s="1127"/>
      <c r="AW29" s="1127"/>
      <c r="AX29" s="1127"/>
      <c r="AY29" s="1127"/>
      <c r="AZ29" s="1127"/>
      <c r="BA29" s="1127"/>
      <c r="BB29" s="1127"/>
      <c r="BC29" s="1127"/>
      <c r="BD29" s="1127"/>
      <c r="BE29" s="1127"/>
      <c r="BF29" s="1127"/>
      <c r="BG29" s="1031"/>
      <c r="BH29" s="1031"/>
      <c r="BP29" s="32"/>
      <c r="BQ29" s="38"/>
      <c r="BR29" s="38"/>
    </row>
    <row r="30" spans="1:70">
      <c r="V30" s="5" t="s">
        <v>257</v>
      </c>
      <c r="W30" s="5"/>
      <c r="X30" s="5"/>
      <c r="Y30" s="5"/>
      <c r="Z30" s="5"/>
      <c r="BP30" s="32"/>
      <c r="BQ30" s="38"/>
      <c r="BR30" s="38"/>
    </row>
    <row r="31" spans="1:70">
      <c r="V31" s="6"/>
      <c r="W31" s="6"/>
      <c r="X31" s="6"/>
      <c r="Y31" s="6"/>
      <c r="Z31" s="6"/>
      <c r="AA31" s="6">
        <v>1990</v>
      </c>
      <c r="AB31" s="6">
        <f t="shared" ref="AB31:AP31" si="3">AA31+1</f>
        <v>1991</v>
      </c>
      <c r="AC31" s="6">
        <f t="shared" si="3"/>
        <v>1992</v>
      </c>
      <c r="AD31" s="6">
        <f t="shared" si="3"/>
        <v>1993</v>
      </c>
      <c r="AE31" s="6">
        <f t="shared" si="3"/>
        <v>1994</v>
      </c>
      <c r="AF31" s="6">
        <f t="shared" si="3"/>
        <v>1995</v>
      </c>
      <c r="AG31" s="6">
        <f t="shared" si="3"/>
        <v>1996</v>
      </c>
      <c r="AH31" s="6">
        <f t="shared" si="3"/>
        <v>1997</v>
      </c>
      <c r="AI31" s="6">
        <f t="shared" si="3"/>
        <v>1998</v>
      </c>
      <c r="AJ31" s="6">
        <f t="shared" si="3"/>
        <v>1999</v>
      </c>
      <c r="AK31" s="6">
        <f t="shared" si="3"/>
        <v>2000</v>
      </c>
      <c r="AL31" s="6">
        <f t="shared" si="3"/>
        <v>2001</v>
      </c>
      <c r="AM31" s="6">
        <f t="shared" si="3"/>
        <v>2002</v>
      </c>
      <c r="AN31" s="6">
        <f t="shared" si="3"/>
        <v>2003</v>
      </c>
      <c r="AO31" s="6">
        <f t="shared" si="3"/>
        <v>2004</v>
      </c>
      <c r="AP31" s="6">
        <f t="shared" si="3"/>
        <v>2005</v>
      </c>
      <c r="AQ31" s="6">
        <f t="shared" ref="AQ31:AZ31" si="4">AP31+1</f>
        <v>2006</v>
      </c>
      <c r="AR31" s="6">
        <f t="shared" si="4"/>
        <v>2007</v>
      </c>
      <c r="AS31" s="6">
        <f t="shared" si="4"/>
        <v>2008</v>
      </c>
      <c r="AT31" s="6">
        <f t="shared" si="4"/>
        <v>2009</v>
      </c>
      <c r="AU31" s="6">
        <f t="shared" si="4"/>
        <v>2010</v>
      </c>
      <c r="AV31" s="6">
        <f t="shared" si="4"/>
        <v>2011</v>
      </c>
      <c r="AW31" s="6">
        <f t="shared" si="4"/>
        <v>2012</v>
      </c>
      <c r="AX31" s="6">
        <f t="shared" si="4"/>
        <v>2013</v>
      </c>
      <c r="AY31" s="6">
        <f t="shared" si="4"/>
        <v>2014</v>
      </c>
      <c r="AZ31" s="6">
        <f t="shared" si="4"/>
        <v>2015</v>
      </c>
      <c r="BA31" s="6">
        <f t="shared" ref="BA31:BF31" si="5">AZ31+1</f>
        <v>2016</v>
      </c>
      <c r="BB31" s="6">
        <f t="shared" si="5"/>
        <v>2017</v>
      </c>
      <c r="BC31" s="6">
        <f t="shared" si="5"/>
        <v>2018</v>
      </c>
      <c r="BD31" s="6">
        <f t="shared" si="5"/>
        <v>2019</v>
      </c>
      <c r="BE31" s="6">
        <f t="shared" si="5"/>
        <v>2020</v>
      </c>
      <c r="BF31" s="6">
        <f t="shared" si="5"/>
        <v>2021</v>
      </c>
      <c r="BG31" s="697"/>
      <c r="BP31" s="32"/>
      <c r="BQ31" s="38"/>
      <c r="BR31" s="38"/>
    </row>
    <row r="32" spans="1:70">
      <c r="V32" s="1035" t="s">
        <v>446</v>
      </c>
      <c r="W32" s="1035"/>
      <c r="X32" s="1035"/>
      <c r="Y32" s="1035"/>
      <c r="Z32" s="1035"/>
      <c r="AA32" s="3">
        <f t="shared" ref="AA32:BD32" si="6">AA5/AA$28</f>
        <v>2.9247619200943143E-2</v>
      </c>
      <c r="AB32" s="3">
        <f t="shared" si="6"/>
        <v>2.9538037561674876E-2</v>
      </c>
      <c r="AC32" s="3">
        <f t="shared" si="6"/>
        <v>2.9280002336994394E-2</v>
      </c>
      <c r="AD32" s="3">
        <f t="shared" si="6"/>
        <v>3.0267872601226826E-2</v>
      </c>
      <c r="AE32" s="3">
        <f t="shared" si="6"/>
        <v>3.0062468176935687E-2</v>
      </c>
      <c r="AF32" s="3">
        <f t="shared" si="6"/>
        <v>3.1665964119138149E-2</v>
      </c>
      <c r="AG32" s="3">
        <f t="shared" si="6"/>
        <v>3.2800586400286554E-2</v>
      </c>
      <c r="AH32" s="3">
        <f t="shared" si="6"/>
        <v>3.1196085638777796E-2</v>
      </c>
      <c r="AI32" s="3">
        <f t="shared" si="6"/>
        <v>3.1253756754019771E-2</v>
      </c>
      <c r="AJ32" s="3">
        <f t="shared" si="6"/>
        <v>3.1321807822376271E-2</v>
      </c>
      <c r="AK32" s="3">
        <f t="shared" si="6"/>
        <v>3.184497015714928E-2</v>
      </c>
      <c r="AL32" s="3">
        <f t="shared" si="6"/>
        <v>3.1425363647717662E-2</v>
      </c>
      <c r="AM32" s="3">
        <f t="shared" si="6"/>
        <v>3.2518038402446874E-2</v>
      </c>
      <c r="AN32" s="3">
        <f t="shared" si="6"/>
        <v>3.3238136470888253E-2</v>
      </c>
      <c r="AO32" s="3">
        <f t="shared" si="6"/>
        <v>3.6799590979646135E-2</v>
      </c>
      <c r="AP32" s="3">
        <f t="shared" si="6"/>
        <v>3.8907412614862046E-2</v>
      </c>
      <c r="AQ32" s="3">
        <f t="shared" si="6"/>
        <v>4.0767160186983085E-2</v>
      </c>
      <c r="AR32" s="3">
        <f t="shared" si="6"/>
        <v>4.1770563176689493E-2</v>
      </c>
      <c r="AS32" s="3">
        <f t="shared" si="6"/>
        <v>4.1028550456642963E-2</v>
      </c>
      <c r="AT32" s="3">
        <f t="shared" si="6"/>
        <v>3.858496556334471E-2</v>
      </c>
      <c r="AU32" s="3">
        <f t="shared" si="6"/>
        <v>4.1335300701022107E-2</v>
      </c>
      <c r="AV32" s="3">
        <f t="shared" si="6"/>
        <v>3.3358692198788863E-2</v>
      </c>
      <c r="AW32" s="3">
        <f t="shared" si="6"/>
        <v>3.4600879184836904E-2</v>
      </c>
      <c r="AX32" s="3">
        <f t="shared" si="6"/>
        <v>3.260875424391263E-2</v>
      </c>
      <c r="AY32" s="3">
        <f t="shared" si="6"/>
        <v>3.2277040812264922E-2</v>
      </c>
      <c r="AZ32" s="3">
        <f t="shared" si="6"/>
        <v>3.4521972877385711E-2</v>
      </c>
      <c r="BA32" s="3">
        <f t="shared" si="6"/>
        <v>3.7650629333126524E-2</v>
      </c>
      <c r="BB32" s="3">
        <f t="shared" si="6"/>
        <v>4.0020912445170247E-2</v>
      </c>
      <c r="BC32" s="3">
        <f t="shared" si="6"/>
        <v>3.9254626738764065E-2</v>
      </c>
      <c r="BD32" s="3">
        <f t="shared" si="6"/>
        <v>3.840544142643889E-2</v>
      </c>
      <c r="BE32" s="3">
        <f>BE5/BE$28</f>
        <v>3.8524010925539212E-2</v>
      </c>
      <c r="BF32" s="3">
        <f>BF5/BF$28</f>
        <v>3.9224574477572681E-2</v>
      </c>
      <c r="BG32" s="707"/>
    </row>
    <row r="33" spans="19:77">
      <c r="S33" s="112"/>
      <c r="V33" s="1036" t="s">
        <v>447</v>
      </c>
      <c r="W33" s="1036"/>
      <c r="X33" s="1036"/>
      <c r="Y33" s="1036"/>
      <c r="Z33" s="1036"/>
      <c r="AA33" s="3">
        <f t="shared" ref="AA33:BE33" si="7">AA11/AA$28</f>
        <v>0.11576164560539541</v>
      </c>
      <c r="AB33" s="3">
        <f t="shared" si="7"/>
        <v>0.10942899904961187</v>
      </c>
      <c r="AC33" s="3">
        <f t="shared" si="7"/>
        <v>9.0168522869732551E-2</v>
      </c>
      <c r="AD33" s="3">
        <f t="shared" si="7"/>
        <v>7.8624496932586704E-2</v>
      </c>
      <c r="AE33" s="3">
        <f t="shared" si="7"/>
        <v>7.2794562044959168E-2</v>
      </c>
      <c r="AF33" s="3">
        <f t="shared" si="7"/>
        <v>6.6468907335481664E-2</v>
      </c>
      <c r="AG33" s="3">
        <f t="shared" si="7"/>
        <v>6.0171589163403962E-2</v>
      </c>
      <c r="AH33" s="3">
        <f t="shared" si="7"/>
        <v>5.6964503008502934E-2</v>
      </c>
      <c r="AI33" s="3">
        <f t="shared" si="7"/>
        <v>5.5112090420637409E-2</v>
      </c>
      <c r="AJ33" s="3">
        <f t="shared" si="7"/>
        <v>5.4011832416872123E-2</v>
      </c>
      <c r="AK33" s="3">
        <f t="shared" si="7"/>
        <v>5.1060989065113568E-2</v>
      </c>
      <c r="AL33" s="3">
        <f t="shared" si="7"/>
        <v>4.6227846711242152E-2</v>
      </c>
      <c r="AM33" s="3">
        <f t="shared" si="7"/>
        <v>3.1223692704335455E-2</v>
      </c>
      <c r="AN33" s="3">
        <f t="shared" si="7"/>
        <v>3.0093936239007493E-2</v>
      </c>
      <c r="AO33" s="3">
        <f t="shared" si="7"/>
        <v>2.9669744296934527E-2</v>
      </c>
      <c r="AP33" s="3">
        <f t="shared" si="7"/>
        <v>2.9515817721713713E-2</v>
      </c>
      <c r="AQ33" s="3">
        <f t="shared" si="7"/>
        <v>3.0001049189936888E-2</v>
      </c>
      <c r="AR33" s="3">
        <f t="shared" si="7"/>
        <v>3.0094290219126039E-2</v>
      </c>
      <c r="AS33" s="3">
        <f t="shared" si="7"/>
        <v>2.9797555662723268E-2</v>
      </c>
      <c r="AT33" s="3">
        <f t="shared" si="7"/>
        <v>2.9351880042039247E-2</v>
      </c>
      <c r="AU33" s="3">
        <f t="shared" si="7"/>
        <v>2.8768508279794835E-2</v>
      </c>
      <c r="AV33" s="3">
        <f t="shared" si="7"/>
        <v>2.9229631341273869E-2</v>
      </c>
      <c r="AW33" s="3">
        <f t="shared" si="7"/>
        <v>2.9270812118368933E-2</v>
      </c>
      <c r="AX33" s="3">
        <f t="shared" si="7"/>
        <v>2.8172884270698782E-2</v>
      </c>
      <c r="AY33" s="3">
        <f t="shared" si="7"/>
        <v>2.8300782358021262E-2</v>
      </c>
      <c r="AZ33" s="3">
        <f t="shared" si="7"/>
        <v>2.7874760066148106E-2</v>
      </c>
      <c r="BA33" s="3">
        <f t="shared" si="7"/>
        <v>2.821887559926875E-2</v>
      </c>
      <c r="BB33" s="3">
        <f t="shared" si="7"/>
        <v>2.8733830643443186E-2</v>
      </c>
      <c r="BC33" s="3">
        <f t="shared" si="7"/>
        <v>2.6658045960120849E-2</v>
      </c>
      <c r="BD33" s="3">
        <f t="shared" si="7"/>
        <v>2.5520269561137624E-2</v>
      </c>
      <c r="BE33" s="3">
        <f t="shared" si="7"/>
        <v>2.4529863714494341E-2</v>
      </c>
      <c r="BF33" s="3">
        <f t="shared" ref="BF33" si="8">BF11/BF$28</f>
        <v>2.4178663516179127E-2</v>
      </c>
      <c r="BG33" s="707"/>
    </row>
    <row r="34" spans="19:77">
      <c r="V34" s="1034" t="s">
        <v>448</v>
      </c>
      <c r="W34" s="1034"/>
      <c r="X34" s="1034"/>
      <c r="Y34" s="1034"/>
      <c r="Z34" s="1034"/>
      <c r="AA34" s="3">
        <f t="shared" ref="AA34:BE34" si="9">AA14/AA$28</f>
        <v>1.3719989422358962E-3</v>
      </c>
      <c r="AB34" s="3">
        <f t="shared" si="9"/>
        <v>1.3387444171038345E-3</v>
      </c>
      <c r="AC34" s="3">
        <f t="shared" si="9"/>
        <v>1.2613071944061851E-3</v>
      </c>
      <c r="AD34" s="3">
        <f t="shared" si="9"/>
        <v>1.2214485492533138E-3</v>
      </c>
      <c r="AE34" s="3">
        <f t="shared" si="9"/>
        <v>1.3024319819525589E-3</v>
      </c>
      <c r="AF34" s="3">
        <f t="shared" si="9"/>
        <v>1.4007343638992591E-3</v>
      </c>
      <c r="AG34" s="3">
        <f t="shared" si="9"/>
        <v>1.3702376626939781E-3</v>
      </c>
      <c r="AH34" s="3">
        <f t="shared" si="9"/>
        <v>1.3710141126735036E-3</v>
      </c>
      <c r="AI34" s="3">
        <f t="shared" si="9"/>
        <v>1.3657784045307062E-3</v>
      </c>
      <c r="AJ34" s="3">
        <f t="shared" si="9"/>
        <v>1.3599790981975166E-3</v>
      </c>
      <c r="AK34" s="3">
        <f t="shared" si="9"/>
        <v>1.4393928421398148E-3</v>
      </c>
      <c r="AL34" s="3">
        <f t="shared" si="9"/>
        <v>1.4166499084526342E-3</v>
      </c>
      <c r="AM34" s="3">
        <f t="shared" si="9"/>
        <v>1.4767870224153628E-3</v>
      </c>
      <c r="AN34" s="3">
        <f t="shared" si="9"/>
        <v>1.4354794517586113E-3</v>
      </c>
      <c r="AO34" s="3">
        <f t="shared" si="9"/>
        <v>1.5468907634464965E-3</v>
      </c>
      <c r="AP34" s="3">
        <f t="shared" si="9"/>
        <v>1.5481482082159348E-3</v>
      </c>
      <c r="AQ34" s="3">
        <f t="shared" si="9"/>
        <v>1.5943389897111031E-3</v>
      </c>
      <c r="AR34" s="3">
        <f t="shared" si="9"/>
        <v>1.5117599631184792E-3</v>
      </c>
      <c r="AS34" s="3">
        <f t="shared" si="9"/>
        <v>1.5076870451013653E-3</v>
      </c>
      <c r="AT34" s="3">
        <f t="shared" si="9"/>
        <v>1.5813965689641266E-3</v>
      </c>
      <c r="AU34" s="3">
        <f t="shared" si="9"/>
        <v>1.6859288084748476E-3</v>
      </c>
      <c r="AV34" s="3">
        <f t="shared" si="9"/>
        <v>1.7434208417208973E-3</v>
      </c>
      <c r="AW34" s="3">
        <f t="shared" si="9"/>
        <v>1.5306946778255769E-3</v>
      </c>
      <c r="AX34" s="3">
        <f t="shared" si="9"/>
        <v>1.540354697959331E-3</v>
      </c>
      <c r="AY34" s="3">
        <f t="shared" si="9"/>
        <v>1.4495428515989553E-3</v>
      </c>
      <c r="AZ34" s="3">
        <f t="shared" si="9"/>
        <v>1.6568556429004551E-3</v>
      </c>
      <c r="BA34" s="3">
        <f t="shared" si="9"/>
        <v>1.4808257622463798E-3</v>
      </c>
      <c r="BB34" s="3">
        <f t="shared" si="9"/>
        <v>1.4705972492785881E-3</v>
      </c>
      <c r="BC34" s="3">
        <f t="shared" si="9"/>
        <v>1.4133417639496833E-3</v>
      </c>
      <c r="BD34" s="3">
        <f t="shared" si="9"/>
        <v>1.4442170042605386E-3</v>
      </c>
      <c r="BE34" s="3">
        <f t="shared" si="9"/>
        <v>1.341755555463427E-3</v>
      </c>
      <c r="BF34" s="3">
        <f t="shared" ref="BF34" si="10">BF14/BF$28</f>
        <v>1.5395630731968146E-3</v>
      </c>
      <c r="BG34" s="594"/>
    </row>
    <row r="35" spans="19:77">
      <c r="V35" s="1037" t="s">
        <v>445</v>
      </c>
      <c r="W35" s="1037"/>
      <c r="X35" s="1037"/>
      <c r="Y35" s="1037"/>
      <c r="Z35" s="1037"/>
      <c r="AA35" s="1038">
        <f t="shared" ref="AA35:BE35" si="11">AA17/AA$28</f>
        <v>0.56682158829365692</v>
      </c>
      <c r="AB35" s="1038">
        <f t="shared" si="11"/>
        <v>0.5710574370153737</v>
      </c>
      <c r="AC35" s="1038">
        <f t="shared" si="11"/>
        <v>0.59147489788037955</v>
      </c>
      <c r="AD35" s="1038">
        <f t="shared" si="11"/>
        <v>0.60121039457321424</v>
      </c>
      <c r="AE35" s="1038">
        <f t="shared" si="11"/>
        <v>0.6120053476940025</v>
      </c>
      <c r="AF35" s="1038">
        <f t="shared" si="11"/>
        <v>0.61574193229968388</v>
      </c>
      <c r="AG35" s="1038">
        <f t="shared" si="11"/>
        <v>0.61934692103033884</v>
      </c>
      <c r="AH35" s="1038">
        <f t="shared" si="11"/>
        <v>0.62912748614611169</v>
      </c>
      <c r="AI35" s="1038">
        <f t="shared" si="11"/>
        <v>0.62894450445784811</v>
      </c>
      <c r="AJ35" s="1038">
        <f t="shared" si="11"/>
        <v>0.63646593302520249</v>
      </c>
      <c r="AK35" s="1038">
        <f t="shared" si="11"/>
        <v>0.64278407363609436</v>
      </c>
      <c r="AL35" s="1038">
        <f t="shared" si="11"/>
        <v>0.64987836274931488</v>
      </c>
      <c r="AM35" s="1038">
        <f t="shared" si="11"/>
        <v>0.66756572515605006</v>
      </c>
      <c r="AN35" s="1038">
        <f t="shared" si="11"/>
        <v>0.67064741514976467</v>
      </c>
      <c r="AO35" s="1038">
        <f t="shared" si="11"/>
        <v>0.67572101029845677</v>
      </c>
      <c r="AP35" s="1038">
        <f t="shared" si="11"/>
        <v>0.68363577308618106</v>
      </c>
      <c r="AQ35" s="1038">
        <f t="shared" si="11"/>
        <v>0.68858225293124231</v>
      </c>
      <c r="AR35" s="1038">
        <f t="shared" si="11"/>
        <v>0.69402832264719028</v>
      </c>
      <c r="AS35" s="1038">
        <f t="shared" si="11"/>
        <v>0.70074448066275796</v>
      </c>
      <c r="AT35" s="1038">
        <f t="shared" si="11"/>
        <v>0.71255437628519669</v>
      </c>
      <c r="AU35" s="1038">
        <f t="shared" si="11"/>
        <v>0.71903722707146489</v>
      </c>
      <c r="AV35" s="1038">
        <f t="shared" si="11"/>
        <v>0.72745140004164721</v>
      </c>
      <c r="AW35" s="1038">
        <f t="shared" si="11"/>
        <v>0.73070190814344282</v>
      </c>
      <c r="AX35" s="1038">
        <f t="shared" si="11"/>
        <v>0.74146043118410598</v>
      </c>
      <c r="AY35" s="1038">
        <f t="shared" si="11"/>
        <v>0.74662207927833102</v>
      </c>
      <c r="AZ35" s="1038">
        <f t="shared" si="11"/>
        <v>0.7500529975835728</v>
      </c>
      <c r="BA35" s="1038">
        <f t="shared" si="11"/>
        <v>0.75447294528876363</v>
      </c>
      <c r="BB35" s="1038">
        <f t="shared" si="11"/>
        <v>0.75817630652304702</v>
      </c>
      <c r="BC35" s="1038">
        <f t="shared" si="11"/>
        <v>0.76513350017098491</v>
      </c>
      <c r="BD35" s="1038">
        <f t="shared" si="11"/>
        <v>0.77163120264382834</v>
      </c>
      <c r="BE35" s="1038">
        <f t="shared" si="11"/>
        <v>0.77772554323967091</v>
      </c>
      <c r="BF35" s="1038">
        <f t="shared" ref="BF35" si="12">BF17/BF$28</f>
        <v>0.7810982668483174</v>
      </c>
      <c r="BG35" s="707"/>
      <c r="BP35" s="32"/>
      <c r="BQ35" s="38"/>
      <c r="BR35" s="38"/>
    </row>
    <row r="36" spans="19:77" ht="14.4" thickBot="1">
      <c r="V36" s="684" t="s">
        <v>444</v>
      </c>
      <c r="W36" s="684"/>
      <c r="X36" s="684"/>
      <c r="Y36" s="684"/>
      <c r="Z36" s="684"/>
      <c r="AA36" s="4">
        <f t="shared" ref="AA36:BE36" si="13">AA22/AA$28</f>
        <v>0.28679714795776856</v>
      </c>
      <c r="AB36" s="4">
        <f t="shared" si="13"/>
        <v>0.28863678195623582</v>
      </c>
      <c r="AC36" s="4">
        <f t="shared" si="13"/>
        <v>0.28781526971848737</v>
      </c>
      <c r="AD36" s="4">
        <f t="shared" si="13"/>
        <v>0.28867578734371879</v>
      </c>
      <c r="AE36" s="4">
        <f t="shared" si="13"/>
        <v>0.28383519010215014</v>
      </c>
      <c r="AF36" s="4">
        <f t="shared" si="13"/>
        <v>0.28472246188179706</v>
      </c>
      <c r="AG36" s="4">
        <f t="shared" si="13"/>
        <v>0.28631066574327657</v>
      </c>
      <c r="AH36" s="4">
        <f t="shared" si="13"/>
        <v>0.28134091109393405</v>
      </c>
      <c r="AI36" s="4">
        <f t="shared" si="13"/>
        <v>0.2833238699629641</v>
      </c>
      <c r="AJ36" s="4">
        <f t="shared" si="13"/>
        <v>0.27684044763735166</v>
      </c>
      <c r="AK36" s="4">
        <f t="shared" si="13"/>
        <v>0.2728705742995029</v>
      </c>
      <c r="AL36" s="4">
        <f t="shared" si="13"/>
        <v>0.27105177698327265</v>
      </c>
      <c r="AM36" s="4">
        <f t="shared" si="13"/>
        <v>0.26721575671475217</v>
      </c>
      <c r="AN36" s="4">
        <f t="shared" si="13"/>
        <v>0.26458503268858097</v>
      </c>
      <c r="AO36" s="4">
        <f t="shared" si="13"/>
        <v>0.25626276366151596</v>
      </c>
      <c r="AP36" s="4">
        <f t="shared" si="13"/>
        <v>0.24639284836902739</v>
      </c>
      <c r="AQ36" s="4">
        <f t="shared" si="13"/>
        <v>0.2390551987021266</v>
      </c>
      <c r="AR36" s="4">
        <f t="shared" si="13"/>
        <v>0.23259506399387572</v>
      </c>
      <c r="AS36" s="4">
        <f t="shared" si="13"/>
        <v>0.22692172617277437</v>
      </c>
      <c r="AT36" s="4">
        <f t="shared" si="13"/>
        <v>0.21792738154045524</v>
      </c>
      <c r="AU36" s="4">
        <f t="shared" si="13"/>
        <v>0.20917303513924335</v>
      </c>
      <c r="AV36" s="4">
        <f t="shared" si="13"/>
        <v>0.20821685557656924</v>
      </c>
      <c r="AW36" s="4">
        <f t="shared" si="13"/>
        <v>0.20389570587552583</v>
      </c>
      <c r="AX36" s="4">
        <f t="shared" si="13"/>
        <v>0.19621757560332331</v>
      </c>
      <c r="AY36" s="4">
        <f t="shared" si="13"/>
        <v>0.19135055469978385</v>
      </c>
      <c r="AZ36" s="4">
        <f t="shared" si="13"/>
        <v>0.18589341382999303</v>
      </c>
      <c r="BA36" s="4">
        <f t="shared" si="13"/>
        <v>0.17817672401659476</v>
      </c>
      <c r="BB36" s="4">
        <f t="shared" si="13"/>
        <v>0.17159835313906097</v>
      </c>
      <c r="BC36" s="4">
        <f t="shared" si="13"/>
        <v>0.16754048536618055</v>
      </c>
      <c r="BD36" s="4">
        <f t="shared" si="13"/>
        <v>0.16299886936433461</v>
      </c>
      <c r="BE36" s="4">
        <f t="shared" si="13"/>
        <v>0.15787882656483215</v>
      </c>
      <c r="BF36" s="4">
        <f t="shared" ref="BF36" si="14">BF22/BF$28</f>
        <v>0.15395893208473388</v>
      </c>
      <c r="BG36" s="707"/>
      <c r="BP36" s="33"/>
      <c r="BQ36" s="33"/>
      <c r="BR36" s="33"/>
    </row>
    <row r="37" spans="19:77" ht="14.4" thickTop="1">
      <c r="V37" s="263" t="s">
        <v>256</v>
      </c>
      <c r="W37" s="263"/>
      <c r="X37" s="263"/>
      <c r="Y37" s="263"/>
      <c r="Z37" s="263"/>
      <c r="AA37" s="76">
        <f>SUM(AA32:AA36)</f>
        <v>0.99999999999999989</v>
      </c>
      <c r="AB37" s="76">
        <f t="shared" ref="AB37:BE37" si="15">SUM(AB32:AB36)</f>
        <v>1</v>
      </c>
      <c r="AC37" s="76">
        <f t="shared" si="15"/>
        <v>1</v>
      </c>
      <c r="AD37" s="76">
        <f t="shared" si="15"/>
        <v>0.99999999999999989</v>
      </c>
      <c r="AE37" s="76">
        <f t="shared" si="15"/>
        <v>1</v>
      </c>
      <c r="AF37" s="76">
        <f t="shared" si="15"/>
        <v>1</v>
      </c>
      <c r="AG37" s="76">
        <f t="shared" si="15"/>
        <v>0.99999999999999989</v>
      </c>
      <c r="AH37" s="76">
        <f t="shared" si="15"/>
        <v>1</v>
      </c>
      <c r="AI37" s="76">
        <f t="shared" si="15"/>
        <v>1</v>
      </c>
      <c r="AJ37" s="76">
        <f t="shared" si="15"/>
        <v>1</v>
      </c>
      <c r="AK37" s="76">
        <f t="shared" si="15"/>
        <v>0.99999999999999989</v>
      </c>
      <c r="AL37" s="76">
        <f t="shared" si="15"/>
        <v>1</v>
      </c>
      <c r="AM37" s="76">
        <f t="shared" si="15"/>
        <v>0.99999999999999989</v>
      </c>
      <c r="AN37" s="76">
        <f t="shared" si="15"/>
        <v>1</v>
      </c>
      <c r="AO37" s="76">
        <f t="shared" si="15"/>
        <v>1</v>
      </c>
      <c r="AP37" s="76">
        <f t="shared" si="15"/>
        <v>1.0000000000000002</v>
      </c>
      <c r="AQ37" s="76">
        <f t="shared" si="15"/>
        <v>1</v>
      </c>
      <c r="AR37" s="76">
        <f t="shared" si="15"/>
        <v>1</v>
      </c>
      <c r="AS37" s="76">
        <f t="shared" si="15"/>
        <v>1</v>
      </c>
      <c r="AT37" s="76">
        <f t="shared" si="15"/>
        <v>1</v>
      </c>
      <c r="AU37" s="76">
        <f t="shared" si="15"/>
        <v>1</v>
      </c>
      <c r="AV37" s="76">
        <f t="shared" si="15"/>
        <v>1.0000000000000002</v>
      </c>
      <c r="AW37" s="76">
        <f t="shared" si="15"/>
        <v>1</v>
      </c>
      <c r="AX37" s="76">
        <f t="shared" si="15"/>
        <v>1</v>
      </c>
      <c r="AY37" s="76">
        <f t="shared" si="15"/>
        <v>1</v>
      </c>
      <c r="AZ37" s="76">
        <f t="shared" si="15"/>
        <v>1</v>
      </c>
      <c r="BA37" s="76">
        <f t="shared" si="15"/>
        <v>1</v>
      </c>
      <c r="BB37" s="76">
        <f t="shared" si="15"/>
        <v>1</v>
      </c>
      <c r="BC37" s="76">
        <f t="shared" si="15"/>
        <v>1</v>
      </c>
      <c r="BD37" s="76">
        <f t="shared" si="15"/>
        <v>1</v>
      </c>
      <c r="BE37" s="76">
        <f t="shared" si="15"/>
        <v>1</v>
      </c>
      <c r="BF37" s="76">
        <f t="shared" ref="BF37" si="16">SUM(BF32:BF36)</f>
        <v>0.99999999999999989</v>
      </c>
      <c r="BG37" s="707"/>
    </row>
    <row r="38" spans="19:77">
      <c r="V38" s="5"/>
      <c r="W38" s="5"/>
      <c r="X38" s="5"/>
      <c r="Y38" s="5"/>
      <c r="Z38" s="5"/>
    </row>
    <row r="39" spans="19:77">
      <c r="V39" s="83" t="s">
        <v>259</v>
      </c>
      <c r="AA39" s="12"/>
      <c r="AB39" s="12"/>
      <c r="AC39" s="12"/>
      <c r="AD39" s="12"/>
      <c r="AE39" s="12"/>
      <c r="AF39" s="12"/>
      <c r="AG39" s="12"/>
      <c r="AH39" s="12"/>
      <c r="AI39" s="12"/>
      <c r="AJ39" s="12"/>
      <c r="AK39" s="12"/>
      <c r="AL39" s="12"/>
      <c r="AM39" s="12"/>
      <c r="AN39" s="12"/>
      <c r="AO39" s="12"/>
      <c r="AP39" s="12"/>
    </row>
    <row r="40" spans="19:77">
      <c r="V40" s="6"/>
      <c r="W40" s="6"/>
      <c r="X40" s="6"/>
      <c r="Y40" s="6"/>
      <c r="Z40" s="6"/>
      <c r="AA40" s="6">
        <v>1990</v>
      </c>
      <c r="AB40" s="6">
        <f t="shared" ref="AB40:AP40" si="17">AA40+1</f>
        <v>1991</v>
      </c>
      <c r="AC40" s="6">
        <f t="shared" si="17"/>
        <v>1992</v>
      </c>
      <c r="AD40" s="6">
        <f t="shared" si="17"/>
        <v>1993</v>
      </c>
      <c r="AE40" s="6">
        <f t="shared" si="17"/>
        <v>1994</v>
      </c>
      <c r="AF40" s="6">
        <f t="shared" si="17"/>
        <v>1995</v>
      </c>
      <c r="AG40" s="6">
        <f t="shared" si="17"/>
        <v>1996</v>
      </c>
      <c r="AH40" s="6">
        <f t="shared" si="17"/>
        <v>1997</v>
      </c>
      <c r="AI40" s="6">
        <f t="shared" si="17"/>
        <v>1998</v>
      </c>
      <c r="AJ40" s="6">
        <f t="shared" si="17"/>
        <v>1999</v>
      </c>
      <c r="AK40" s="6">
        <f t="shared" si="17"/>
        <v>2000</v>
      </c>
      <c r="AL40" s="6">
        <f t="shared" si="17"/>
        <v>2001</v>
      </c>
      <c r="AM40" s="6">
        <f t="shared" si="17"/>
        <v>2002</v>
      </c>
      <c r="AN40" s="6">
        <f t="shared" si="17"/>
        <v>2003</v>
      </c>
      <c r="AO40" s="6">
        <f t="shared" si="17"/>
        <v>2004</v>
      </c>
      <c r="AP40" s="6">
        <f t="shared" si="17"/>
        <v>2005</v>
      </c>
      <c r="AQ40" s="6">
        <f t="shared" ref="AQ40:AZ40" si="18">AP40+1</f>
        <v>2006</v>
      </c>
      <c r="AR40" s="6">
        <f t="shared" si="18"/>
        <v>2007</v>
      </c>
      <c r="AS40" s="6">
        <f t="shared" si="18"/>
        <v>2008</v>
      </c>
      <c r="AT40" s="6">
        <f t="shared" si="18"/>
        <v>2009</v>
      </c>
      <c r="AU40" s="6">
        <f t="shared" si="18"/>
        <v>2010</v>
      </c>
      <c r="AV40" s="6">
        <f t="shared" si="18"/>
        <v>2011</v>
      </c>
      <c r="AW40" s="6">
        <f t="shared" si="18"/>
        <v>2012</v>
      </c>
      <c r="AX40" s="6">
        <f t="shared" si="18"/>
        <v>2013</v>
      </c>
      <c r="AY40" s="6">
        <f t="shared" si="18"/>
        <v>2014</v>
      </c>
      <c r="AZ40" s="6">
        <f t="shared" si="18"/>
        <v>2015</v>
      </c>
      <c r="BA40" s="6">
        <f t="shared" ref="BA40:BF40" si="19">AZ40+1</f>
        <v>2016</v>
      </c>
      <c r="BB40" s="6">
        <f t="shared" si="19"/>
        <v>2017</v>
      </c>
      <c r="BC40" s="6">
        <f t="shared" si="19"/>
        <v>2018</v>
      </c>
      <c r="BD40" s="6">
        <f t="shared" si="19"/>
        <v>2019</v>
      </c>
      <c r="BE40" s="6">
        <f t="shared" si="19"/>
        <v>2020</v>
      </c>
      <c r="BF40" s="6">
        <f t="shared" si="19"/>
        <v>2021</v>
      </c>
      <c r="BG40" s="697"/>
    </row>
    <row r="41" spans="19:77">
      <c r="V41" s="1055" t="s">
        <v>446</v>
      </c>
      <c r="W41" s="1055"/>
      <c r="X41" s="1055"/>
      <c r="Y41" s="1055"/>
      <c r="Z41" s="1055"/>
      <c r="AA41" s="103"/>
      <c r="AB41" s="1061">
        <f>AB$5/AA$5-1</f>
        <v>-3.9047183613016845E-3</v>
      </c>
      <c r="AC41" s="1061">
        <f t="shared" ref="AC41:BE41" si="20">AC$5/AB$5-1</f>
        <v>-8.6639017216064707E-3</v>
      </c>
      <c r="AD41" s="1061">
        <f t="shared" si="20"/>
        <v>1.4156623691168324E-2</v>
      </c>
      <c r="AE41" s="1061">
        <f t="shared" si="20"/>
        <v>-4.0190790315739466E-3</v>
      </c>
      <c r="AF41" s="1061">
        <f t="shared" si="20"/>
        <v>2.6307910665381629E-2</v>
      </c>
      <c r="AG41" s="1061">
        <f t="shared" si="20"/>
        <v>6.3483388647378458E-3</v>
      </c>
      <c r="AH41" s="1061">
        <f t="shared" si="20"/>
        <v>-5.8285213031333938E-2</v>
      </c>
      <c r="AI41" s="1061">
        <f t="shared" si="20"/>
        <v>-3.8248967804150991E-2</v>
      </c>
      <c r="AJ41" s="1061">
        <f t="shared" si="20"/>
        <v>-5.6585874592450791E-3</v>
      </c>
      <c r="AK41" s="1061">
        <f t="shared" si="20"/>
        <v>1.4250880505635166E-3</v>
      </c>
      <c r="AL41" s="1061">
        <f t="shared" si="20"/>
        <v>-4.1724769459728805E-2</v>
      </c>
      <c r="AM41" s="1061">
        <f t="shared" si="20"/>
        <v>1.3394278290301598E-2</v>
      </c>
      <c r="AN41" s="1061">
        <f t="shared" si="20"/>
        <v>-1.9293079805453583E-3</v>
      </c>
      <c r="AO41" s="1061">
        <f t="shared" si="20"/>
        <v>9.8877098498939553E-2</v>
      </c>
      <c r="AP41" s="1061">
        <f t="shared" si="20"/>
        <v>5.8729585504159854E-2</v>
      </c>
      <c r="AQ41" s="1061">
        <f t="shared" si="20"/>
        <v>3.2436980527439818E-2</v>
      </c>
      <c r="AR41" s="1061">
        <f t="shared" si="20"/>
        <v>7.4934812798679307E-3</v>
      </c>
      <c r="AS41" s="1061">
        <f t="shared" si="20"/>
        <v>-3.9636337617776074E-2</v>
      </c>
      <c r="AT41" s="1061">
        <f t="shared" si="20"/>
        <v>-7.3891388039688644E-2</v>
      </c>
      <c r="AU41" s="1061">
        <f t="shared" si="20"/>
        <v>5.7149155962414877E-2</v>
      </c>
      <c r="AV41" s="1061">
        <f t="shared" si="20"/>
        <v>-0.22325777909795108</v>
      </c>
      <c r="AW41" s="1061">
        <f t="shared" si="20"/>
        <v>1.5579585869355039E-2</v>
      </c>
      <c r="AX41" s="1061">
        <f t="shared" si="20"/>
        <v>-5.9042625414728489E-2</v>
      </c>
      <c r="AY41" s="1061">
        <f t="shared" si="20"/>
        <v>-2.6480754935497397E-2</v>
      </c>
      <c r="AZ41" s="1061">
        <f t="shared" si="20"/>
        <v>5.7156385694861145E-2</v>
      </c>
      <c r="BA41" s="1061">
        <f t="shared" si="20"/>
        <v>8.8984254858617717E-2</v>
      </c>
      <c r="BB41" s="1061">
        <f t="shared" si="20"/>
        <v>5.6174266915746784E-2</v>
      </c>
      <c r="BC41" s="1061">
        <f t="shared" si="20"/>
        <v>-3.1686293492130591E-2</v>
      </c>
      <c r="BD41" s="1061">
        <f t="shared" si="20"/>
        <v>-2.7757432291918738E-2</v>
      </c>
      <c r="BE41" s="1061">
        <f t="shared" si="20"/>
        <v>2.8968161451103924E-4</v>
      </c>
      <c r="BF41" s="1061">
        <f>BF$5/BE$5-1</f>
        <v>1.5677404368473979E-2</v>
      </c>
      <c r="BG41" s="491"/>
      <c r="BH41" s="982"/>
      <c r="BI41" s="83"/>
      <c r="BJ41" s="83"/>
      <c r="BK41" s="83"/>
      <c r="BL41" s="83"/>
      <c r="BM41" s="83"/>
      <c r="BN41" s="83"/>
      <c r="BO41" s="83"/>
      <c r="BP41" s="83"/>
      <c r="BQ41" s="83"/>
      <c r="BR41" s="83"/>
      <c r="BS41" s="83"/>
      <c r="BT41" s="83"/>
      <c r="BU41" s="83"/>
      <c r="BV41" s="83"/>
      <c r="BW41" s="83"/>
      <c r="BX41" s="83"/>
      <c r="BY41" s="83"/>
    </row>
    <row r="42" spans="19:77">
      <c r="V42" s="1056" t="s">
        <v>447</v>
      </c>
      <c r="W42" s="1056"/>
      <c r="X42" s="1056"/>
      <c r="Y42" s="1056"/>
      <c r="Z42" s="1056"/>
      <c r="AA42" s="103"/>
      <c r="AB42" s="1061">
        <f>AB$11/AA$11-1</f>
        <v>-6.7653168984726508E-2</v>
      </c>
      <c r="AC42" s="1061">
        <f t="shared" ref="AC42:BF42" si="21">AC$11/AB$11-1</f>
        <v>-0.17594920904375388</v>
      </c>
      <c r="AD42" s="1061">
        <f t="shared" si="21"/>
        <v>-0.14454500653474689</v>
      </c>
      <c r="AE42" s="1061">
        <f t="shared" si="21"/>
        <v>-7.1569625611706655E-2</v>
      </c>
      <c r="AF42" s="1061">
        <f t="shared" si="21"/>
        <v>-0.11032948606107418</v>
      </c>
      <c r="AG42" s="1061">
        <f t="shared" si="21"/>
        <v>-0.12050700766731792</v>
      </c>
      <c r="AH42" s="1061">
        <f t="shared" si="21"/>
        <v>-6.2624226358738544E-2</v>
      </c>
      <c r="AI42" s="1061">
        <f t="shared" si="21"/>
        <v>-7.1240842697966267E-2</v>
      </c>
      <c r="AJ42" s="1061">
        <f t="shared" si="21"/>
        <v>-2.7626842087645764E-2</v>
      </c>
      <c r="AK42" s="1061">
        <f t="shared" si="21"/>
        <v>-6.8839053483194856E-2</v>
      </c>
      <c r="AL42" s="1061">
        <f t="shared" si="21"/>
        <v>-0.12084542893305494</v>
      </c>
      <c r="AM42" s="1061">
        <f t="shared" si="21"/>
        <v>-0.33852258612113528</v>
      </c>
      <c r="AN42" s="1061">
        <f t="shared" si="21"/>
        <v>-5.8882805364971036E-2</v>
      </c>
      <c r="AO42" s="1061">
        <f t="shared" si="21"/>
        <v>-2.146220512610153E-2</v>
      </c>
      <c r="AP42" s="1061">
        <f t="shared" si="21"/>
        <v>-3.8225504016926592E-3</v>
      </c>
      <c r="AQ42" s="1061">
        <f t="shared" si="21"/>
        <v>1.5371570395814604E-3</v>
      </c>
      <c r="AR42" s="1061">
        <f t="shared" si="21"/>
        <v>-1.3652301034648096E-2</v>
      </c>
      <c r="AS42" s="1061">
        <f t="shared" si="21"/>
        <v>-3.1908490582723714E-2</v>
      </c>
      <c r="AT42" s="1061">
        <f t="shared" si="21"/>
        <v>-2.9969781981722288E-2</v>
      </c>
      <c r="AU42" s="1061">
        <f t="shared" si="21"/>
        <v>-3.2803530881014398E-2</v>
      </c>
      <c r="AV42" s="1061">
        <f t="shared" si="21"/>
        <v>-2.209877012448247E-2</v>
      </c>
      <c r="AW42" s="1061">
        <f t="shared" si="21"/>
        <v>-1.9500720523863979E-2</v>
      </c>
      <c r="AX42" s="1061">
        <f t="shared" si="21"/>
        <v>-3.9008788802492367E-2</v>
      </c>
      <c r="AY42" s="1061">
        <f t="shared" si="21"/>
        <v>-1.2010866695458366E-2</v>
      </c>
      <c r="AZ42" s="1061">
        <f t="shared" si="21"/>
        <v>-2.6468433010554904E-2</v>
      </c>
      <c r="BA42" s="1061">
        <f t="shared" si="21"/>
        <v>1.0819321706463603E-2</v>
      </c>
      <c r="BB42" s="1061">
        <f t="shared" si="21"/>
        <v>1.175336743872446E-2</v>
      </c>
      <c r="BC42" s="1061">
        <f t="shared" si="21"/>
        <v>-8.4102237904452704E-2</v>
      </c>
      <c r="BD42" s="1061">
        <f t="shared" si="21"/>
        <v>-4.8673339545356464E-2</v>
      </c>
      <c r="BE42" s="1061">
        <f t="shared" si="21"/>
        <v>-4.1489376453797133E-2</v>
      </c>
      <c r="BF42" s="1061">
        <f t="shared" si="21"/>
        <v>-1.6744909700943889E-2</v>
      </c>
      <c r="BG42" s="491"/>
      <c r="BH42" s="83"/>
      <c r="BI42" s="83"/>
      <c r="BJ42" s="83"/>
      <c r="BK42" s="83"/>
      <c r="BL42" s="83"/>
      <c r="BM42" s="83"/>
      <c r="BN42" s="83"/>
      <c r="BO42" s="83"/>
      <c r="BP42" s="83"/>
      <c r="BQ42" s="83"/>
      <c r="BR42" s="83"/>
      <c r="BS42" s="83"/>
      <c r="BT42" s="83"/>
      <c r="BU42" s="83"/>
      <c r="BV42" s="83"/>
      <c r="BW42" s="83"/>
      <c r="BX42" s="83"/>
      <c r="BY42" s="83"/>
    </row>
    <row r="43" spans="19:77">
      <c r="V43" s="1057" t="s">
        <v>448</v>
      </c>
      <c r="W43" s="1057"/>
      <c r="X43" s="1057"/>
      <c r="Y43" s="1057"/>
      <c r="Z43" s="1057"/>
      <c r="AA43" s="103"/>
      <c r="AB43" s="1061">
        <f>AB$14/AA$14-1</f>
        <v>-3.7604330087778193E-2</v>
      </c>
      <c r="AC43" s="1061">
        <f t="shared" ref="AC43:BF43" si="22">AC$14/AB$14-1</f>
        <v>-5.7774936723812842E-2</v>
      </c>
      <c r="AD43" s="1061">
        <f t="shared" si="22"/>
        <v>-4.9945441082617115E-2</v>
      </c>
      <c r="AE43" s="1061">
        <f t="shared" si="22"/>
        <v>6.9271906371466407E-2</v>
      </c>
      <c r="AF43" s="1061">
        <f t="shared" si="22"/>
        <v>4.7877043927034402E-2</v>
      </c>
      <c r="AG43" s="1061">
        <f t="shared" si="22"/>
        <v>-4.9615031809656873E-2</v>
      </c>
      <c r="AH43" s="1061">
        <f t="shared" si="22"/>
        <v>-9.289151286575037E-3</v>
      </c>
      <c r="AI43" s="1061">
        <f t="shared" si="22"/>
        <v>-4.3689655950773676E-2</v>
      </c>
      <c r="AJ43" s="1061">
        <f t="shared" si="22"/>
        <v>-1.203188940683908E-2</v>
      </c>
      <c r="AK43" s="1061">
        <f t="shared" si="22"/>
        <v>4.2489157308030157E-2</v>
      </c>
      <c r="AL43" s="1061">
        <f t="shared" si="22"/>
        <v>-4.4272690088061339E-2</v>
      </c>
      <c r="AM43" s="1061">
        <f t="shared" si="22"/>
        <v>2.0915387343400704E-2</v>
      </c>
      <c r="AN43" s="1061">
        <f t="shared" si="22"/>
        <v>-5.0864781128818093E-2</v>
      </c>
      <c r="AO43" s="1061">
        <f t="shared" si="22"/>
        <v>6.9560765972903615E-2</v>
      </c>
      <c r="AP43" s="1061">
        <f t="shared" si="22"/>
        <v>2.1865695651686057E-3</v>
      </c>
      <c r="AQ43" s="1061">
        <f t="shared" si="22"/>
        <v>1.4737184943223625E-2</v>
      </c>
      <c r="AR43" s="1061">
        <f t="shared" si="22"/>
        <v>-6.7638039344581791E-2</v>
      </c>
      <c r="AS43" s="1061">
        <f t="shared" si="22"/>
        <v>-2.4902057655178056E-2</v>
      </c>
      <c r="AT43" s="1061">
        <f t="shared" si="22"/>
        <v>3.2903070393698108E-2</v>
      </c>
      <c r="AU43" s="1061">
        <f t="shared" si="22"/>
        <v>5.2038716129204188E-2</v>
      </c>
      <c r="AV43" s="1061">
        <f t="shared" si="22"/>
        <v>-4.7045943123567024E-3</v>
      </c>
      <c r="AW43" s="1061">
        <f t="shared" si="22"/>
        <v>-0.14034897896596399</v>
      </c>
      <c r="AX43" s="1061">
        <f t="shared" si="22"/>
        <v>4.7431221364420129E-3</v>
      </c>
      <c r="AY43" s="1061">
        <f t="shared" si="22"/>
        <v>-7.4459646442167404E-2</v>
      </c>
      <c r="AZ43" s="1061">
        <f t="shared" si="22"/>
        <v>0.12977238349502374</v>
      </c>
      <c r="BA43" s="1061">
        <f t="shared" si="22"/>
        <v>-0.10759035014867013</v>
      </c>
      <c r="BB43" s="1061">
        <f t="shared" si="22"/>
        <v>-1.3242073316094394E-2</v>
      </c>
      <c r="BC43" s="1061">
        <f t="shared" si="22"/>
        <v>-5.1219704980726699E-2</v>
      </c>
      <c r="BD43" s="1061">
        <f t="shared" si="22"/>
        <v>1.5448691829512473E-2</v>
      </c>
      <c r="BE43" s="1061">
        <f t="shared" si="22"/>
        <v>-7.3537168232771344E-2</v>
      </c>
      <c r="BF43" s="1061">
        <f t="shared" si="22"/>
        <v>0.14459839102072269</v>
      </c>
      <c r="BG43" s="491"/>
      <c r="BH43" s="83"/>
      <c r="BI43" s="83"/>
      <c r="BJ43" s="83"/>
      <c r="BK43" s="83"/>
      <c r="BL43" s="83"/>
      <c r="BM43" s="83"/>
      <c r="BN43" s="83"/>
      <c r="BO43" s="83"/>
      <c r="BP43" s="83"/>
      <c r="BQ43" s="83"/>
      <c r="BR43" s="83"/>
      <c r="BS43" s="83"/>
      <c r="BT43" s="83"/>
      <c r="BU43" s="83"/>
      <c r="BV43" s="83"/>
      <c r="BW43" s="83"/>
      <c r="BX43" s="83"/>
      <c r="BY43" s="83"/>
    </row>
    <row r="44" spans="19:77">
      <c r="V44" s="1058" t="s">
        <v>445</v>
      </c>
      <c r="W44" s="1058"/>
      <c r="X44" s="1058"/>
      <c r="Y44" s="1058"/>
      <c r="Z44" s="1058"/>
      <c r="AA44" s="107"/>
      <c r="AB44" s="1062">
        <f>AB$17/AA$17-1</f>
        <v>-6.3277231979307347E-3</v>
      </c>
      <c r="AC44" s="1062">
        <f t="shared" ref="AC44:BF44" si="23">AC$17/AB$17-1</f>
        <v>3.5828791329921339E-2</v>
      </c>
      <c r="AD44" s="1062">
        <f t="shared" si="23"/>
        <v>-2.7950998362187285E-3</v>
      </c>
      <c r="AE44" s="1062">
        <f t="shared" si="23"/>
        <v>2.0791438331460688E-2</v>
      </c>
      <c r="AF44" s="1062">
        <f t="shared" si="23"/>
        <v>-1.9713304764104489E-2</v>
      </c>
      <c r="AG44" s="1062">
        <f t="shared" si="23"/>
        <v>-2.2774718199315092E-2</v>
      </c>
      <c r="AH44" s="1062">
        <f t="shared" si="23"/>
        <v>5.7859640164912296E-3</v>
      </c>
      <c r="AI44" s="1062">
        <f t="shared" si="23"/>
        <v>-4.0302851668057138E-2</v>
      </c>
      <c r="AJ44" s="1062">
        <f t="shared" si="23"/>
        <v>4.0463708467588511E-3</v>
      </c>
      <c r="AK44" s="1062">
        <f t="shared" si="23"/>
        <v>-5.248995472959983E-3</v>
      </c>
      <c r="AL44" s="1062">
        <f t="shared" si="23"/>
        <v>-1.8211892867203483E-2</v>
      </c>
      <c r="AM44" s="1062">
        <f t="shared" si="23"/>
        <v>5.9962762466523323E-3</v>
      </c>
      <c r="AN44" s="1062">
        <f t="shared" si="23"/>
        <v>-1.9044739932884913E-2</v>
      </c>
      <c r="AO44" s="1062">
        <f t="shared" si="23"/>
        <v>3.6761781823102524E-5</v>
      </c>
      <c r="AP44" s="1062">
        <f t="shared" si="23"/>
        <v>1.3101708536410461E-2</v>
      </c>
      <c r="AQ44" s="1062">
        <f t="shared" si="23"/>
        <v>-7.5320568563297385E-3</v>
      </c>
      <c r="AR44" s="1062">
        <f t="shared" si="23"/>
        <v>-8.9313406483576552E-3</v>
      </c>
      <c r="AS44" s="1062">
        <f t="shared" si="23"/>
        <v>-1.2806315989249528E-2</v>
      </c>
      <c r="AT44" s="1062">
        <f t="shared" si="23"/>
        <v>1.355540917983511E-3</v>
      </c>
      <c r="AU44" s="1062">
        <f t="shared" si="23"/>
        <v>-4.2125529763268332E-3</v>
      </c>
      <c r="AV44" s="1062">
        <f t="shared" si="23"/>
        <v>-2.6263149764197746E-2</v>
      </c>
      <c r="AW44" s="1062">
        <f t="shared" si="23"/>
        <v>-1.6505123023103918E-2</v>
      </c>
      <c r="AX44" s="1062">
        <f t="shared" si="23"/>
        <v>1.3142688437909111E-2</v>
      </c>
      <c r="AY44" s="1062">
        <f t="shared" si="23"/>
        <v>-9.6290633373670165E-3</v>
      </c>
      <c r="AZ44" s="1062">
        <f t="shared" si="23"/>
        <v>-7.0475218208081447E-3</v>
      </c>
      <c r="BA44" s="1062">
        <f t="shared" si="23"/>
        <v>4.3768351094684022E-3</v>
      </c>
      <c r="BB44" s="1062">
        <f t="shared" si="23"/>
        <v>-1.5016002841496956E-3</v>
      </c>
      <c r="BC44" s="1062">
        <f t="shared" si="23"/>
        <v>-3.7250237338448677E-3</v>
      </c>
      <c r="BD44" s="1062">
        <f t="shared" si="23"/>
        <v>2.1789731970160986E-3</v>
      </c>
      <c r="BE44" s="1062">
        <f t="shared" si="23"/>
        <v>5.0869512105717885E-3</v>
      </c>
      <c r="BF44" s="1062">
        <f t="shared" si="23"/>
        <v>1.8630476597243373E-3</v>
      </c>
      <c r="BG44" s="491"/>
    </row>
    <row r="45" spans="19:77" ht="14.4" thickBot="1">
      <c r="V45" s="1059" t="s">
        <v>444</v>
      </c>
      <c r="W45" s="1059"/>
      <c r="X45" s="1059"/>
      <c r="Y45" s="1059"/>
      <c r="Z45" s="1059"/>
      <c r="AA45" s="106"/>
      <c r="AB45" s="1192">
        <f>AB$22/AA$22-1</f>
        <v>-7.3717983022018041E-3</v>
      </c>
      <c r="AC45" s="1192">
        <f t="shared" ref="AC45:BF45" si="24">AC$22/AB$22-1</f>
        <v>-2.7739622973603772E-3</v>
      </c>
      <c r="AD45" s="1192">
        <f t="shared" si="24"/>
        <v>-1.6009809405186259E-2</v>
      </c>
      <c r="AE45" s="1192">
        <f t="shared" si="24"/>
        <v>-1.4028952935259742E-2</v>
      </c>
      <c r="AF45" s="1192">
        <f t="shared" si="24"/>
        <v>-2.2616311956412671E-2</v>
      </c>
      <c r="AG45" s="1192">
        <f t="shared" si="24"/>
        <v>-2.304347458838607E-2</v>
      </c>
      <c r="AH45" s="1192">
        <f t="shared" si="24"/>
        <v>-2.7037153434926853E-2</v>
      </c>
      <c r="AI45" s="1192">
        <f t="shared" si="24"/>
        <v>-3.325749677881451E-2</v>
      </c>
      <c r="AJ45" s="1192">
        <f t="shared" si="24"/>
        <v>-3.0523442432841552E-2</v>
      </c>
      <c r="AK45" s="1192">
        <f t="shared" si="24"/>
        <v>-2.9151187416063817E-2</v>
      </c>
      <c r="AL45" s="1192">
        <f t="shared" si="24"/>
        <v>-3.5402013982473779E-2</v>
      </c>
      <c r="AM45" s="1192">
        <f t="shared" si="24"/>
        <v>-3.4517903717003251E-2</v>
      </c>
      <c r="AN45" s="1192">
        <f t="shared" si="24"/>
        <v>-3.316539679678765E-2</v>
      </c>
      <c r="AO45" s="1192">
        <f t="shared" si="24"/>
        <v>-3.86909519531351E-2</v>
      </c>
      <c r="AP45" s="1192">
        <f t="shared" si="24"/>
        <v>-3.7195119919598563E-2</v>
      </c>
      <c r="AQ45" s="1192">
        <f t="shared" si="24"/>
        <v>-4.400518368303119E-2</v>
      </c>
      <c r="AR45" s="1192">
        <f t="shared" si="24"/>
        <v>-4.3280390984760886E-2</v>
      </c>
      <c r="AS45" s="1192">
        <f t="shared" si="24"/>
        <v>-4.6116227265616594E-2</v>
      </c>
      <c r="AT45" s="1192">
        <f t="shared" si="24"/>
        <v>-5.4273188530084226E-2</v>
      </c>
      <c r="AU45" s="1192">
        <f t="shared" si="24"/>
        <v>-5.2831643525466765E-2</v>
      </c>
      <c r="AV45" s="1192">
        <f t="shared" si="24"/>
        <v>-4.1925716279289649E-2</v>
      </c>
      <c r="AW45" s="1192">
        <f t="shared" si="24"/>
        <v>-4.1199966664914323E-2</v>
      </c>
      <c r="AX45" s="1192">
        <f t="shared" si="24"/>
        <v>-3.9156398057919928E-2</v>
      </c>
      <c r="AY45" s="1192">
        <f t="shared" si="24"/>
        <v>-4.0871363621669765E-2</v>
      </c>
      <c r="AZ45" s="1192">
        <f t="shared" si="24"/>
        <v>-3.9778072195150393E-2</v>
      </c>
      <c r="BA45" s="1192">
        <f t="shared" si="24"/>
        <v>-4.295593521558827E-2</v>
      </c>
      <c r="BB45" s="1192">
        <f t="shared" si="24"/>
        <v>-4.3063804772026204E-2</v>
      </c>
      <c r="BC45" s="1192">
        <f t="shared" si="24"/>
        <v>-3.6129104109268062E-2</v>
      </c>
      <c r="BD45" s="1192">
        <f t="shared" si="24"/>
        <v>-3.3197988097024012E-2</v>
      </c>
      <c r="BE45" s="1192">
        <f t="shared" si="24"/>
        <v>-3.4112933818991609E-2</v>
      </c>
      <c r="BF45" s="1192">
        <f t="shared" si="24"/>
        <v>-2.7230271248245175E-2</v>
      </c>
      <c r="BG45" s="1063"/>
      <c r="BH45" s="33"/>
    </row>
    <row r="46" spans="19:77" ht="14.4" thickTop="1">
      <c r="T46" s="81"/>
      <c r="V46" s="1189" t="s">
        <v>256</v>
      </c>
      <c r="W46" s="290"/>
      <c r="X46" s="290"/>
      <c r="Y46" s="290"/>
      <c r="Z46" s="290"/>
      <c r="AA46" s="107"/>
      <c r="AB46" s="1062">
        <f>AB$28/AA$28-1</f>
        <v>-1.3698339830639394E-2</v>
      </c>
      <c r="AC46" s="1062">
        <f t="shared" ref="AC46:BF46" si="25">AC$28/AB$28-1</f>
        <v>7.2423839745816565E-5</v>
      </c>
      <c r="AD46" s="1062">
        <f t="shared" si="25"/>
        <v>-1.8942999299125907E-2</v>
      </c>
      <c r="AE46" s="1062">
        <f t="shared" si="25"/>
        <v>2.7860470968732454E-3</v>
      </c>
      <c r="AF46" s="1062">
        <f t="shared" si="25"/>
        <v>-2.5662102437981171E-2</v>
      </c>
      <c r="AG46" s="1062">
        <f t="shared" si="25"/>
        <v>-2.8462784141972786E-2</v>
      </c>
      <c r="AH46" s="1062">
        <f t="shared" si="25"/>
        <v>-9.8502231319256284E-3</v>
      </c>
      <c r="AI46" s="1062">
        <f t="shared" si="25"/>
        <v>-4.0023642607195931E-2</v>
      </c>
      <c r="AJ46" s="1062">
        <f t="shared" si="25"/>
        <v>-7.818935157508089E-3</v>
      </c>
      <c r="AK46" s="1062">
        <f t="shared" si="25"/>
        <v>-1.5026737295147585E-2</v>
      </c>
      <c r="AL46" s="1062">
        <f t="shared" si="25"/>
        <v>-2.892941952935546E-2</v>
      </c>
      <c r="AM46" s="1062">
        <f t="shared" si="25"/>
        <v>-2.0657909322328694E-2</v>
      </c>
      <c r="AN46" s="1062">
        <f t="shared" si="25"/>
        <v>-2.3552324605458974E-2</v>
      </c>
      <c r="AO46" s="1062">
        <f t="shared" si="25"/>
        <v>-7.4719312819738759E-3</v>
      </c>
      <c r="AP46" s="1062">
        <f t="shared" si="25"/>
        <v>1.3725685197820692E-3</v>
      </c>
      <c r="AQ46" s="1062">
        <f t="shared" si="25"/>
        <v>-1.4661521283754975E-2</v>
      </c>
      <c r="AR46" s="1062">
        <f t="shared" si="25"/>
        <v>-1.6708298498626761E-2</v>
      </c>
      <c r="AS46" s="1062">
        <f t="shared" si="25"/>
        <v>-2.2267894291679857E-2</v>
      </c>
      <c r="AT46" s="1062">
        <f t="shared" si="25"/>
        <v>-1.5240953065879026E-2</v>
      </c>
      <c r="AU46" s="1062">
        <f t="shared" si="25"/>
        <v>-1.3190588036049444E-2</v>
      </c>
      <c r="AV46" s="1062">
        <f t="shared" si="25"/>
        <v>-3.7526019400376365E-2</v>
      </c>
      <c r="AW46" s="1062">
        <f t="shared" si="25"/>
        <v>-2.0880173957089299E-2</v>
      </c>
      <c r="AX46" s="1062">
        <f t="shared" si="25"/>
        <v>-1.5579193067705166E-3</v>
      </c>
      <c r="AY46" s="1062">
        <f t="shared" si="25"/>
        <v>-1.6475828788961588E-2</v>
      </c>
      <c r="AZ46" s="1062">
        <f t="shared" si="25"/>
        <v>-1.1589519312446117E-2</v>
      </c>
      <c r="BA46" s="1062">
        <f t="shared" si="25"/>
        <v>-1.5071307970756509E-3</v>
      </c>
      <c r="BB46" s="1062">
        <f t="shared" si="25"/>
        <v>-6.3788303349799902E-3</v>
      </c>
      <c r="BC46" s="1062">
        <f t="shared" si="25"/>
        <v>-1.2783936897272419E-2</v>
      </c>
      <c r="BD46" s="1062">
        <f t="shared" si="25"/>
        <v>-6.2601111350617522E-3</v>
      </c>
      <c r="BE46" s="1062">
        <f t="shared" si="25"/>
        <v>-2.7890177123450766E-3</v>
      </c>
      <c r="BF46" s="1062">
        <f t="shared" si="25"/>
        <v>-2.4629216797117381E-3</v>
      </c>
      <c r="BG46" s="1063"/>
      <c r="BH46" s="1031"/>
      <c r="BI46" s="83"/>
      <c r="BJ46" s="83"/>
      <c r="BK46" s="83"/>
      <c r="BL46" s="83"/>
      <c r="BM46" s="83"/>
      <c r="BN46" s="83"/>
      <c r="BO46" s="83"/>
      <c r="BP46" s="83"/>
      <c r="BQ46" s="83"/>
      <c r="BR46" s="83"/>
      <c r="BS46" s="83"/>
      <c r="BT46" s="83"/>
      <c r="BU46" s="83"/>
      <c r="BV46" s="83"/>
      <c r="BW46" s="83"/>
      <c r="BX46" s="83"/>
      <c r="BY46" s="83"/>
    </row>
    <row r="47" spans="19:77">
      <c r="T47" s="81"/>
      <c r="V47" s="5"/>
      <c r="W47" s="5"/>
      <c r="X47" s="5"/>
      <c r="Y47" s="5"/>
      <c r="Z47" s="5"/>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BB47" s="12"/>
    </row>
    <row r="48" spans="19:77">
      <c r="T48" s="81"/>
      <c r="V48" s="83" t="s">
        <v>258</v>
      </c>
    </row>
    <row r="49" spans="20:77">
      <c r="T49" s="81"/>
      <c r="V49" s="6"/>
      <c r="W49" s="6"/>
      <c r="X49" s="6"/>
      <c r="Y49" s="6"/>
      <c r="Z49" s="6"/>
      <c r="AA49" s="6">
        <v>1990</v>
      </c>
      <c r="AB49" s="6">
        <f t="shared" ref="AB49:AZ49" si="26">AA49+1</f>
        <v>1991</v>
      </c>
      <c r="AC49" s="6">
        <f t="shared" si="26"/>
        <v>1992</v>
      </c>
      <c r="AD49" s="6">
        <f t="shared" si="26"/>
        <v>1993</v>
      </c>
      <c r="AE49" s="6">
        <f t="shared" si="26"/>
        <v>1994</v>
      </c>
      <c r="AF49" s="6">
        <f t="shared" si="26"/>
        <v>1995</v>
      </c>
      <c r="AG49" s="6">
        <f t="shared" si="26"/>
        <v>1996</v>
      </c>
      <c r="AH49" s="6">
        <f t="shared" si="26"/>
        <v>1997</v>
      </c>
      <c r="AI49" s="6">
        <f t="shared" si="26"/>
        <v>1998</v>
      </c>
      <c r="AJ49" s="6">
        <f t="shared" si="26"/>
        <v>1999</v>
      </c>
      <c r="AK49" s="6">
        <f t="shared" si="26"/>
        <v>2000</v>
      </c>
      <c r="AL49" s="6">
        <f t="shared" si="26"/>
        <v>2001</v>
      </c>
      <c r="AM49" s="6">
        <f t="shared" si="26"/>
        <v>2002</v>
      </c>
      <c r="AN49" s="6">
        <f t="shared" si="26"/>
        <v>2003</v>
      </c>
      <c r="AO49" s="6">
        <f t="shared" si="26"/>
        <v>2004</v>
      </c>
      <c r="AP49" s="6">
        <f t="shared" si="26"/>
        <v>2005</v>
      </c>
      <c r="AQ49" s="6">
        <f t="shared" si="26"/>
        <v>2006</v>
      </c>
      <c r="AR49" s="6">
        <f t="shared" si="26"/>
        <v>2007</v>
      </c>
      <c r="AS49" s="6">
        <f t="shared" si="26"/>
        <v>2008</v>
      </c>
      <c r="AT49" s="6">
        <f t="shared" si="26"/>
        <v>2009</v>
      </c>
      <c r="AU49" s="6">
        <f t="shared" si="26"/>
        <v>2010</v>
      </c>
      <c r="AV49" s="6">
        <f t="shared" si="26"/>
        <v>2011</v>
      </c>
      <c r="AW49" s="6">
        <f t="shared" si="26"/>
        <v>2012</v>
      </c>
      <c r="AX49" s="6">
        <f t="shared" si="26"/>
        <v>2013</v>
      </c>
      <c r="AY49" s="6">
        <f t="shared" si="26"/>
        <v>2014</v>
      </c>
      <c r="AZ49" s="6">
        <f t="shared" si="26"/>
        <v>2015</v>
      </c>
      <c r="BA49" s="6">
        <f t="shared" ref="BA49:BF49" si="27">AZ49+1</f>
        <v>2016</v>
      </c>
      <c r="BB49" s="6">
        <f t="shared" si="27"/>
        <v>2017</v>
      </c>
      <c r="BC49" s="6">
        <f t="shared" si="27"/>
        <v>2018</v>
      </c>
      <c r="BD49" s="6">
        <f t="shared" si="27"/>
        <v>2019</v>
      </c>
      <c r="BE49" s="6">
        <f t="shared" si="27"/>
        <v>2020</v>
      </c>
      <c r="BF49" s="6">
        <f t="shared" si="27"/>
        <v>2021</v>
      </c>
      <c r="BG49" s="697"/>
    </row>
    <row r="50" spans="20:77">
      <c r="T50" s="81"/>
      <c r="V50" s="1055" t="s">
        <v>446</v>
      </c>
      <c r="W50" s="1055"/>
      <c r="X50" s="1055"/>
      <c r="Y50" s="1055"/>
      <c r="Z50" s="1055"/>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61">
        <f>AY$5/$AX$5-1</f>
        <v>-2.6480754935497397E-2</v>
      </c>
      <c r="AZ50" s="1061">
        <f>AZ$5/$AX$5-1</f>
        <v>2.9162086516779206E-2</v>
      </c>
      <c r="BA50" s="1061">
        <f t="shared" ref="BA50:BF50" si="28">BA$5/$AX$5-1</f>
        <v>0.12074130791421522</v>
      </c>
      <c r="BB50" s="1061">
        <f t="shared" si="28"/>
        <v>0.18369812928849139</v>
      </c>
      <c r="BC50" s="1061">
        <f t="shared" si="28"/>
        <v>0.14619112295777037</v>
      </c>
      <c r="BD50" s="1061">
        <f t="shared" si="28"/>
        <v>0.11437580046867168</v>
      </c>
      <c r="BE50" s="1061">
        <f t="shared" si="28"/>
        <v>0.11469861464972353</v>
      </c>
      <c r="BF50" s="1061">
        <f t="shared" si="28"/>
        <v>0.13217419558056487</v>
      </c>
      <c r="BG50" s="491"/>
    </row>
    <row r="51" spans="20:77">
      <c r="T51" s="81"/>
      <c r="V51" s="1056" t="s">
        <v>447</v>
      </c>
      <c r="W51" s="1056"/>
      <c r="X51" s="1056"/>
      <c r="Y51" s="1056"/>
      <c r="Z51" s="1056"/>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61">
        <f>AY$11/$AX$11-1</f>
        <v>-1.2010866695458366E-2</v>
      </c>
      <c r="AZ51" s="1061">
        <f>AZ$11/$AX$11-1</f>
        <v>-3.8161390885485869E-2</v>
      </c>
      <c r="BA51" s="1061">
        <f t="shared" ref="BA51:BF51" si="29">BA$11/$AX$11-1</f>
        <v>-2.775494954377844E-2</v>
      </c>
      <c r="BB51" s="1061">
        <f t="shared" si="29"/>
        <v>-1.632779622528524E-2</v>
      </c>
      <c r="BC51" s="1061">
        <f t="shared" si="29"/>
        <v>-9.9056829927143597E-2</v>
      </c>
      <c r="BD51" s="1061">
        <f t="shared" si="29"/>
        <v>-0.14290874275516952</v>
      </c>
      <c r="BE51" s="1061">
        <f t="shared" si="29"/>
        <v>-0.1784689245822586</v>
      </c>
      <c r="BF51" s="1061">
        <f t="shared" si="29"/>
        <v>-0.19222538825664803</v>
      </c>
      <c r="BG51" s="491"/>
    </row>
    <row r="52" spans="20:77">
      <c r="T52" s="81"/>
      <c r="V52" s="1057" t="s">
        <v>448</v>
      </c>
      <c r="W52" s="1057"/>
      <c r="X52" s="1057"/>
      <c r="Y52" s="1057"/>
      <c r="Z52" s="1057"/>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61">
        <f>AY$14/$AX$14-1</f>
        <v>-7.4459646442167404E-2</v>
      </c>
      <c r="AZ52" s="1061">
        <f>AZ$14/$AX$14-1</f>
        <v>4.56499312598595E-2</v>
      </c>
      <c r="BA52" s="1061">
        <f t="shared" ref="BA52:BF52" si="30">BA$14/$AX$14-1</f>
        <v>-6.6851910977321682E-2</v>
      </c>
      <c r="BB52" s="1061">
        <f t="shared" si="30"/>
        <v>-7.9208726386933326E-2</v>
      </c>
      <c r="BC52" s="1061">
        <f t="shared" si="30"/>
        <v>-0.12637138377022217</v>
      </c>
      <c r="BD52" s="1061">
        <f t="shared" si="30"/>
        <v>-0.11287496450464485</v>
      </c>
      <c r="BE52" s="1061">
        <f t="shared" si="30"/>
        <v>-0.17811162748337006</v>
      </c>
      <c r="BF52" s="1061">
        <f t="shared" si="30"/>
        <v>-5.9267891218825031E-2</v>
      </c>
      <c r="BG52" s="491"/>
    </row>
    <row r="53" spans="20:77">
      <c r="T53" s="81"/>
      <c r="V53" s="1058" t="s">
        <v>445</v>
      </c>
      <c r="W53" s="1058"/>
      <c r="X53" s="1058"/>
      <c r="Y53" s="1058"/>
      <c r="Z53" s="1058"/>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62">
        <f>AY$17/$AX$17-1</f>
        <v>-9.6290633373670165E-3</v>
      </c>
      <c r="AZ53" s="1062">
        <f>AZ$17/$AX$17-1</f>
        <v>-1.6608724124191121E-2</v>
      </c>
      <c r="BA53" s="1062">
        <f t="shared" ref="BA53:BF53" si="31">BA$17/$AX$17-1</f>
        <v>-1.2304582661592955E-2</v>
      </c>
      <c r="BB53" s="1062">
        <f t="shared" si="31"/>
        <v>-1.3787706380921638E-2</v>
      </c>
      <c r="BC53" s="1062">
        <f t="shared" si="31"/>
        <v>-1.7461370581262292E-2</v>
      </c>
      <c r="BD53" s="1062">
        <f t="shared" si="31"/>
        <v>-1.5320445242725911E-2</v>
      </c>
      <c r="BE53" s="1062">
        <f t="shared" si="31"/>
        <v>-1.0311428389628174E-2</v>
      </c>
      <c r="BF53" s="1062">
        <f t="shared" si="31"/>
        <v>-8.4675914124334728E-3</v>
      </c>
      <c r="BG53" s="491"/>
    </row>
    <row r="54" spans="20:77" ht="14.4" thickBot="1">
      <c r="T54" s="81"/>
      <c r="V54" s="1059" t="s">
        <v>444</v>
      </c>
      <c r="W54" s="1059"/>
      <c r="X54" s="1059"/>
      <c r="Y54" s="1059"/>
      <c r="Z54" s="1059"/>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192">
        <f>AY$22/$AX$22-1</f>
        <v>-4.0871363621669765E-2</v>
      </c>
      <c r="AZ54" s="1192">
        <f>AZ$22/$AX$22-1</f>
        <v>-7.9023651763963199E-2</v>
      </c>
      <c r="BA54" s="1192">
        <f t="shared" ref="BA54:BF54" si="32">BA$22/$AX$22-1</f>
        <v>-0.11858505211387949</v>
      </c>
      <c r="BB54" s="1192">
        <f t="shared" si="32"/>
        <v>-0.15654213335279299</v>
      </c>
      <c r="BC54" s="1192">
        <f t="shared" si="32"/>
        <v>-0.18701551042867104</v>
      </c>
      <c r="BD54" s="1192">
        <f t="shared" si="32"/>
        <v>-0.21400495983652523</v>
      </c>
      <c r="BE54" s="1192">
        <f t="shared" si="32"/>
        <v>-0.24081755662367754</v>
      </c>
      <c r="BF54" s="1192">
        <f t="shared" si="32"/>
        <v>-0.26149030048372035</v>
      </c>
      <c r="BG54" s="491"/>
    </row>
    <row r="55" spans="20:77" ht="14.4" thickTop="1">
      <c r="T55" s="81"/>
      <c r="V55" s="1189" t="s">
        <v>256</v>
      </c>
      <c r="W55" s="290"/>
      <c r="X55" s="290"/>
      <c r="Y55" s="290"/>
      <c r="Z55" s="290"/>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62">
        <f>AY$28/$AX$28-1</f>
        <v>-1.6475828788961588E-2</v>
      </c>
      <c r="AZ55" s="1062">
        <f>AZ$28/$AX$28-1</f>
        <v>-2.7874401165469465E-2</v>
      </c>
      <c r="BA55" s="1062">
        <f t="shared" ref="BA55:BF55" si="33">BA$28/$AX$28-1</f>
        <v>-2.9339521594098583E-2</v>
      </c>
      <c r="BB55" s="1062">
        <f t="shared" si="33"/>
        <v>-3.5531200098720239E-2</v>
      </c>
      <c r="BC55" s="1062">
        <f t="shared" si="33"/>
        <v>-4.7860908376046396E-2</v>
      </c>
      <c r="BD55" s="1062">
        <f t="shared" si="33"/>
        <v>-5.3821404905649017E-2</v>
      </c>
      <c r="BE55" s="1062">
        <f t="shared" si="33"/>
        <v>-5.6460313766409032E-2</v>
      </c>
      <c r="BF55" s="1062">
        <f t="shared" si="33"/>
        <v>-5.8784178115302121E-2</v>
      </c>
      <c r="BG55" s="491"/>
    </row>
    <row r="56" spans="20:77">
      <c r="T56" s="81"/>
      <c r="AA56" s="12"/>
      <c r="AB56" s="12"/>
      <c r="AC56" s="12"/>
      <c r="AD56" s="12"/>
      <c r="AE56" s="12"/>
      <c r="AF56" s="12"/>
      <c r="AG56" s="12"/>
      <c r="AH56" s="12"/>
      <c r="AI56" s="12"/>
      <c r="AJ56" s="12"/>
      <c r="AK56" s="12"/>
      <c r="AL56" s="12"/>
      <c r="AM56" s="12"/>
      <c r="AN56" s="12"/>
      <c r="AO56" s="12"/>
      <c r="AP56" s="12"/>
    </row>
    <row r="57" spans="20:77">
      <c r="T57" s="81"/>
      <c r="BH57" s="83"/>
      <c r="BI57" s="83"/>
      <c r="BJ57" s="83"/>
      <c r="BK57" s="83"/>
      <c r="BL57" s="83"/>
      <c r="BM57" s="83"/>
      <c r="BN57" s="83"/>
      <c r="BO57" s="83"/>
      <c r="BP57" s="83"/>
      <c r="BQ57" s="83"/>
      <c r="BR57" s="83"/>
      <c r="BS57" s="83"/>
      <c r="BT57" s="83"/>
      <c r="BU57" s="83"/>
      <c r="BV57" s="83"/>
      <c r="BW57" s="83"/>
      <c r="BX57" s="83"/>
      <c r="BY57" s="83"/>
    </row>
    <row r="58" spans="20:77">
      <c r="T58" s="81"/>
      <c r="BH58" s="83"/>
      <c r="BI58" s="83"/>
      <c r="BJ58" s="83"/>
      <c r="BK58" s="83"/>
      <c r="BL58" s="83"/>
      <c r="BM58" s="83"/>
      <c r="BN58" s="83"/>
      <c r="BO58" s="83"/>
      <c r="BP58" s="83"/>
      <c r="BQ58" s="83"/>
      <c r="BR58" s="83"/>
      <c r="BS58" s="83"/>
      <c r="BT58" s="83"/>
      <c r="BU58" s="83"/>
      <c r="BV58" s="83"/>
      <c r="BW58" s="83"/>
      <c r="BX58" s="83"/>
      <c r="BY58" s="83"/>
    </row>
    <row r="59" spans="20:77">
      <c r="BH59" s="83"/>
      <c r="BI59" s="83"/>
      <c r="BJ59" s="83"/>
      <c r="BK59" s="83"/>
      <c r="BL59" s="83"/>
      <c r="BM59" s="83"/>
      <c r="BN59" s="83"/>
      <c r="BO59" s="83"/>
      <c r="BP59" s="83"/>
      <c r="BQ59" s="83"/>
      <c r="BR59" s="83"/>
      <c r="BS59" s="83"/>
      <c r="BT59" s="83"/>
      <c r="BU59" s="83"/>
      <c r="BV59" s="83"/>
      <c r="BW59" s="83"/>
      <c r="BX59" s="83"/>
      <c r="BY59" s="83"/>
    </row>
    <row r="60" spans="20:77">
      <c r="BH60" s="83"/>
      <c r="BI60" s="83"/>
      <c r="BJ60" s="83"/>
      <c r="BK60" s="83"/>
      <c r="BL60" s="83"/>
      <c r="BM60" s="83"/>
      <c r="BN60" s="83"/>
      <c r="BO60" s="83"/>
      <c r="BP60" s="83"/>
      <c r="BQ60" s="83"/>
      <c r="BR60" s="83"/>
      <c r="BS60" s="83"/>
      <c r="BT60" s="83"/>
      <c r="BU60" s="83"/>
      <c r="BV60" s="83"/>
      <c r="BW60" s="83"/>
      <c r="BX60" s="83"/>
      <c r="BY60" s="83"/>
    </row>
    <row r="61" spans="20:77">
      <c r="BH61" s="83"/>
      <c r="BI61" s="83"/>
      <c r="BJ61" s="83"/>
      <c r="BK61" s="83"/>
      <c r="BL61" s="83"/>
      <c r="BM61" s="83"/>
      <c r="BN61" s="83"/>
      <c r="BO61" s="83"/>
      <c r="BP61" s="83"/>
      <c r="BQ61" s="83"/>
      <c r="BR61" s="83"/>
      <c r="BS61" s="83"/>
      <c r="BT61" s="83"/>
      <c r="BU61" s="83"/>
      <c r="BV61" s="83"/>
      <c r="BW61" s="83"/>
      <c r="BX61" s="83"/>
      <c r="BY61" s="83"/>
    </row>
    <row r="62" spans="20:77">
      <c r="BH62" s="83"/>
      <c r="BI62" s="83"/>
      <c r="BJ62" s="83"/>
      <c r="BK62" s="83"/>
      <c r="BL62" s="83"/>
      <c r="BM62" s="83"/>
      <c r="BN62" s="83"/>
      <c r="BO62" s="83"/>
      <c r="BP62" s="83"/>
      <c r="BQ62" s="83"/>
      <c r="BR62" s="83"/>
      <c r="BS62" s="83"/>
      <c r="BT62" s="83"/>
      <c r="BU62" s="83"/>
      <c r="BV62" s="83"/>
      <c r="BW62" s="83"/>
      <c r="BX62" s="83"/>
      <c r="BY62" s="83"/>
    </row>
    <row r="63" spans="20:77">
      <c r="BH63" s="83"/>
      <c r="BI63" s="83"/>
      <c r="BJ63" s="83"/>
      <c r="BK63" s="83"/>
      <c r="BL63" s="83"/>
      <c r="BM63" s="83"/>
      <c r="BN63" s="83"/>
      <c r="BO63" s="83"/>
      <c r="BP63" s="83"/>
      <c r="BQ63" s="83"/>
      <c r="BR63" s="83"/>
      <c r="BS63" s="83"/>
      <c r="BT63" s="83"/>
      <c r="BU63" s="83"/>
      <c r="BV63" s="83"/>
      <c r="BW63" s="83"/>
      <c r="BX63" s="83"/>
      <c r="BY63" s="83"/>
    </row>
    <row r="64" spans="20:77">
      <c r="BH64" s="83"/>
      <c r="BI64" s="83"/>
      <c r="BJ64" s="83"/>
      <c r="BK64" s="83"/>
      <c r="BL64" s="83"/>
      <c r="BM64" s="83"/>
      <c r="BN64" s="83"/>
      <c r="BO64" s="83"/>
      <c r="BP64" s="83"/>
      <c r="BQ64" s="83"/>
      <c r="BR64" s="83"/>
      <c r="BS64" s="83"/>
      <c r="BT64" s="83"/>
      <c r="BU64" s="83"/>
      <c r="BV64" s="83"/>
      <c r="BW64" s="83"/>
      <c r="BX64" s="83"/>
      <c r="BY64" s="83"/>
    </row>
    <row r="65" spans="60:77">
      <c r="BH65" s="83"/>
      <c r="BI65" s="83"/>
      <c r="BJ65" s="83"/>
      <c r="BK65" s="83"/>
      <c r="BL65" s="83"/>
      <c r="BM65" s="83"/>
      <c r="BN65" s="83"/>
      <c r="BO65" s="83"/>
      <c r="BP65" s="83"/>
      <c r="BQ65" s="83"/>
      <c r="BR65" s="83"/>
      <c r="BS65" s="83"/>
      <c r="BT65" s="83"/>
      <c r="BU65" s="83"/>
      <c r="BV65" s="83"/>
      <c r="BW65" s="83"/>
      <c r="BX65" s="83"/>
      <c r="BY65" s="83"/>
    </row>
    <row r="66" spans="60:77">
      <c r="BH66" s="83"/>
      <c r="BI66" s="83"/>
      <c r="BJ66" s="83"/>
      <c r="BK66" s="83"/>
      <c r="BL66" s="83"/>
      <c r="BM66" s="83"/>
      <c r="BN66" s="83"/>
      <c r="BO66" s="83"/>
      <c r="BP66" s="83"/>
      <c r="BQ66" s="83"/>
      <c r="BR66" s="83"/>
      <c r="BS66" s="83"/>
      <c r="BT66" s="83"/>
      <c r="BU66" s="83"/>
      <c r="BV66" s="83"/>
      <c r="BW66" s="83"/>
      <c r="BX66" s="83"/>
      <c r="BY66" s="83"/>
    </row>
    <row r="67" spans="60:77">
      <c r="BH67" s="83"/>
      <c r="BI67" s="83"/>
      <c r="BJ67" s="83"/>
      <c r="BK67" s="83"/>
      <c r="BL67" s="83"/>
      <c r="BM67" s="83"/>
      <c r="BN67" s="83"/>
      <c r="BO67" s="83"/>
      <c r="BP67" s="83"/>
      <c r="BQ67" s="83"/>
      <c r="BR67" s="83"/>
      <c r="BS67" s="83"/>
      <c r="BT67" s="83"/>
      <c r="BU67" s="83"/>
      <c r="BV67" s="83"/>
      <c r="BW67" s="83"/>
      <c r="BX67" s="83"/>
      <c r="BY67" s="83"/>
    </row>
    <row r="68" spans="60:77">
      <c r="BH68" s="83"/>
      <c r="BI68" s="83"/>
      <c r="BJ68" s="83"/>
      <c r="BK68" s="83"/>
      <c r="BL68" s="83"/>
      <c r="BM68" s="83"/>
      <c r="BN68" s="83"/>
      <c r="BO68" s="83"/>
      <c r="BP68" s="83"/>
      <c r="BQ68" s="83"/>
      <c r="BR68" s="83"/>
      <c r="BS68" s="83"/>
      <c r="BT68" s="83"/>
      <c r="BU68" s="83"/>
      <c r="BV68" s="83"/>
      <c r="BW68" s="83"/>
      <c r="BX68" s="83"/>
      <c r="BY68" s="83"/>
    </row>
    <row r="69" spans="60:77">
      <c r="BH69" s="83"/>
      <c r="BI69" s="83"/>
      <c r="BJ69" s="83"/>
      <c r="BK69" s="83"/>
      <c r="BL69" s="83"/>
      <c r="BM69" s="83"/>
      <c r="BN69" s="83"/>
      <c r="BO69" s="83"/>
      <c r="BP69" s="83"/>
      <c r="BQ69" s="83"/>
      <c r="BR69" s="83"/>
      <c r="BS69" s="83"/>
      <c r="BT69" s="83"/>
      <c r="BU69" s="83"/>
      <c r="BV69" s="83"/>
      <c r="BW69" s="83"/>
      <c r="BX69" s="83"/>
      <c r="BY69" s="83"/>
    </row>
    <row r="70" spans="60:77">
      <c r="BH70" s="83"/>
      <c r="BI70" s="83"/>
      <c r="BJ70" s="83"/>
      <c r="BK70" s="83"/>
      <c r="BL70" s="83"/>
      <c r="BM70" s="83"/>
      <c r="BN70" s="83"/>
      <c r="BO70" s="83"/>
      <c r="BP70" s="83"/>
      <c r="BQ70" s="83"/>
      <c r="BR70" s="83"/>
      <c r="BS70" s="83"/>
      <c r="BT70" s="83"/>
      <c r="BU70" s="83"/>
      <c r="BV70" s="83"/>
      <c r="BW70" s="83"/>
      <c r="BX70" s="83"/>
      <c r="BY70" s="83"/>
    </row>
    <row r="71" spans="60:77">
      <c r="BH71" s="83"/>
      <c r="BI71" s="83"/>
      <c r="BJ71" s="83"/>
      <c r="BK71" s="83"/>
      <c r="BL71" s="83"/>
      <c r="BM71" s="83"/>
      <c r="BN71" s="83"/>
      <c r="BO71" s="83"/>
      <c r="BP71" s="83"/>
      <c r="BQ71" s="83"/>
      <c r="BR71" s="83"/>
      <c r="BS71" s="83"/>
      <c r="BT71" s="83"/>
      <c r="BU71" s="83"/>
      <c r="BV71" s="83"/>
      <c r="BW71" s="83"/>
      <c r="BX71" s="83"/>
      <c r="BY71" s="83"/>
    </row>
    <row r="72" spans="60:77">
      <c r="BH72" s="83"/>
      <c r="BI72" s="83"/>
      <c r="BJ72" s="83"/>
      <c r="BK72" s="83"/>
      <c r="BL72" s="83"/>
      <c r="BM72" s="83"/>
      <c r="BN72" s="83"/>
      <c r="BO72" s="83"/>
      <c r="BP72" s="83"/>
      <c r="BQ72" s="83"/>
      <c r="BR72" s="83"/>
      <c r="BS72" s="83"/>
      <c r="BT72" s="83"/>
      <c r="BU72" s="83"/>
      <c r="BV72" s="83"/>
      <c r="BW72" s="83"/>
      <c r="BX72" s="83"/>
      <c r="BY72" s="83"/>
    </row>
    <row r="73" spans="60:77">
      <c r="BH73" s="83"/>
      <c r="BI73" s="83"/>
      <c r="BJ73" s="83"/>
      <c r="BK73" s="83"/>
      <c r="BL73" s="83"/>
      <c r="BM73" s="83"/>
      <c r="BN73" s="83"/>
      <c r="BO73" s="83"/>
      <c r="BP73" s="83"/>
      <c r="BQ73" s="83"/>
      <c r="BR73" s="83"/>
      <c r="BS73" s="83"/>
      <c r="BT73" s="83"/>
      <c r="BU73" s="83"/>
      <c r="BV73" s="83"/>
      <c r="BW73" s="83"/>
      <c r="BX73" s="83"/>
      <c r="BY73" s="83"/>
    </row>
    <row r="74" spans="60:77">
      <c r="BH74" s="83"/>
      <c r="BI74" s="83"/>
      <c r="BJ74" s="83"/>
      <c r="BK74" s="83"/>
      <c r="BL74" s="83"/>
      <c r="BM74" s="83"/>
      <c r="BN74" s="83"/>
      <c r="BO74" s="83"/>
      <c r="BP74" s="83"/>
      <c r="BQ74" s="83"/>
      <c r="BR74" s="83"/>
      <c r="BS74" s="83"/>
      <c r="BT74" s="83"/>
      <c r="BU74" s="83"/>
      <c r="BV74" s="83"/>
      <c r="BW74" s="83"/>
      <c r="BX74" s="83"/>
      <c r="BY74" s="83"/>
    </row>
    <row r="75" spans="60:77">
      <c r="BH75" s="83"/>
      <c r="BI75" s="83"/>
      <c r="BJ75" s="83"/>
      <c r="BK75" s="83"/>
      <c r="BL75" s="83"/>
      <c r="BM75" s="83"/>
      <c r="BN75" s="83"/>
      <c r="BO75" s="83"/>
      <c r="BP75" s="83"/>
      <c r="BQ75" s="83"/>
      <c r="BR75" s="83"/>
      <c r="BS75" s="83"/>
      <c r="BT75" s="83"/>
      <c r="BU75" s="83"/>
      <c r="BV75" s="83"/>
      <c r="BW75" s="83"/>
      <c r="BX75" s="83"/>
      <c r="BY75" s="83"/>
    </row>
    <row r="76" spans="60:77">
      <c r="BH76" s="83"/>
      <c r="BI76" s="83"/>
      <c r="BJ76" s="83"/>
      <c r="BK76" s="83"/>
      <c r="BL76" s="83"/>
      <c r="BM76" s="83"/>
      <c r="BN76" s="83"/>
      <c r="BO76" s="83"/>
      <c r="BP76" s="83"/>
      <c r="BQ76" s="83"/>
      <c r="BR76" s="83"/>
      <c r="BS76" s="83"/>
      <c r="BT76" s="83"/>
      <c r="BU76" s="83"/>
      <c r="BV76" s="83"/>
      <c r="BW76" s="83"/>
      <c r="BX76" s="83"/>
      <c r="BY76" s="83"/>
    </row>
    <row r="77" spans="60:77">
      <c r="BH77" s="83"/>
      <c r="BI77" s="83"/>
      <c r="BJ77" s="83"/>
      <c r="BK77" s="83"/>
      <c r="BL77" s="83"/>
      <c r="BM77" s="83"/>
      <c r="BN77" s="83"/>
      <c r="BO77" s="83"/>
      <c r="BP77" s="83"/>
      <c r="BQ77" s="83"/>
      <c r="BR77" s="83"/>
      <c r="BS77" s="83"/>
      <c r="BT77" s="83"/>
      <c r="BU77" s="83"/>
      <c r="BV77" s="83"/>
      <c r="BW77" s="83"/>
      <c r="BX77" s="83"/>
      <c r="BY77" s="83"/>
    </row>
  </sheetData>
  <mergeCells count="1">
    <mergeCell ref="U1:V1"/>
  </mergeCells>
  <phoneticPr fontId="10"/>
  <pageMargins left="0.43307086614173229" right="0.51181102362204722" top="0.55118110236220474" bottom="0.59055118110236227" header="0.51181102362204722" footer="0.51181102362204722"/>
  <pageSetup paperSize="9" scale="3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pageSetUpPr fitToPage="1"/>
  </sheetPr>
  <dimension ref="A1:BK76"/>
  <sheetViews>
    <sheetView zoomScaleNormal="100" workbookViewId="0">
      <pane xSplit="22" ySplit="4" topLeftCell="AR6" activePane="bottomRight" state="frozen"/>
      <selection pane="topRight" activeCell="AA1" sqref="AA1"/>
      <selection pane="bottomLeft" activeCell="A5" sqref="A5"/>
      <selection pane="bottomRight" activeCell="AR8" sqref="AR8"/>
    </sheetView>
  </sheetViews>
  <sheetFormatPr defaultColWidth="9.6640625" defaultRowHeight="13.8"/>
  <cols>
    <col min="1" max="1" width="1.44140625" style="83" customWidth="1"/>
    <col min="2" max="19" width="1.6640625" style="5" hidden="1" customWidth="1"/>
    <col min="20" max="20" width="1.6640625" style="83" customWidth="1"/>
    <col min="21" max="21" width="1.6640625" style="5" customWidth="1"/>
    <col min="22" max="22" width="57" style="5" bestFit="1" customWidth="1"/>
    <col min="23" max="26" width="57" style="5" hidden="1" customWidth="1"/>
    <col min="27" max="27" width="9.6640625" style="5" bestFit="1" customWidth="1"/>
    <col min="28" max="34" width="9.44140625" style="5" bestFit="1" customWidth="1"/>
    <col min="35" max="35" width="9" style="5" bestFit="1" customWidth="1"/>
    <col min="36" max="50" width="9.44140625" style="5" bestFit="1" customWidth="1"/>
    <col min="51" max="53" width="8.6640625" style="5" customWidth="1"/>
    <col min="54" max="54" width="8.44140625" style="5" customWidth="1"/>
    <col min="55" max="58" width="8.6640625" style="5" customWidth="1"/>
    <col min="59" max="59" width="8.6640625" style="83" customWidth="1"/>
    <col min="60" max="60" width="4.33203125" style="5" hidden="1" customWidth="1"/>
    <col min="61" max="62" width="9" style="5" hidden="1" customWidth="1"/>
    <col min="63" max="89" width="0" style="5" hidden="1" customWidth="1"/>
    <col min="90" max="16384" width="9.6640625" style="5"/>
  </cols>
  <sheetData>
    <row r="1" spans="1:63" ht="53.25" customHeight="1">
      <c r="U1" s="1596" t="s">
        <v>533</v>
      </c>
      <c r="V1" s="1596"/>
      <c r="W1" s="1285"/>
      <c r="X1" s="1285"/>
      <c r="Y1" s="1285"/>
      <c r="Z1" s="1285"/>
      <c r="AC1" s="31"/>
      <c r="AD1" s="30"/>
      <c r="BK1" s="1175"/>
    </row>
    <row r="2" spans="1:63" ht="14.25" customHeight="1">
      <c r="U2" s="1595" t="str">
        <f>'0.Contents'!$C2</f>
        <v>＜暫定データ＞</v>
      </c>
      <c r="V2" s="1595"/>
      <c r="W2" s="1304"/>
      <c r="X2" s="1304"/>
      <c r="Y2" s="1304"/>
      <c r="Z2" s="1304"/>
      <c r="AA2" s="1125"/>
      <c r="AB2" s="1125"/>
      <c r="AC2" s="1125"/>
      <c r="AD2" s="1125"/>
      <c r="AE2" s="1125"/>
      <c r="AF2" s="1125"/>
      <c r="AG2" s="1125"/>
      <c r="AH2" s="1125"/>
      <c r="AI2" s="1125"/>
      <c r="AJ2" s="1125"/>
      <c r="AK2" s="1125"/>
      <c r="AL2" s="1125"/>
      <c r="AM2" s="1125"/>
      <c r="AN2" s="1125"/>
      <c r="AO2" s="1125"/>
      <c r="AP2" s="1125"/>
      <c r="AQ2" s="1125"/>
      <c r="AR2" s="1125"/>
      <c r="AS2" s="1125"/>
      <c r="AT2" s="1125"/>
      <c r="AU2" s="1125"/>
      <c r="AV2" s="1125"/>
      <c r="AW2" s="1125"/>
      <c r="AX2" s="1125"/>
      <c r="AY2" s="1125"/>
      <c r="AZ2" s="1125"/>
      <c r="BA2" s="1125"/>
      <c r="BB2" s="1125"/>
      <c r="BC2" s="1125"/>
      <c r="BD2" s="1125"/>
      <c r="BE2" s="1125"/>
      <c r="BF2" s="1125"/>
    </row>
    <row r="3" spans="1:63" ht="17.399999999999999" thickBot="1">
      <c r="U3" s="83" t="s">
        <v>327</v>
      </c>
      <c r="V3" s="83"/>
      <c r="W3" s="83"/>
      <c r="X3" s="83"/>
      <c r="Y3" s="83"/>
      <c r="Z3" s="83"/>
      <c r="AA3" s="1127"/>
      <c r="AB3" s="1127"/>
      <c r="AC3" s="1127"/>
      <c r="AD3" s="1127"/>
      <c r="AE3" s="1127"/>
      <c r="AF3" s="1127"/>
      <c r="AG3" s="1127"/>
      <c r="AH3" s="1127"/>
      <c r="AI3" s="1127"/>
      <c r="AJ3" s="1127"/>
      <c r="AK3" s="1127"/>
      <c r="AL3" s="1127"/>
      <c r="AM3" s="1127"/>
      <c r="AN3" s="1127"/>
      <c r="AO3" s="1127"/>
      <c r="AP3" s="1127"/>
      <c r="AQ3" s="1127"/>
      <c r="AR3" s="1127"/>
      <c r="AS3" s="1127"/>
      <c r="AT3" s="1127"/>
      <c r="AU3" s="1127"/>
      <c r="AV3" s="1127"/>
      <c r="AW3" s="1127"/>
      <c r="AX3" s="1127"/>
      <c r="AY3" s="1127"/>
      <c r="AZ3" s="1127"/>
      <c r="BA3" s="1127"/>
      <c r="BB3" s="1127"/>
      <c r="BC3" s="1127"/>
      <c r="BD3" s="1127"/>
      <c r="BE3" s="1127"/>
      <c r="BF3" s="1127"/>
    </row>
    <row r="4" spans="1:63">
      <c r="U4" s="1044"/>
      <c r="V4" s="1045"/>
      <c r="W4" s="1045"/>
      <c r="X4" s="1045"/>
      <c r="Y4" s="1045"/>
      <c r="Z4" s="1045"/>
      <c r="AA4" s="1016">
        <v>1990</v>
      </c>
      <c r="AB4" s="1016">
        <f>AA4+1</f>
        <v>1991</v>
      </c>
      <c r="AC4" s="1016">
        <f t="shared" ref="AC4:BF4" si="0">AB4+1</f>
        <v>1992</v>
      </c>
      <c r="AD4" s="1016">
        <f t="shared" si="0"/>
        <v>1993</v>
      </c>
      <c r="AE4" s="1016">
        <f t="shared" si="0"/>
        <v>1994</v>
      </c>
      <c r="AF4" s="1016">
        <f t="shared" si="0"/>
        <v>1995</v>
      </c>
      <c r="AG4" s="1016">
        <f t="shared" si="0"/>
        <v>1996</v>
      </c>
      <c r="AH4" s="1016">
        <f t="shared" si="0"/>
        <v>1997</v>
      </c>
      <c r="AI4" s="1016">
        <f t="shared" si="0"/>
        <v>1998</v>
      </c>
      <c r="AJ4" s="1016">
        <f t="shared" si="0"/>
        <v>1999</v>
      </c>
      <c r="AK4" s="1016">
        <f t="shared" si="0"/>
        <v>2000</v>
      </c>
      <c r="AL4" s="1016">
        <f t="shared" si="0"/>
        <v>2001</v>
      </c>
      <c r="AM4" s="1016">
        <f t="shared" si="0"/>
        <v>2002</v>
      </c>
      <c r="AN4" s="1016">
        <f t="shared" si="0"/>
        <v>2003</v>
      </c>
      <c r="AO4" s="1016">
        <f t="shared" si="0"/>
        <v>2004</v>
      </c>
      <c r="AP4" s="1016">
        <f t="shared" si="0"/>
        <v>2005</v>
      </c>
      <c r="AQ4" s="1016">
        <f t="shared" si="0"/>
        <v>2006</v>
      </c>
      <c r="AR4" s="1016">
        <f t="shared" si="0"/>
        <v>2007</v>
      </c>
      <c r="AS4" s="1016">
        <f t="shared" si="0"/>
        <v>2008</v>
      </c>
      <c r="AT4" s="1016">
        <f t="shared" si="0"/>
        <v>2009</v>
      </c>
      <c r="AU4" s="1016">
        <f t="shared" si="0"/>
        <v>2010</v>
      </c>
      <c r="AV4" s="1016">
        <f t="shared" si="0"/>
        <v>2011</v>
      </c>
      <c r="AW4" s="1016">
        <f t="shared" si="0"/>
        <v>2012</v>
      </c>
      <c r="AX4" s="1016">
        <f t="shared" si="0"/>
        <v>2013</v>
      </c>
      <c r="AY4" s="1016">
        <f t="shared" si="0"/>
        <v>2014</v>
      </c>
      <c r="AZ4" s="1016">
        <f t="shared" si="0"/>
        <v>2015</v>
      </c>
      <c r="BA4" s="1016">
        <f t="shared" si="0"/>
        <v>2016</v>
      </c>
      <c r="BB4" s="1016">
        <f t="shared" si="0"/>
        <v>2017</v>
      </c>
      <c r="BC4" s="1016">
        <f t="shared" si="0"/>
        <v>2018</v>
      </c>
      <c r="BD4" s="1016">
        <f t="shared" si="0"/>
        <v>2019</v>
      </c>
      <c r="BE4" s="1016">
        <f t="shared" si="0"/>
        <v>2020</v>
      </c>
      <c r="BF4" s="1016">
        <f t="shared" si="0"/>
        <v>2021</v>
      </c>
      <c r="BG4" s="914"/>
      <c r="BH4" s="33"/>
      <c r="BI4" s="33"/>
    </row>
    <row r="5" spans="1:63">
      <c r="U5" s="1046" t="s">
        <v>454</v>
      </c>
      <c r="V5" s="1042"/>
      <c r="W5" s="1042"/>
      <c r="X5" s="1042"/>
      <c r="Y5" s="1042"/>
      <c r="Z5" s="1042"/>
      <c r="AA5" s="1018">
        <v>6201.1705301863467</v>
      </c>
      <c r="AB5" s="1018">
        <v>6448.2651715533093</v>
      </c>
      <c r="AC5" s="1018">
        <v>6568.5712113082591</v>
      </c>
      <c r="AD5" s="1018">
        <v>6690.7354467467558</v>
      </c>
      <c r="AE5" s="1018">
        <v>6937.8066333374591</v>
      </c>
      <c r="AF5" s="1018">
        <v>7511.8487373634052</v>
      </c>
      <c r="AG5" s="1018">
        <v>7692.1357766613983</v>
      </c>
      <c r="AH5" s="1018">
        <v>7882.3272476962602</v>
      </c>
      <c r="AI5" s="1018">
        <v>7716.2054514584152</v>
      </c>
      <c r="AJ5" s="1018">
        <v>7838.6313769046455</v>
      </c>
      <c r="AK5" s="1018">
        <v>7842.1575071289526</v>
      </c>
      <c r="AL5" s="1018">
        <v>7843.1058937739999</v>
      </c>
      <c r="AM5" s="1018">
        <v>7658.4872706534479</v>
      </c>
      <c r="AN5" s="1018">
        <v>7407.5565867391415</v>
      </c>
      <c r="AO5" s="1018">
        <v>7182.1961919853884</v>
      </c>
      <c r="AP5" s="1018">
        <v>7173.6472170833031</v>
      </c>
      <c r="AQ5" s="1018">
        <v>6945.5143450452297</v>
      </c>
      <c r="AR5" s="1018">
        <v>6925.8141129177238</v>
      </c>
      <c r="AS5" s="1018">
        <v>6640.9010940624121</v>
      </c>
      <c r="AT5" s="1018">
        <v>6351.1218952755544</v>
      </c>
      <c r="AU5" s="1018">
        <v>6169.3156208298569</v>
      </c>
      <c r="AV5" s="1018">
        <v>6187.4547605109628</v>
      </c>
      <c r="AW5" s="1018">
        <v>6148.7454244369137</v>
      </c>
      <c r="AX5" s="1018">
        <v>6191.3557116702714</v>
      </c>
      <c r="AY5" s="1018">
        <v>6088.7516656124308</v>
      </c>
      <c r="AZ5" s="1018">
        <v>6136.7641621890443</v>
      </c>
      <c r="BA5" s="1018">
        <v>5935.8220064119441</v>
      </c>
      <c r="BB5" s="1018">
        <v>6155.4253396787035</v>
      </c>
      <c r="BC5" s="1018">
        <v>5909.7659025270041</v>
      </c>
      <c r="BD5" s="1018">
        <v>5456.2840292788405</v>
      </c>
      <c r="BE5" s="1018">
        <v>5126.5809089481527</v>
      </c>
      <c r="BF5" s="1018">
        <v>5167.8913755142794</v>
      </c>
      <c r="BG5" s="1047"/>
      <c r="BH5" s="33"/>
      <c r="BI5" s="33"/>
    </row>
    <row r="6" spans="1:63" s="1" customFormat="1" ht="15" customHeight="1">
      <c r="A6" s="81"/>
      <c r="T6" s="81"/>
      <c r="U6" s="1023"/>
      <c r="V6" s="292" t="s">
        <v>401</v>
      </c>
      <c r="W6" s="290"/>
      <c r="X6" s="290"/>
      <c r="Y6" s="290"/>
      <c r="Z6" s="290"/>
      <c r="AA6" s="1019">
        <f>SUM(AA7:AA11)</f>
        <v>6199.0778567791149</v>
      </c>
      <c r="AB6" s="1019">
        <f t="shared" ref="AB6:BE6" si="1">SUM(AB7:AB11)</f>
        <v>6446.1636429848895</v>
      </c>
      <c r="AC6" s="1019">
        <f t="shared" si="1"/>
        <v>6566.3707622298798</v>
      </c>
      <c r="AD6" s="1019">
        <f t="shared" si="1"/>
        <v>6688.6165501900168</v>
      </c>
      <c r="AE6" s="1019">
        <f t="shared" si="1"/>
        <v>6935.6123246831794</v>
      </c>
      <c r="AF6" s="1019">
        <f t="shared" si="1"/>
        <v>7509.7377117894775</v>
      </c>
      <c r="AG6" s="1019">
        <f t="shared" si="1"/>
        <v>7690.135188674014</v>
      </c>
      <c r="AH6" s="1019">
        <f t="shared" si="1"/>
        <v>7880.4752438808682</v>
      </c>
      <c r="AI6" s="1019">
        <f t="shared" si="1"/>
        <v>7714.4440264714231</v>
      </c>
      <c r="AJ6" s="1019">
        <f t="shared" si="1"/>
        <v>7836.7261662382125</v>
      </c>
      <c r="AK6" s="1019">
        <f t="shared" si="1"/>
        <v>7840.4421215250131</v>
      </c>
      <c r="AL6" s="1019">
        <f t="shared" si="1"/>
        <v>7841.502616112165</v>
      </c>
      <c r="AM6" s="1019">
        <f t="shared" si="1"/>
        <v>7657.0796866169758</v>
      </c>
      <c r="AN6" s="1019">
        <f t="shared" si="1"/>
        <v>7406.2368289348697</v>
      </c>
      <c r="AO6" s="1019">
        <f t="shared" si="1"/>
        <v>7180.9623626831599</v>
      </c>
      <c r="AP6" s="1019">
        <f t="shared" si="1"/>
        <v>7172.4625073606658</v>
      </c>
      <c r="AQ6" s="1019">
        <f t="shared" si="1"/>
        <v>6944.3952411096971</v>
      </c>
      <c r="AR6" s="1019">
        <f t="shared" si="1"/>
        <v>6924.7688104499266</v>
      </c>
      <c r="AS6" s="1019">
        <f t="shared" si="1"/>
        <v>6639.8958505479814</v>
      </c>
      <c r="AT6" s="1019">
        <f t="shared" si="1"/>
        <v>6350.1928119256781</v>
      </c>
      <c r="AU6" s="1019">
        <f t="shared" si="1"/>
        <v>6168.4011569672166</v>
      </c>
      <c r="AV6" s="1019">
        <f t="shared" si="1"/>
        <v>6186.6104396523069</v>
      </c>
      <c r="AW6" s="1019">
        <f t="shared" si="1"/>
        <v>6147.9267177170859</v>
      </c>
      <c r="AX6" s="1019">
        <f t="shared" si="1"/>
        <v>6190.5594469877433</v>
      </c>
      <c r="AY6" s="1019">
        <f t="shared" si="1"/>
        <v>6088.0025772252711</v>
      </c>
      <c r="AZ6" s="1019">
        <f t="shared" si="1"/>
        <v>6136.0645710887275</v>
      </c>
      <c r="BA6" s="1019">
        <f t="shared" si="1"/>
        <v>5935.1761315078447</v>
      </c>
      <c r="BB6" s="1019">
        <f t="shared" si="1"/>
        <v>6154.7944939224399</v>
      </c>
      <c r="BC6" s="1019">
        <f t="shared" si="1"/>
        <v>5909.1747472411444</v>
      </c>
      <c r="BD6" s="1019">
        <f t="shared" si="1"/>
        <v>5455.6948738632327</v>
      </c>
      <c r="BE6" s="1019">
        <f t="shared" si="1"/>
        <v>5126.0299491002525</v>
      </c>
      <c r="BF6" s="1019">
        <f t="shared" ref="BF6" si="2">SUM(BF7:BF11)</f>
        <v>5167.4027212620194</v>
      </c>
      <c r="BG6" s="1048"/>
      <c r="BH6" s="35"/>
      <c r="BI6" s="32"/>
    </row>
    <row r="7" spans="1:63" s="1" customFormat="1" ht="15" customHeight="1">
      <c r="A7" s="81"/>
      <c r="T7" s="81"/>
      <c r="U7" s="1025"/>
      <c r="V7" s="1039" t="s">
        <v>449</v>
      </c>
      <c r="W7" s="1039"/>
      <c r="X7" s="1039"/>
      <c r="Y7" s="1039"/>
      <c r="Z7" s="1039"/>
      <c r="AA7" s="25">
        <v>889.47644298307409</v>
      </c>
      <c r="AB7" s="25">
        <v>908.12122325582561</v>
      </c>
      <c r="AC7" s="25">
        <v>900.63700143392236</v>
      </c>
      <c r="AD7" s="25">
        <v>936.35372291994599</v>
      </c>
      <c r="AE7" s="25">
        <v>989.96776688731632</v>
      </c>
      <c r="AF7" s="25">
        <v>1353.3061046264922</v>
      </c>
      <c r="AG7" s="25">
        <v>1397.9940761120256</v>
      </c>
      <c r="AH7" s="25">
        <v>1448.0086723872939</v>
      </c>
      <c r="AI7" s="25">
        <v>1453.2039300393656</v>
      </c>
      <c r="AJ7" s="25">
        <v>1557.9270666953335</v>
      </c>
      <c r="AK7" s="25">
        <v>1613.3533983250347</v>
      </c>
      <c r="AL7" s="25">
        <v>1788.300160247943</v>
      </c>
      <c r="AM7" s="25">
        <v>1835.0198696787361</v>
      </c>
      <c r="AN7" s="25">
        <v>1876.3831339534345</v>
      </c>
      <c r="AO7" s="25">
        <v>1889.3749698697318</v>
      </c>
      <c r="AP7" s="25">
        <v>2116.9393886793237</v>
      </c>
      <c r="AQ7" s="25">
        <v>2114.014874148223</v>
      </c>
      <c r="AR7" s="25">
        <v>2166.099421711534</v>
      </c>
      <c r="AS7" s="25">
        <v>2128.6829834361592</v>
      </c>
      <c r="AT7" s="25">
        <v>2084.0115542241838</v>
      </c>
      <c r="AU7" s="25">
        <v>2072.2900953536864</v>
      </c>
      <c r="AV7" s="25">
        <v>2266.8011969711883</v>
      </c>
      <c r="AW7" s="25">
        <v>2289.850282022624</v>
      </c>
      <c r="AX7" s="25">
        <v>2358.0777852400179</v>
      </c>
      <c r="AY7" s="25">
        <v>2346.9123854413838</v>
      </c>
      <c r="AZ7" s="25">
        <v>2388.0770986940265</v>
      </c>
      <c r="BA7" s="25">
        <v>2255.2123143281333</v>
      </c>
      <c r="BB7" s="25">
        <v>2443.1094996950424</v>
      </c>
      <c r="BC7" s="25">
        <v>2263.7944136595343</v>
      </c>
      <c r="BD7" s="25">
        <v>1880.435841277694</v>
      </c>
      <c r="BE7" s="25">
        <v>1863.5392216115192</v>
      </c>
      <c r="BF7" s="25">
        <v>1862.9091284052249</v>
      </c>
      <c r="BG7" s="1048"/>
      <c r="BH7" s="36"/>
      <c r="BI7" s="32"/>
    </row>
    <row r="8" spans="1:63" s="1" customFormat="1" ht="15" customHeight="1">
      <c r="A8" s="81"/>
      <c r="T8" s="81"/>
      <c r="U8" s="1025"/>
      <c r="V8" s="1040" t="s">
        <v>450</v>
      </c>
      <c r="W8" s="1040"/>
      <c r="X8" s="1040"/>
      <c r="Y8" s="1040"/>
      <c r="Z8" s="1040"/>
      <c r="AA8" s="26">
        <v>1239.0469780135916</v>
      </c>
      <c r="AB8" s="26">
        <v>1313.3800093577311</v>
      </c>
      <c r="AC8" s="26">
        <v>1357.5468608946599</v>
      </c>
      <c r="AD8" s="26">
        <v>1462.9520073367435</v>
      </c>
      <c r="AE8" s="26">
        <v>1595.1897559812592</v>
      </c>
      <c r="AF8" s="26">
        <v>1686.8388123965558</v>
      </c>
      <c r="AG8" s="26">
        <v>1746.9232270605344</v>
      </c>
      <c r="AH8" s="26">
        <v>1844.0428474046603</v>
      </c>
      <c r="AI8" s="26">
        <v>1764.1532413276477</v>
      </c>
      <c r="AJ8" s="26">
        <v>1805.8567451260244</v>
      </c>
      <c r="AK8" s="26">
        <v>1854.7797372184</v>
      </c>
      <c r="AL8" s="26">
        <v>1848.0581095092236</v>
      </c>
      <c r="AM8" s="26">
        <v>1864.1908198548526</v>
      </c>
      <c r="AN8" s="26">
        <v>1840.5321785382789</v>
      </c>
      <c r="AO8" s="26">
        <v>1854.9772328920812</v>
      </c>
      <c r="AP8" s="26">
        <v>1836.3815488595235</v>
      </c>
      <c r="AQ8" s="26">
        <v>1792.9310363807122</v>
      </c>
      <c r="AR8" s="26">
        <v>1858.1534960108124</v>
      </c>
      <c r="AS8" s="26">
        <v>1794.217528289046</v>
      </c>
      <c r="AT8" s="26">
        <v>1718.5123753140867</v>
      </c>
      <c r="AU8" s="26">
        <v>1679.0471007382621</v>
      </c>
      <c r="AV8" s="26">
        <v>1674.7391995786502</v>
      </c>
      <c r="AW8" s="26">
        <v>1692.142446922878</v>
      </c>
      <c r="AX8" s="26">
        <v>1715.5174334387452</v>
      </c>
      <c r="AY8" s="26">
        <v>1672.1491422067477</v>
      </c>
      <c r="AZ8" s="26">
        <v>1686.5845286744407</v>
      </c>
      <c r="BA8" s="26">
        <v>1622.3853402875893</v>
      </c>
      <c r="BB8" s="26">
        <v>1628.1657392799179</v>
      </c>
      <c r="BC8" s="26">
        <v>1590.6701925423527</v>
      </c>
      <c r="BD8" s="26">
        <v>1549.41141512746</v>
      </c>
      <c r="BE8" s="26">
        <v>1426.899456676691</v>
      </c>
      <c r="BF8" s="26">
        <v>1466.4461655764858</v>
      </c>
      <c r="BG8" s="1048"/>
      <c r="BH8" s="37"/>
      <c r="BI8" s="32"/>
    </row>
    <row r="9" spans="1:63" s="1" customFormat="1" ht="15" customHeight="1">
      <c r="A9" s="81"/>
      <c r="T9" s="81"/>
      <c r="U9" s="1025"/>
      <c r="V9" s="1040" t="s">
        <v>451</v>
      </c>
      <c r="W9" s="1040"/>
      <c r="X9" s="1040"/>
      <c r="Y9" s="1040"/>
      <c r="Z9" s="1040"/>
      <c r="AA9" s="1051">
        <v>3739.2705786553356</v>
      </c>
      <c r="AB9" s="1051">
        <v>3881.1434841885607</v>
      </c>
      <c r="AC9" s="1051">
        <v>3953.7877327761103</v>
      </c>
      <c r="AD9" s="1051">
        <v>3922.2628660381292</v>
      </c>
      <c r="AE9" s="1051">
        <v>3992.1628704281434</v>
      </c>
      <c r="AF9" s="1051">
        <v>4104.2756931483264</v>
      </c>
      <c r="AG9" s="1051">
        <v>4178.0838017674087</v>
      </c>
      <c r="AH9" s="1051">
        <v>4219.7651304667925</v>
      </c>
      <c r="AI9" s="1051">
        <v>4120.8129549287614</v>
      </c>
      <c r="AJ9" s="1051">
        <v>4099.6571035173774</v>
      </c>
      <c r="AK9" s="1051">
        <v>3997.2376870298194</v>
      </c>
      <c r="AL9" s="1051">
        <v>3832.4602836035979</v>
      </c>
      <c r="AM9" s="1051">
        <v>3585.2609048779382</v>
      </c>
      <c r="AN9" s="1051">
        <v>3325.1416463230626</v>
      </c>
      <c r="AO9" s="1051">
        <v>3047.8874297509915</v>
      </c>
      <c r="AP9" s="1051">
        <v>2817.4977267942081</v>
      </c>
      <c r="AQ9" s="1051">
        <v>2638.035413749255</v>
      </c>
      <c r="AR9" s="1051">
        <v>2505.3967473019948</v>
      </c>
      <c r="AS9" s="1051">
        <v>2350.3185882572029</v>
      </c>
      <c r="AT9" s="1051">
        <v>2188.5493581812893</v>
      </c>
      <c r="AU9" s="1051">
        <v>2053.2756318221036</v>
      </c>
      <c r="AV9" s="1051">
        <v>1951.4267338568295</v>
      </c>
      <c r="AW9" s="1051">
        <v>1875.5784314933485</v>
      </c>
      <c r="AX9" s="1051">
        <v>1803.2478937100032</v>
      </c>
      <c r="AY9" s="1051">
        <v>1748.5628449566946</v>
      </c>
      <c r="AZ9" s="1051">
        <v>1718.9975357694736</v>
      </c>
      <c r="BA9" s="1051">
        <v>1693.7267320876965</v>
      </c>
      <c r="BB9" s="1051">
        <v>1680.7436782812165</v>
      </c>
      <c r="BC9" s="1051">
        <v>1662.4436051886144</v>
      </c>
      <c r="BD9" s="1051">
        <v>1630.1064362888451</v>
      </c>
      <c r="BE9" s="1051">
        <v>1453.8955318993972</v>
      </c>
      <c r="BF9" s="1051">
        <v>1474.171087434142</v>
      </c>
      <c r="BG9" s="1048"/>
      <c r="BH9" s="37"/>
      <c r="BI9" s="32"/>
    </row>
    <row r="10" spans="1:63" s="1" customFormat="1" ht="15" customHeight="1">
      <c r="A10" s="81"/>
      <c r="T10" s="81"/>
      <c r="U10" s="1025"/>
      <c r="V10" s="1040" t="s">
        <v>452</v>
      </c>
      <c r="W10" s="1435"/>
      <c r="X10" s="1435"/>
      <c r="Y10" s="1435"/>
      <c r="Z10" s="1435"/>
      <c r="AA10" s="46">
        <v>331.28385712711332</v>
      </c>
      <c r="AB10" s="46">
        <v>343.51892618277253</v>
      </c>
      <c r="AC10" s="46">
        <v>354.39916712518681</v>
      </c>
      <c r="AD10" s="46">
        <v>367.04795389519785</v>
      </c>
      <c r="AE10" s="46">
        <v>358.29193138646076</v>
      </c>
      <c r="AF10" s="46">
        <v>365.31710161810349</v>
      </c>
      <c r="AG10" s="46">
        <v>367.13408373404491</v>
      </c>
      <c r="AH10" s="46">
        <v>368.65859362212166</v>
      </c>
      <c r="AI10" s="46">
        <v>376.27390017564812</v>
      </c>
      <c r="AJ10" s="46">
        <v>373.28525089947743</v>
      </c>
      <c r="AK10" s="46">
        <v>375.07129895175848</v>
      </c>
      <c r="AL10" s="46">
        <v>372.68406275140012</v>
      </c>
      <c r="AM10" s="46">
        <v>372.60809220544922</v>
      </c>
      <c r="AN10" s="46">
        <v>364.17987012009377</v>
      </c>
      <c r="AO10" s="46">
        <v>388.72273017035542</v>
      </c>
      <c r="AP10" s="46">
        <v>401.64384302761067</v>
      </c>
      <c r="AQ10" s="46">
        <v>399.41391683150721</v>
      </c>
      <c r="AR10" s="46">
        <v>395.11914542558634</v>
      </c>
      <c r="AS10" s="46">
        <v>366.67675056557249</v>
      </c>
      <c r="AT10" s="46">
        <v>359.11952420611777</v>
      </c>
      <c r="AU10" s="46">
        <v>363.78832905316489</v>
      </c>
      <c r="AV10" s="46">
        <v>293.64330924563916</v>
      </c>
      <c r="AW10" s="46">
        <v>290.35555727823504</v>
      </c>
      <c r="AX10" s="46">
        <v>313.71633459897708</v>
      </c>
      <c r="AY10" s="46">
        <v>320.37820462044544</v>
      </c>
      <c r="AZ10" s="46">
        <v>342.40540795078704</v>
      </c>
      <c r="BA10" s="46">
        <v>363.85174480442555</v>
      </c>
      <c r="BB10" s="46">
        <v>402.77557666626285</v>
      </c>
      <c r="BC10" s="46">
        <v>392.26653585064309</v>
      </c>
      <c r="BD10" s="46">
        <v>395.74118116923404</v>
      </c>
      <c r="BE10" s="46">
        <v>381.6957389126444</v>
      </c>
      <c r="BF10" s="46">
        <v>363.87633984616605</v>
      </c>
      <c r="BG10" s="1048"/>
      <c r="BH10" s="37"/>
      <c r="BI10" s="32"/>
    </row>
    <row r="11" spans="1:63" s="1" customFormat="1" ht="15" customHeight="1">
      <c r="A11" s="81"/>
      <c r="T11" s="81"/>
      <c r="U11" s="1025"/>
      <c r="V11" s="1068" t="s">
        <v>453</v>
      </c>
      <c r="W11" s="1068"/>
      <c r="X11" s="1068"/>
      <c r="Y11" s="1068"/>
      <c r="Z11" s="1068"/>
      <c r="AA11" s="1069" t="s">
        <v>574</v>
      </c>
      <c r="AB11" s="1069" t="s">
        <v>574</v>
      </c>
      <c r="AC11" s="1069" t="s">
        <v>574</v>
      </c>
      <c r="AD11" s="1069" t="s">
        <v>574</v>
      </c>
      <c r="AE11" s="1069" t="s">
        <v>574</v>
      </c>
      <c r="AF11" s="1069" t="s">
        <v>574</v>
      </c>
      <c r="AG11" s="1069" t="s">
        <v>574</v>
      </c>
      <c r="AH11" s="1069" t="s">
        <v>574</v>
      </c>
      <c r="AI11" s="1069" t="s">
        <v>574</v>
      </c>
      <c r="AJ11" s="1069" t="s">
        <v>574</v>
      </c>
      <c r="AK11" s="1069" t="s">
        <v>574</v>
      </c>
      <c r="AL11" s="1069" t="s">
        <v>574</v>
      </c>
      <c r="AM11" s="1069" t="s">
        <v>574</v>
      </c>
      <c r="AN11" s="1069" t="s">
        <v>574</v>
      </c>
      <c r="AO11" s="1069" t="s">
        <v>574</v>
      </c>
      <c r="AP11" s="1069" t="s">
        <v>574</v>
      </c>
      <c r="AQ11" s="1069" t="s">
        <v>574</v>
      </c>
      <c r="AR11" s="1069" t="s">
        <v>574</v>
      </c>
      <c r="AS11" s="1069" t="s">
        <v>574</v>
      </c>
      <c r="AT11" s="1069" t="s">
        <v>574</v>
      </c>
      <c r="AU11" s="1069" t="s">
        <v>574</v>
      </c>
      <c r="AV11" s="1069" t="s">
        <v>574</v>
      </c>
      <c r="AW11" s="1069" t="s">
        <v>574</v>
      </c>
      <c r="AX11" s="1069" t="s">
        <v>574</v>
      </c>
      <c r="AY11" s="1069" t="s">
        <v>574</v>
      </c>
      <c r="AZ11" s="1069" t="s">
        <v>574</v>
      </c>
      <c r="BA11" s="1069" t="s">
        <v>574</v>
      </c>
      <c r="BB11" s="1069" t="s">
        <v>574</v>
      </c>
      <c r="BC11" s="1069" t="s">
        <v>574</v>
      </c>
      <c r="BD11" s="1069" t="s">
        <v>574</v>
      </c>
      <c r="BE11" s="1069" t="s">
        <v>574</v>
      </c>
      <c r="BF11" s="1152" t="s">
        <v>574</v>
      </c>
      <c r="BG11" s="1048"/>
      <c r="BH11" s="37"/>
      <c r="BI11" s="32"/>
    </row>
    <row r="12" spans="1:63" s="1" customFormat="1" ht="15" customHeight="1">
      <c r="A12" s="81"/>
      <c r="T12" s="81"/>
      <c r="U12" s="1074"/>
      <c r="V12" s="292" t="s">
        <v>439</v>
      </c>
      <c r="W12" s="292"/>
      <c r="X12" s="292"/>
      <c r="Y12" s="292"/>
      <c r="Z12" s="292"/>
      <c r="AA12" s="1070">
        <v>2.0926734072319997</v>
      </c>
      <c r="AB12" s="1070">
        <v>2.10152856842</v>
      </c>
      <c r="AC12" s="1070">
        <v>2.2004490783800001</v>
      </c>
      <c r="AD12" s="1070">
        <v>2.1188965567400002</v>
      </c>
      <c r="AE12" s="1070">
        <v>2.1943086542799999</v>
      </c>
      <c r="AF12" s="1070">
        <v>2.1110255739279999</v>
      </c>
      <c r="AG12" s="1070">
        <v>2.0005879873840002</v>
      </c>
      <c r="AH12" s="1070">
        <v>1.852003815392</v>
      </c>
      <c r="AI12" s="1070">
        <v>1.7614249869920002</v>
      </c>
      <c r="AJ12" s="1070">
        <v>1.9052106664319999</v>
      </c>
      <c r="AK12" s="1070">
        <v>1.7153856039399999</v>
      </c>
      <c r="AL12" s="1070">
        <v>1.6032776618360003</v>
      </c>
      <c r="AM12" s="1070">
        <v>1.407584036472</v>
      </c>
      <c r="AN12" s="1070">
        <v>1.3197578042720002</v>
      </c>
      <c r="AO12" s="1070">
        <v>1.233829302228</v>
      </c>
      <c r="AP12" s="1070">
        <v>1.1847097226359999</v>
      </c>
      <c r="AQ12" s="1070">
        <v>1.1191039355319998</v>
      </c>
      <c r="AR12" s="1070">
        <v>1.0453024677960001</v>
      </c>
      <c r="AS12" s="1070">
        <v>1.005243514432</v>
      </c>
      <c r="AT12" s="1070">
        <v>0.92908334987599994</v>
      </c>
      <c r="AU12" s="1070">
        <v>0.9144638626399999</v>
      </c>
      <c r="AV12" s="1070">
        <v>0.84432085865599993</v>
      </c>
      <c r="AW12" s="1070">
        <v>0.81870671982799992</v>
      </c>
      <c r="AX12" s="1070">
        <v>0.79626468252800009</v>
      </c>
      <c r="AY12" s="1070">
        <v>0.74908838716000004</v>
      </c>
      <c r="AZ12" s="1070">
        <v>0.69959110031599991</v>
      </c>
      <c r="BA12" s="1070">
        <v>0.64587490410000004</v>
      </c>
      <c r="BB12" s="1070">
        <v>0.63084575626399997</v>
      </c>
      <c r="BC12" s="1070">
        <v>0.59115528585999999</v>
      </c>
      <c r="BD12" s="1070">
        <v>0.589155415608</v>
      </c>
      <c r="BE12" s="1070">
        <v>0.55095984789999997</v>
      </c>
      <c r="BF12" s="1153">
        <v>0.48865425225999998</v>
      </c>
      <c r="BG12" s="600"/>
      <c r="BH12" s="37"/>
      <c r="BI12" s="32"/>
    </row>
    <row r="13" spans="1:63" ht="13.5" customHeight="1">
      <c r="U13" s="1073" t="s">
        <v>457</v>
      </c>
      <c r="V13" s="1043"/>
      <c r="W13" s="1043"/>
      <c r="X13" s="1043"/>
      <c r="Y13" s="1043"/>
      <c r="Z13" s="1043"/>
      <c r="AA13" s="1019">
        <v>9910.6586158148075</v>
      </c>
      <c r="AB13" s="1019">
        <v>9433.1295624956929</v>
      </c>
      <c r="AC13" s="1019">
        <v>9398.8544222426717</v>
      </c>
      <c r="AD13" s="1019">
        <v>9131.1318698893083</v>
      </c>
      <c r="AE13" s="1019">
        <v>10208.630427212322</v>
      </c>
      <c r="AF13" s="1019">
        <v>10114.044334040294</v>
      </c>
      <c r="AG13" s="1019">
        <v>11117.329105593026</v>
      </c>
      <c r="AH13" s="1019">
        <v>11721.06177592275</v>
      </c>
      <c r="AI13" s="1019">
        <v>10428.204222230408</v>
      </c>
      <c r="AJ13" s="1019">
        <v>4218.5895017867424</v>
      </c>
      <c r="AK13" s="1019">
        <v>6719.7584773469416</v>
      </c>
      <c r="AL13" s="1019">
        <v>3358.1568536531995</v>
      </c>
      <c r="AM13" s="1019">
        <v>3222.2053164553804</v>
      </c>
      <c r="AN13" s="1019">
        <v>3267.600592395062</v>
      </c>
      <c r="AO13" s="1019">
        <v>3423.3922951847712</v>
      </c>
      <c r="AP13" s="1019">
        <v>2926.0395015680419</v>
      </c>
      <c r="AQ13" s="1019">
        <v>3142.8002818294981</v>
      </c>
      <c r="AR13" s="1019">
        <v>2342.3071168743591</v>
      </c>
      <c r="AS13" s="1019">
        <v>2541.343930866442</v>
      </c>
      <c r="AT13" s="1019">
        <v>2618.690873776256</v>
      </c>
      <c r="AU13" s="1019">
        <v>2088.0104847180719</v>
      </c>
      <c r="AV13" s="1019">
        <v>1777.151565658281</v>
      </c>
      <c r="AW13" s="1019">
        <v>1600.334984627242</v>
      </c>
      <c r="AX13" s="1019">
        <v>1617.7588718757988</v>
      </c>
      <c r="AY13" s="1019">
        <v>1605.6848886001922</v>
      </c>
      <c r="AZ13" s="1019">
        <v>1199.3696117404465</v>
      </c>
      <c r="BA13" s="1019">
        <v>1104.6021747670275</v>
      </c>
      <c r="BB13" s="1019">
        <v>1019.6588200937098</v>
      </c>
      <c r="BC13" s="1019">
        <v>875.75574343863479</v>
      </c>
      <c r="BD13" s="1019">
        <v>940.62594518084506</v>
      </c>
      <c r="BE13" s="1019">
        <v>1086.5335671973646</v>
      </c>
      <c r="BF13" s="1154">
        <v>1014.8611808548625</v>
      </c>
      <c r="BG13" s="1047"/>
      <c r="BH13" s="33"/>
      <c r="BI13" s="33"/>
    </row>
    <row r="14" spans="1:63" s="1" customFormat="1" ht="15" customHeight="1">
      <c r="A14" s="81"/>
      <c r="T14" s="81"/>
      <c r="U14" s="1025"/>
      <c r="V14" s="363" t="s">
        <v>394</v>
      </c>
      <c r="W14" s="1436"/>
      <c r="X14" s="1436"/>
      <c r="Y14" s="1436"/>
      <c r="Z14" s="1436"/>
      <c r="AA14" s="108">
        <v>9619.801675814806</v>
      </c>
      <c r="AB14" s="108">
        <v>9072.2158024956916</v>
      </c>
      <c r="AC14" s="108">
        <v>8983.0565122426724</v>
      </c>
      <c r="AD14" s="108">
        <v>8713.9467698893077</v>
      </c>
      <c r="AE14" s="108">
        <v>9763.7292412123224</v>
      </c>
      <c r="AF14" s="108">
        <v>9665.0972020402951</v>
      </c>
      <c r="AG14" s="108">
        <v>10681.396229593025</v>
      </c>
      <c r="AH14" s="108">
        <v>11297.257201922752</v>
      </c>
      <c r="AI14" s="108">
        <v>10030.881716230408</v>
      </c>
      <c r="AJ14" s="108">
        <v>3832.8404217867424</v>
      </c>
      <c r="AK14" s="108">
        <v>6348.456735346942</v>
      </c>
      <c r="AL14" s="108">
        <v>2984.6436536531996</v>
      </c>
      <c r="AM14" s="108">
        <v>2845.9561784553798</v>
      </c>
      <c r="AN14" s="108">
        <v>2887.6663863950621</v>
      </c>
      <c r="AO14" s="108">
        <v>3059.8871271847715</v>
      </c>
      <c r="AP14" s="108">
        <v>2558.191579568042</v>
      </c>
      <c r="AQ14" s="108">
        <v>2747.4330044894978</v>
      </c>
      <c r="AR14" s="108">
        <v>2006.7683414643589</v>
      </c>
      <c r="AS14" s="108">
        <v>2244.3972252764424</v>
      </c>
      <c r="AT14" s="108">
        <v>2359.6096588762562</v>
      </c>
      <c r="AU14" s="108">
        <v>1813.076902048072</v>
      </c>
      <c r="AV14" s="108">
        <v>1506.9323832182808</v>
      </c>
      <c r="AW14" s="108">
        <v>1292.7925925272418</v>
      </c>
      <c r="AX14" s="108">
        <v>1258.9643358957987</v>
      </c>
      <c r="AY14" s="108">
        <v>978.76291860019217</v>
      </c>
      <c r="AZ14" s="108">
        <v>797.60273374044641</v>
      </c>
      <c r="BA14" s="108">
        <v>675.92589676702744</v>
      </c>
      <c r="BB14" s="108">
        <v>599.2133020937099</v>
      </c>
      <c r="BC14" s="108">
        <v>505.74642743863467</v>
      </c>
      <c r="BD14" s="108">
        <v>550.68460118084511</v>
      </c>
      <c r="BE14" s="108">
        <v>662.58893319736467</v>
      </c>
      <c r="BF14" s="1155">
        <v>445.87994685486251</v>
      </c>
      <c r="BG14" s="1048"/>
      <c r="BH14" s="37"/>
      <c r="BI14" s="32"/>
    </row>
    <row r="15" spans="1:63" s="1" customFormat="1" ht="15" customHeight="1">
      <c r="A15" s="81"/>
      <c r="T15" s="81"/>
      <c r="U15" s="1025"/>
      <c r="V15" s="1041" t="s">
        <v>395</v>
      </c>
      <c r="W15" s="1041"/>
      <c r="X15" s="1041"/>
      <c r="Y15" s="1041"/>
      <c r="Z15" s="1041"/>
      <c r="AA15" s="1049">
        <v>290.85694000000001</v>
      </c>
      <c r="AB15" s="1049">
        <v>360.91375999999997</v>
      </c>
      <c r="AC15" s="1049">
        <v>415.79791</v>
      </c>
      <c r="AD15" s="1049">
        <v>417.18510000000003</v>
      </c>
      <c r="AE15" s="1049">
        <v>444.90118600000005</v>
      </c>
      <c r="AF15" s="1049">
        <v>448.94713200000001</v>
      </c>
      <c r="AG15" s="1049">
        <v>435.93287599999996</v>
      </c>
      <c r="AH15" s="1049">
        <v>423.804574</v>
      </c>
      <c r="AI15" s="1049">
        <v>397.32250599999998</v>
      </c>
      <c r="AJ15" s="1049">
        <v>385.74907999999999</v>
      </c>
      <c r="AK15" s="1049">
        <v>371.30174199999999</v>
      </c>
      <c r="AL15" s="1049">
        <v>373.51320000000004</v>
      </c>
      <c r="AM15" s="1049">
        <v>376.24913799999996</v>
      </c>
      <c r="AN15" s="1049">
        <v>379.93420600000002</v>
      </c>
      <c r="AO15" s="1049">
        <v>363.50516800000003</v>
      </c>
      <c r="AP15" s="1049">
        <v>367.84792199999998</v>
      </c>
      <c r="AQ15" s="1049">
        <v>395.36727734000004</v>
      </c>
      <c r="AR15" s="1049">
        <v>335.53877540999997</v>
      </c>
      <c r="AS15" s="1049">
        <v>296.94670558999997</v>
      </c>
      <c r="AT15" s="1049">
        <v>259.08121490000002</v>
      </c>
      <c r="AU15" s="1049">
        <v>274.93358267000002</v>
      </c>
      <c r="AV15" s="1049">
        <v>270.21918244</v>
      </c>
      <c r="AW15" s="1049">
        <v>307.54239210000003</v>
      </c>
      <c r="AX15" s="1049">
        <v>358.79453597999998</v>
      </c>
      <c r="AY15" s="1049">
        <v>626.92196999999999</v>
      </c>
      <c r="AZ15" s="1049">
        <v>401.76687800000002</v>
      </c>
      <c r="BA15" s="1049">
        <v>428.67627800000002</v>
      </c>
      <c r="BB15" s="1049">
        <v>420.44551799999999</v>
      </c>
      <c r="BC15" s="1049">
        <v>370.00931600000001</v>
      </c>
      <c r="BD15" s="1049">
        <v>389.94134399999996</v>
      </c>
      <c r="BE15" s="1049">
        <v>423.94463400000001</v>
      </c>
      <c r="BF15" s="1156">
        <v>568.98123399999997</v>
      </c>
      <c r="BG15" s="1048"/>
      <c r="BH15" s="37"/>
      <c r="BI15" s="32"/>
    </row>
    <row r="16" spans="1:63">
      <c r="U16" s="1046" t="s">
        <v>455</v>
      </c>
      <c r="V16" s="1042"/>
      <c r="W16" s="1437"/>
      <c r="X16" s="1437"/>
      <c r="Y16" s="1437"/>
      <c r="Z16" s="1437"/>
      <c r="AA16" s="1019">
        <v>11861.905503123135</v>
      </c>
      <c r="AB16" s="1019">
        <v>11692.150816111183</v>
      </c>
      <c r="AC16" s="1019">
        <v>11625.252707969252</v>
      </c>
      <c r="AD16" s="1019">
        <v>11653.086959434218</v>
      </c>
      <c r="AE16" s="1019">
        <v>11437.090939073625</v>
      </c>
      <c r="AF16" s="1019">
        <v>11031.420226906606</v>
      </c>
      <c r="AG16" s="1019">
        <v>10838.264965933722</v>
      </c>
      <c r="AH16" s="1019">
        <v>10739.291727710897</v>
      </c>
      <c r="AI16" s="1019">
        <v>10627.622650471338</v>
      </c>
      <c r="AJ16" s="1019">
        <v>10589.031555314285</v>
      </c>
      <c r="AK16" s="1019">
        <v>10657.973307889915</v>
      </c>
      <c r="AL16" s="1019">
        <v>10456.159575813139</v>
      </c>
      <c r="AM16" s="1019">
        <v>10455.823243891024</v>
      </c>
      <c r="AN16" s="1019">
        <v>10459.62571207391</v>
      </c>
      <c r="AO16" s="1019">
        <v>10354.020215760938</v>
      </c>
      <c r="AP16" s="1019">
        <v>10453.975527600123</v>
      </c>
      <c r="AQ16" s="1019">
        <v>10488.387708654547</v>
      </c>
      <c r="AR16" s="1019">
        <v>10942.419963022763</v>
      </c>
      <c r="AS16" s="1019">
        <v>10183.875696083107</v>
      </c>
      <c r="AT16" s="1019">
        <v>10007.967328335973</v>
      </c>
      <c r="AU16" s="1019">
        <v>10317.352135430412</v>
      </c>
      <c r="AV16" s="1019">
        <v>10170.710356487494</v>
      </c>
      <c r="AW16" s="1019">
        <v>10066.117484163879</v>
      </c>
      <c r="AX16" s="1019">
        <v>9954.1420966456462</v>
      </c>
      <c r="AY16" s="1019">
        <v>9782.0123953685434</v>
      </c>
      <c r="AZ16" s="1019">
        <v>9794.7740154663297</v>
      </c>
      <c r="BA16" s="1019">
        <v>9723.3047851503616</v>
      </c>
      <c r="BB16" s="1019">
        <v>9822.9977486838416</v>
      </c>
      <c r="BC16" s="1019">
        <v>9743.1409485770146</v>
      </c>
      <c r="BD16" s="1019">
        <v>9666.9944418076229</v>
      </c>
      <c r="BE16" s="1019">
        <v>9679.1931487405564</v>
      </c>
      <c r="BF16" s="1154">
        <v>9663.4114275250449</v>
      </c>
      <c r="BG16" s="1047"/>
      <c r="BH16" s="33"/>
      <c r="BI16" s="33"/>
    </row>
    <row r="17" spans="1:61" s="1" customFormat="1" ht="15" customHeight="1">
      <c r="A17" s="81"/>
      <c r="T17" s="81"/>
      <c r="U17" s="1025"/>
      <c r="V17" s="1015" t="s">
        <v>396</v>
      </c>
      <c r="W17" s="1433"/>
      <c r="X17" s="1433"/>
      <c r="Y17" s="1433"/>
      <c r="Z17" s="1433"/>
      <c r="AA17" s="26">
        <v>4214.2264241660077</v>
      </c>
      <c r="AB17" s="26">
        <v>4228.4514251719056</v>
      </c>
      <c r="AC17" s="26">
        <v>4215.5016399665346</v>
      </c>
      <c r="AD17" s="26">
        <v>4148.6571261217769</v>
      </c>
      <c r="AE17" s="26">
        <v>4053.0232420582061</v>
      </c>
      <c r="AF17" s="26">
        <v>3965.2198038124616</v>
      </c>
      <c r="AG17" s="26">
        <v>3909.5094060136398</v>
      </c>
      <c r="AH17" s="26">
        <v>3897.6302351953218</v>
      </c>
      <c r="AI17" s="26">
        <v>3843.3339357362483</v>
      </c>
      <c r="AJ17" s="26">
        <v>3821.6312348840897</v>
      </c>
      <c r="AK17" s="26">
        <v>3849.3621917263968</v>
      </c>
      <c r="AL17" s="26">
        <v>3849.8148643951104</v>
      </c>
      <c r="AM17" s="26">
        <v>3885.2961488585597</v>
      </c>
      <c r="AN17" s="26">
        <v>3929.974646954694</v>
      </c>
      <c r="AO17" s="26">
        <v>3938.6318229437152</v>
      </c>
      <c r="AP17" s="26">
        <v>4056.3674320419918</v>
      </c>
      <c r="AQ17" s="26">
        <v>4151.7598984806682</v>
      </c>
      <c r="AR17" s="26">
        <v>4236.1751599099744</v>
      </c>
      <c r="AS17" s="26">
        <v>4285.2911724425139</v>
      </c>
      <c r="AT17" s="26">
        <v>4345.8017185352182</v>
      </c>
      <c r="AU17" s="26">
        <v>4273.1780834286819</v>
      </c>
      <c r="AV17" s="26">
        <v>4234.7978040878434</v>
      </c>
      <c r="AW17" s="26">
        <v>4133.1366011142536</v>
      </c>
      <c r="AX17" s="26">
        <v>3970.3742997725008</v>
      </c>
      <c r="AY17" s="26">
        <v>3869.0428064343928</v>
      </c>
      <c r="AZ17" s="26">
        <v>3832.6220100679811</v>
      </c>
      <c r="BA17" s="26">
        <v>3806.1501623527474</v>
      </c>
      <c r="BB17" s="26">
        <v>3853.1833353616285</v>
      </c>
      <c r="BC17" s="26">
        <v>3807.0717668476864</v>
      </c>
      <c r="BD17" s="26">
        <v>3820.3028628975544</v>
      </c>
      <c r="BE17" s="26">
        <v>3833.4241420476324</v>
      </c>
      <c r="BF17" s="1157">
        <v>3805.6750618095184</v>
      </c>
      <c r="BG17" s="1048"/>
      <c r="BH17" s="37"/>
      <c r="BI17" s="32"/>
    </row>
    <row r="18" spans="1:61" s="1" customFormat="1" ht="15" customHeight="1">
      <c r="A18" s="81"/>
      <c r="T18" s="81"/>
      <c r="U18" s="1025"/>
      <c r="V18" s="639" t="s">
        <v>397</v>
      </c>
      <c r="W18" s="639"/>
      <c r="X18" s="639"/>
      <c r="Y18" s="639"/>
      <c r="Z18" s="639"/>
      <c r="AA18" s="26">
        <v>7608.4233166283157</v>
      </c>
      <c r="AB18" s="26">
        <v>7427.4529524150712</v>
      </c>
      <c r="AC18" s="26">
        <v>7372.2384857942652</v>
      </c>
      <c r="AD18" s="26">
        <v>7470.3474430325014</v>
      </c>
      <c r="AE18" s="26">
        <v>7348.3251559275568</v>
      </c>
      <c r="AF18" s="26">
        <v>7031.9123069477855</v>
      </c>
      <c r="AG18" s="26">
        <v>6895.2941336411723</v>
      </c>
      <c r="AH18" s="26">
        <v>6809.1629362005306</v>
      </c>
      <c r="AI18" s="26">
        <v>6753.2507739881257</v>
      </c>
      <c r="AJ18" s="26">
        <v>6736.9345552834975</v>
      </c>
      <c r="AK18" s="26">
        <v>6778.9712776781453</v>
      </c>
      <c r="AL18" s="26">
        <v>6576.9303845074601</v>
      </c>
      <c r="AM18" s="26">
        <v>6541.9922442501538</v>
      </c>
      <c r="AN18" s="26">
        <v>6502.5020635735891</v>
      </c>
      <c r="AO18" s="26">
        <v>6389.3126442716166</v>
      </c>
      <c r="AP18" s="26">
        <v>6371.1292598142036</v>
      </c>
      <c r="AQ18" s="26">
        <v>6310.9402504978516</v>
      </c>
      <c r="AR18" s="26">
        <v>6681.274064129906</v>
      </c>
      <c r="AS18" s="26">
        <v>5874.5284111226147</v>
      </c>
      <c r="AT18" s="26">
        <v>5638.8127442598088</v>
      </c>
      <c r="AU18" s="26">
        <v>6021.4521239084233</v>
      </c>
      <c r="AV18" s="26">
        <v>5913.4297063936283</v>
      </c>
      <c r="AW18" s="26">
        <v>5911.0920851345945</v>
      </c>
      <c r="AX18" s="26">
        <v>5961.483206766683</v>
      </c>
      <c r="AY18" s="26">
        <v>5891.3129377871473</v>
      </c>
      <c r="AZ18" s="26">
        <v>5941.4164332774644</v>
      </c>
      <c r="BA18" s="26">
        <v>5896.4156678980335</v>
      </c>
      <c r="BB18" s="26">
        <v>5949.8880927309065</v>
      </c>
      <c r="BC18" s="26">
        <v>5915.9858725924532</v>
      </c>
      <c r="BD18" s="26">
        <v>5826.8426862075457</v>
      </c>
      <c r="BE18" s="26">
        <v>5826.031355066365</v>
      </c>
      <c r="BF18" s="1157">
        <v>5837.8116470161613</v>
      </c>
      <c r="BG18" s="1048"/>
      <c r="BH18" s="37"/>
      <c r="BI18" s="32"/>
    </row>
    <row r="19" spans="1:61" s="1" customFormat="1" ht="15" customHeight="1">
      <c r="A19" s="81"/>
      <c r="T19" s="81"/>
      <c r="U19" s="1074"/>
      <c r="V19" s="1060" t="s">
        <v>398</v>
      </c>
      <c r="W19" s="1060"/>
      <c r="X19" s="1060"/>
      <c r="Y19" s="1060"/>
      <c r="Z19" s="1060"/>
      <c r="AA19" s="1075">
        <v>39.255762328812118</v>
      </c>
      <c r="AB19" s="1075">
        <v>36.246438524206958</v>
      </c>
      <c r="AC19" s="1075">
        <v>37.512582208451448</v>
      </c>
      <c r="AD19" s="1075">
        <v>34.082390279941542</v>
      </c>
      <c r="AE19" s="1075">
        <v>35.742541087863344</v>
      </c>
      <c r="AF19" s="1075">
        <v>34.28811614635854</v>
      </c>
      <c r="AG19" s="1075">
        <v>33.461426278909549</v>
      </c>
      <c r="AH19" s="1075">
        <v>32.498556315046685</v>
      </c>
      <c r="AI19" s="1075">
        <v>31.037940746963145</v>
      </c>
      <c r="AJ19" s="1075">
        <v>30.465765146698782</v>
      </c>
      <c r="AK19" s="1075">
        <v>29.639838485371275</v>
      </c>
      <c r="AL19" s="1075">
        <v>29.414326910567787</v>
      </c>
      <c r="AM19" s="1075">
        <v>28.534850782310766</v>
      </c>
      <c r="AN19" s="1075">
        <v>27.149001545626323</v>
      </c>
      <c r="AO19" s="1075">
        <v>26.075748545607585</v>
      </c>
      <c r="AP19" s="1075">
        <v>26.478835743927007</v>
      </c>
      <c r="AQ19" s="1075">
        <v>25.687559676027295</v>
      </c>
      <c r="AR19" s="1075">
        <v>24.970738982883148</v>
      </c>
      <c r="AS19" s="1075">
        <v>24.056112517980011</v>
      </c>
      <c r="AT19" s="1075">
        <v>23.352865540945988</v>
      </c>
      <c r="AU19" s="1075">
        <v>22.721928093309192</v>
      </c>
      <c r="AV19" s="1075">
        <v>22.482846006021969</v>
      </c>
      <c r="AW19" s="1075">
        <v>21.888797915032093</v>
      </c>
      <c r="AX19" s="1075">
        <v>22.284590106460907</v>
      </c>
      <c r="AY19" s="1075">
        <v>21.656651147002798</v>
      </c>
      <c r="AZ19" s="1075">
        <v>20.735572120883226</v>
      </c>
      <c r="BA19" s="1075">
        <v>20.738954899582144</v>
      </c>
      <c r="BB19" s="1075">
        <v>19.9263205913071</v>
      </c>
      <c r="BC19" s="1075">
        <v>20.083309136875478</v>
      </c>
      <c r="BD19" s="1075">
        <v>19.848892702523298</v>
      </c>
      <c r="BE19" s="1075">
        <v>19.73765162655857</v>
      </c>
      <c r="BF19" s="1147">
        <v>19.924718699366853</v>
      </c>
      <c r="BG19" s="1048"/>
      <c r="BH19" s="37"/>
      <c r="BI19" s="32"/>
    </row>
    <row r="20" spans="1:61">
      <c r="U20" s="1046" t="s">
        <v>456</v>
      </c>
      <c r="V20" s="1042"/>
      <c r="W20" s="1042"/>
      <c r="X20" s="1042"/>
      <c r="Y20" s="1042"/>
      <c r="Z20" s="1042"/>
      <c r="AA20" s="1018">
        <v>4384.817561168963</v>
      </c>
      <c r="AB20" s="1018">
        <v>4459.8549505130813</v>
      </c>
      <c r="AC20" s="1018">
        <v>4603.3975678746201</v>
      </c>
      <c r="AD20" s="1018">
        <v>4603.0361617891713</v>
      </c>
      <c r="AE20" s="1018">
        <v>4740.6225668419074</v>
      </c>
      <c r="AF20" s="1018">
        <v>4940.9035402542177</v>
      </c>
      <c r="AG20" s="1018">
        <v>5055.4879407204544</v>
      </c>
      <c r="AH20" s="1018">
        <v>5161.6614341570539</v>
      </c>
      <c r="AI20" s="1018">
        <v>5161.0186733527144</v>
      </c>
      <c r="AJ20" s="1018">
        <v>5163.3515602959487</v>
      </c>
      <c r="AK20" s="1018">
        <v>5125.9392191114948</v>
      </c>
      <c r="AL20" s="1018">
        <v>5057.1487863811899</v>
      </c>
      <c r="AM20" s="1018">
        <v>4798.2857126764457</v>
      </c>
      <c r="AN20" s="1018">
        <v>4861.4775612482763</v>
      </c>
      <c r="AO20" s="1018">
        <v>4868.8978074157321</v>
      </c>
      <c r="AP20" s="1018">
        <v>4934.9391482089668</v>
      </c>
      <c r="AQ20" s="1018">
        <v>4784.6215317968936</v>
      </c>
      <c r="AR20" s="1018">
        <v>4589.8390713512135</v>
      </c>
      <c r="AS20" s="1018">
        <v>4541.7760965277421</v>
      </c>
      <c r="AT20" s="1018">
        <v>4349.3655666363584</v>
      </c>
      <c r="AU20" s="1018">
        <v>4266.5677326813002</v>
      </c>
      <c r="AV20" s="1018">
        <v>4315.3628655840248</v>
      </c>
      <c r="AW20" s="1018">
        <v>4273.5029065771214</v>
      </c>
      <c r="AX20" s="1018">
        <v>4285.7894647268486</v>
      </c>
      <c r="AY20" s="1018">
        <v>4136.1350957660788</v>
      </c>
      <c r="AZ20" s="1018">
        <v>4184.1870473298777</v>
      </c>
      <c r="BA20" s="1018">
        <v>4040.2043476793397</v>
      </c>
      <c r="BB20" s="1018">
        <v>4076.6245201767674</v>
      </c>
      <c r="BC20" s="1018">
        <v>4078.4465557290519</v>
      </c>
      <c r="BD20" s="1018">
        <v>4190.093527883444</v>
      </c>
      <c r="BE20" s="1018">
        <v>4109.6275772352164</v>
      </c>
      <c r="BF20" s="1335">
        <v>4110.2307727537809</v>
      </c>
      <c r="BG20" s="1047"/>
      <c r="BH20" s="33"/>
      <c r="BI20" s="33"/>
    </row>
    <row r="21" spans="1:61" s="1" customFormat="1" ht="15" customHeight="1">
      <c r="A21" s="81"/>
      <c r="T21" s="81"/>
      <c r="U21" s="1025"/>
      <c r="V21" s="1015" t="s">
        <v>399</v>
      </c>
      <c r="W21" s="289"/>
      <c r="X21" s="289"/>
      <c r="Y21" s="289"/>
      <c r="Z21" s="289"/>
      <c r="AA21" s="43">
        <v>180.77301123167689</v>
      </c>
      <c r="AB21" s="43">
        <v>178.81026095045317</v>
      </c>
      <c r="AC21" s="43">
        <v>179.19508767688146</v>
      </c>
      <c r="AD21" s="43">
        <v>179.61707267777589</v>
      </c>
      <c r="AE21" s="43">
        <v>178.7359444015209</v>
      </c>
      <c r="AF21" s="43">
        <v>179.14048654083396</v>
      </c>
      <c r="AG21" s="43">
        <v>179.59007165708573</v>
      </c>
      <c r="AH21" s="43">
        <v>180.43075126208575</v>
      </c>
      <c r="AI21" s="43">
        <v>179.48392153004573</v>
      </c>
      <c r="AJ21" s="43">
        <v>180.22910581622574</v>
      </c>
      <c r="AK21" s="43">
        <v>181.17658912484575</v>
      </c>
      <c r="AL21" s="43">
        <v>182.83749062888572</v>
      </c>
      <c r="AM21" s="43">
        <v>231.96460762769144</v>
      </c>
      <c r="AN21" s="43">
        <v>272.69338107701998</v>
      </c>
      <c r="AO21" s="43">
        <v>281.51320856278971</v>
      </c>
      <c r="AP21" s="43">
        <v>318.97613267156828</v>
      </c>
      <c r="AQ21" s="43">
        <v>329.29787042613526</v>
      </c>
      <c r="AR21" s="43">
        <v>318.00047195240342</v>
      </c>
      <c r="AS21" s="43">
        <v>357.47969899042818</v>
      </c>
      <c r="AT21" s="43">
        <v>354.29684731500112</v>
      </c>
      <c r="AU21" s="43">
        <v>309.17131801358909</v>
      </c>
      <c r="AV21" s="43">
        <v>341.98585587619294</v>
      </c>
      <c r="AW21" s="43">
        <v>338.45875805802001</v>
      </c>
      <c r="AX21" s="43">
        <v>334.66790973778376</v>
      </c>
      <c r="AY21" s="43">
        <v>333.14414356354251</v>
      </c>
      <c r="AZ21" s="43">
        <v>339.5267782397658</v>
      </c>
      <c r="BA21" s="43">
        <v>343.26343807085618</v>
      </c>
      <c r="BB21" s="43">
        <v>298.16583086143413</v>
      </c>
      <c r="BC21" s="43">
        <v>295.60968695784192</v>
      </c>
      <c r="BD21" s="43">
        <v>273.83745908777178</v>
      </c>
      <c r="BE21" s="43">
        <v>272.0255197473432</v>
      </c>
      <c r="BF21" s="43">
        <v>272.0255197473432</v>
      </c>
      <c r="BG21" s="1048"/>
      <c r="BH21" s="37"/>
      <c r="BI21" s="32"/>
    </row>
    <row r="22" spans="1:61" s="1" customFormat="1" ht="27">
      <c r="A22" s="81"/>
      <c r="T22" s="81"/>
      <c r="U22" s="1025"/>
      <c r="V22" s="339" t="s">
        <v>476</v>
      </c>
      <c r="W22" s="339"/>
      <c r="X22" s="339"/>
      <c r="Y22" s="339"/>
      <c r="Z22" s="339"/>
      <c r="AA22" s="26">
        <v>1438.0376458874916</v>
      </c>
      <c r="AB22" s="26">
        <v>1478.1833541741969</v>
      </c>
      <c r="AC22" s="26">
        <v>1611.1796688031598</v>
      </c>
      <c r="AD22" s="26">
        <v>1612.1498880139211</v>
      </c>
      <c r="AE22" s="26">
        <v>1770.0200351963495</v>
      </c>
      <c r="AF22" s="26">
        <v>1907.5349476733802</v>
      </c>
      <c r="AG22" s="26">
        <v>2028.5716974068825</v>
      </c>
      <c r="AH22" s="26">
        <v>2099.8070334883982</v>
      </c>
      <c r="AI22" s="26">
        <v>2104.0262195004047</v>
      </c>
      <c r="AJ22" s="26">
        <v>2175.185005297491</v>
      </c>
      <c r="AK22" s="26">
        <v>2155.8865253763265</v>
      </c>
      <c r="AL22" s="26">
        <v>2086.0587114912009</v>
      </c>
      <c r="AM22" s="26">
        <v>1910.7613216509862</v>
      </c>
      <c r="AN22" s="26">
        <v>1908.2075084396233</v>
      </c>
      <c r="AO22" s="26">
        <v>1898.5787431388137</v>
      </c>
      <c r="AP22" s="26">
        <v>1963.4555246883822</v>
      </c>
      <c r="AQ22" s="26">
        <v>1843.3618521471396</v>
      </c>
      <c r="AR22" s="26">
        <v>1695.2227044886718</v>
      </c>
      <c r="AS22" s="26">
        <v>1627.6901569542013</v>
      </c>
      <c r="AT22" s="26">
        <v>1569.6956107755486</v>
      </c>
      <c r="AU22" s="26">
        <v>1514.5812978190154</v>
      </c>
      <c r="AV22" s="26">
        <v>1518.2194083148611</v>
      </c>
      <c r="AW22" s="26">
        <v>1523.2488047525801</v>
      </c>
      <c r="AX22" s="26">
        <v>1535.1417289204639</v>
      </c>
      <c r="AY22" s="26">
        <v>1422.8846607133103</v>
      </c>
      <c r="AZ22" s="26">
        <v>1498.0459953783466</v>
      </c>
      <c r="BA22" s="26">
        <v>1311.7277064232794</v>
      </c>
      <c r="BB22" s="26">
        <v>1423.2282811706436</v>
      </c>
      <c r="BC22" s="26">
        <v>1452.8531353896119</v>
      </c>
      <c r="BD22" s="26">
        <v>1473.0328213551977</v>
      </c>
      <c r="BE22" s="26">
        <v>1409.3677743477899</v>
      </c>
      <c r="BF22" s="26">
        <v>1409.3677743477899</v>
      </c>
      <c r="BG22" s="1048"/>
      <c r="BH22" s="37"/>
      <c r="BI22" s="32"/>
    </row>
    <row r="23" spans="1:61" s="1" customFormat="1" ht="15" customHeight="1">
      <c r="A23" s="81"/>
      <c r="T23" s="81"/>
      <c r="U23" s="1025"/>
      <c r="V23" s="311" t="s">
        <v>400</v>
      </c>
      <c r="W23" s="311"/>
      <c r="X23" s="311"/>
      <c r="Y23" s="311"/>
      <c r="Z23" s="311"/>
      <c r="AA23" s="26">
        <v>2387.11454211821</v>
      </c>
      <c r="AB23" s="26">
        <v>2410.311951595228</v>
      </c>
      <c r="AC23" s="26">
        <v>2419.5279224992682</v>
      </c>
      <c r="AD23" s="26">
        <v>2415.9218573103244</v>
      </c>
      <c r="AE23" s="26">
        <v>2392.2887552935317</v>
      </c>
      <c r="AF23" s="26">
        <v>2438.6751873475437</v>
      </c>
      <c r="AG23" s="26">
        <v>2422.3933452145343</v>
      </c>
      <c r="AH23" s="26">
        <v>2439.7178743324253</v>
      </c>
      <c r="AI23" s="26">
        <v>2422.4331583536673</v>
      </c>
      <c r="AJ23" s="26">
        <v>2346.2950298964365</v>
      </c>
      <c r="AK23" s="26">
        <v>2300.7781120496738</v>
      </c>
      <c r="AL23" s="26">
        <v>2287.0088053349914</v>
      </c>
      <c r="AM23" s="26">
        <v>2272.6242548601745</v>
      </c>
      <c r="AN23" s="26">
        <v>2295.4938305459173</v>
      </c>
      <c r="AO23" s="26">
        <v>2313.4206896071382</v>
      </c>
      <c r="AP23" s="26">
        <v>2280.1724448355239</v>
      </c>
      <c r="AQ23" s="26">
        <v>2241.4502442557191</v>
      </c>
      <c r="AR23" s="26">
        <v>2217.7469883948233</v>
      </c>
      <c r="AS23" s="26">
        <v>2203.3115529446736</v>
      </c>
      <c r="AT23" s="26">
        <v>2094.0187739070748</v>
      </c>
      <c r="AU23" s="26">
        <v>2115.1877676550598</v>
      </c>
      <c r="AV23" s="26">
        <v>2128.7650735668713</v>
      </c>
      <c r="AW23" s="26">
        <v>2069.4144198746553</v>
      </c>
      <c r="AX23" s="26">
        <v>2081.9643913856034</v>
      </c>
      <c r="AY23" s="26">
        <v>2045.4357785174529</v>
      </c>
      <c r="AZ23" s="26">
        <v>2027.3195803306637</v>
      </c>
      <c r="BA23" s="26">
        <v>2027.6188846110879</v>
      </c>
      <c r="BB23" s="26">
        <v>1992.1937193507722</v>
      </c>
      <c r="BC23" s="26">
        <v>1989.709357828149</v>
      </c>
      <c r="BD23" s="26">
        <v>2096.2358826011459</v>
      </c>
      <c r="BE23" s="26">
        <v>2090.5435524452405</v>
      </c>
      <c r="BF23" s="26">
        <v>2090.104519608944</v>
      </c>
      <c r="BG23" s="1048"/>
      <c r="BH23" s="37"/>
      <c r="BI23" s="32"/>
    </row>
    <row r="24" spans="1:61" s="1" customFormat="1" ht="15" customHeight="1" thickBot="1">
      <c r="A24" s="81"/>
      <c r="T24" s="81"/>
      <c r="U24" s="1025"/>
      <c r="V24" s="761" t="s">
        <v>179</v>
      </c>
      <c r="W24" s="1434"/>
      <c r="X24" s="1434"/>
      <c r="Y24" s="1434"/>
      <c r="Z24" s="1434"/>
      <c r="AA24" s="678">
        <v>378.89236193158467</v>
      </c>
      <c r="AB24" s="678">
        <v>392.54938379320333</v>
      </c>
      <c r="AC24" s="678">
        <v>393.49488889531062</v>
      </c>
      <c r="AD24" s="678">
        <v>395.34734378714961</v>
      </c>
      <c r="AE24" s="678">
        <v>399.5778319505057</v>
      </c>
      <c r="AF24" s="678">
        <v>415.55291869246071</v>
      </c>
      <c r="AG24" s="678">
        <v>424.93282644195165</v>
      </c>
      <c r="AH24" s="678">
        <v>441.70577507414464</v>
      </c>
      <c r="AI24" s="678">
        <v>455.07537396859698</v>
      </c>
      <c r="AJ24" s="678">
        <v>461.64241928579531</v>
      </c>
      <c r="AK24" s="678">
        <v>488.09799256064935</v>
      </c>
      <c r="AL24" s="678">
        <v>501.24377892611164</v>
      </c>
      <c r="AM24" s="678">
        <v>382.9355285375932</v>
      </c>
      <c r="AN24" s="678">
        <v>385.08284118571555</v>
      </c>
      <c r="AO24" s="678">
        <v>375.38516610698957</v>
      </c>
      <c r="AP24" s="678">
        <v>372.33504601349273</v>
      </c>
      <c r="AQ24" s="678">
        <v>370.51156496789986</v>
      </c>
      <c r="AR24" s="678">
        <v>358.8689065153153</v>
      </c>
      <c r="AS24" s="678">
        <v>353.29468763843897</v>
      </c>
      <c r="AT24" s="678">
        <v>331.35433463873392</v>
      </c>
      <c r="AU24" s="678">
        <v>327.62734919363584</v>
      </c>
      <c r="AV24" s="678">
        <v>326.39252782609947</v>
      </c>
      <c r="AW24" s="678">
        <v>342.38092389186568</v>
      </c>
      <c r="AX24" s="678">
        <v>334.01543468299747</v>
      </c>
      <c r="AY24" s="678">
        <v>334.67051297177295</v>
      </c>
      <c r="AZ24" s="678">
        <v>319.29469338110152</v>
      </c>
      <c r="BA24" s="678">
        <v>357.59431857411596</v>
      </c>
      <c r="BB24" s="678">
        <v>363.03668879391739</v>
      </c>
      <c r="BC24" s="678">
        <v>340.27437555344909</v>
      </c>
      <c r="BD24" s="678">
        <v>346.98736483932817</v>
      </c>
      <c r="BE24" s="678">
        <v>337.69073069484307</v>
      </c>
      <c r="BF24" s="678">
        <v>338.73295904970405</v>
      </c>
      <c r="BG24" s="1048"/>
      <c r="BH24" s="37"/>
      <c r="BI24" s="32"/>
    </row>
    <row r="25" spans="1:61" ht="15" thickTop="1" thickBot="1">
      <c r="U25" s="1190" t="s">
        <v>29</v>
      </c>
      <c r="V25" s="1028"/>
      <c r="W25" s="1438"/>
      <c r="X25" s="1438"/>
      <c r="Y25" s="1438"/>
      <c r="Z25" s="1438"/>
      <c r="AA25" s="1050">
        <f>SUM(AA16,AA5,AA20,AA13)</f>
        <v>32358.552210293252</v>
      </c>
      <c r="AB25" s="1050">
        <f t="shared" ref="AB25:BE25" si="3">SUM(AB16,AB5,AB20,AB13)</f>
        <v>32033.400500673262</v>
      </c>
      <c r="AC25" s="1050">
        <f t="shared" si="3"/>
        <v>32196.075909394804</v>
      </c>
      <c r="AD25" s="1050">
        <f t="shared" si="3"/>
        <v>32077.990437859455</v>
      </c>
      <c r="AE25" s="1050">
        <f t="shared" si="3"/>
        <v>33324.150566465316</v>
      </c>
      <c r="AF25" s="1050">
        <f t="shared" si="3"/>
        <v>33598.216838564527</v>
      </c>
      <c r="AG25" s="1050">
        <f t="shared" si="3"/>
        <v>34703.217788908602</v>
      </c>
      <c r="AH25" s="1050">
        <f t="shared" si="3"/>
        <v>35504.342185486959</v>
      </c>
      <c r="AI25" s="1050">
        <f t="shared" si="3"/>
        <v>33933.050997512881</v>
      </c>
      <c r="AJ25" s="1050">
        <f t="shared" si="3"/>
        <v>27809.603994301622</v>
      </c>
      <c r="AK25" s="1050">
        <f t="shared" si="3"/>
        <v>30345.828511477303</v>
      </c>
      <c r="AL25" s="1050">
        <f t="shared" si="3"/>
        <v>26714.571109621527</v>
      </c>
      <c r="AM25" s="1050">
        <f t="shared" si="3"/>
        <v>26134.801543676298</v>
      </c>
      <c r="AN25" s="1050">
        <f t="shared" si="3"/>
        <v>25996.26045245639</v>
      </c>
      <c r="AO25" s="1050">
        <f t="shared" si="3"/>
        <v>25828.50651034683</v>
      </c>
      <c r="AP25" s="1050">
        <f t="shared" si="3"/>
        <v>25488.601394460435</v>
      </c>
      <c r="AQ25" s="1050">
        <f t="shared" si="3"/>
        <v>25361.323867326169</v>
      </c>
      <c r="AR25" s="1050">
        <f t="shared" si="3"/>
        <v>24800.380264166059</v>
      </c>
      <c r="AS25" s="1050">
        <f t="shared" si="3"/>
        <v>23907.896817539702</v>
      </c>
      <c r="AT25" s="1050">
        <f t="shared" si="3"/>
        <v>23327.145664024145</v>
      </c>
      <c r="AU25" s="1050">
        <f t="shared" si="3"/>
        <v>22841.245973659643</v>
      </c>
      <c r="AV25" s="1050">
        <f t="shared" si="3"/>
        <v>22450.679548240765</v>
      </c>
      <c r="AW25" s="1050">
        <f t="shared" si="3"/>
        <v>22088.700799805159</v>
      </c>
      <c r="AX25" s="1050">
        <f t="shared" si="3"/>
        <v>22049.046144918564</v>
      </c>
      <c r="AY25" s="1050">
        <f t="shared" si="3"/>
        <v>21612.584045347248</v>
      </c>
      <c r="AZ25" s="1050">
        <f t="shared" si="3"/>
        <v>21315.094836725697</v>
      </c>
      <c r="BA25" s="1050">
        <f t="shared" si="3"/>
        <v>20803.933314008675</v>
      </c>
      <c r="BB25" s="1050">
        <f t="shared" si="3"/>
        <v>21074.706428633024</v>
      </c>
      <c r="BC25" s="1050">
        <f t="shared" si="3"/>
        <v>20607.109150271706</v>
      </c>
      <c r="BD25" s="1050">
        <f t="shared" si="3"/>
        <v>20253.997944150753</v>
      </c>
      <c r="BE25" s="1050">
        <f t="shared" si="3"/>
        <v>20001.935202121291</v>
      </c>
      <c r="BF25" s="1191">
        <f t="shared" ref="BF25" si="4">SUM(BF16,BF5,BF20,BF13)</f>
        <v>19956.394756647969</v>
      </c>
      <c r="BG25" s="1047"/>
      <c r="BH25" s="33"/>
      <c r="BI25" s="33"/>
    </row>
    <row r="26" spans="1:61">
      <c r="V26" s="83"/>
      <c r="W26" s="83"/>
      <c r="X26" s="83"/>
      <c r="Y26" s="83"/>
      <c r="Z26" s="83"/>
      <c r="AA26" s="1128"/>
      <c r="AB26" s="1128"/>
      <c r="AC26" s="1128"/>
      <c r="AD26" s="1128"/>
      <c r="AE26" s="1128"/>
      <c r="AF26" s="1128"/>
      <c r="AG26" s="1128"/>
      <c r="AH26" s="1128"/>
      <c r="AI26" s="1128"/>
      <c r="AJ26" s="1128"/>
      <c r="AK26" s="1128"/>
      <c r="AL26" s="1128"/>
      <c r="AM26" s="1128"/>
      <c r="AN26" s="1128"/>
      <c r="AO26" s="1128"/>
      <c r="AP26" s="1128"/>
      <c r="AQ26" s="1128"/>
      <c r="AR26" s="1128"/>
      <c r="AS26" s="1128"/>
      <c r="AT26" s="1128"/>
      <c r="AU26" s="1128"/>
      <c r="AV26" s="1128"/>
      <c r="AW26" s="1128"/>
      <c r="AX26" s="1128"/>
      <c r="AY26" s="1128"/>
      <c r="AZ26" s="1128"/>
      <c r="BA26" s="1128"/>
      <c r="BB26" s="1128"/>
      <c r="BC26" s="1128"/>
      <c r="BD26" s="1128"/>
      <c r="BE26" s="1128"/>
      <c r="BF26" s="1128"/>
    </row>
    <row r="27" spans="1:61">
      <c r="U27" s="5" t="s">
        <v>275</v>
      </c>
      <c r="V27" s="83"/>
      <c r="W27" s="83"/>
      <c r="X27" s="83"/>
      <c r="Y27" s="83"/>
      <c r="Z27" s="83"/>
      <c r="AA27" s="1129"/>
      <c r="AB27" s="1129"/>
      <c r="AC27" s="1129"/>
      <c r="AD27" s="1129"/>
      <c r="AE27" s="1129"/>
      <c r="AF27" s="1129"/>
      <c r="AG27" s="1129"/>
      <c r="AH27" s="1129"/>
      <c r="AI27" s="1129"/>
      <c r="AJ27" s="1129"/>
      <c r="AK27" s="1129"/>
      <c r="AL27" s="1129"/>
      <c r="AM27" s="1129"/>
      <c r="AN27" s="1129"/>
      <c r="AO27" s="1129"/>
      <c r="AP27" s="1129"/>
      <c r="AQ27" s="1129"/>
      <c r="AR27" s="1129"/>
      <c r="AS27" s="1129"/>
      <c r="AT27" s="1129"/>
      <c r="AU27" s="1129"/>
      <c r="AV27" s="1129"/>
      <c r="AW27" s="1129"/>
      <c r="AX27" s="1129"/>
      <c r="AY27" s="1129"/>
      <c r="AZ27" s="1129"/>
      <c r="BA27" s="1129"/>
      <c r="BB27" s="1129"/>
      <c r="BC27" s="1129"/>
      <c r="BD27" s="1129"/>
      <c r="BE27" s="1129"/>
      <c r="BF27" s="1129"/>
    </row>
    <row r="28" spans="1:61">
      <c r="U28" s="481"/>
      <c r="V28" s="22"/>
      <c r="W28" s="22"/>
      <c r="X28" s="22"/>
      <c r="Y28" s="22"/>
      <c r="Z28" s="22"/>
      <c r="AA28" s="6">
        <v>1990</v>
      </c>
      <c r="AB28" s="6">
        <f t="shared" ref="AB28:AP28" si="5">AA28+1</f>
        <v>1991</v>
      </c>
      <c r="AC28" s="6">
        <f t="shared" si="5"/>
        <v>1992</v>
      </c>
      <c r="AD28" s="6">
        <f t="shared" si="5"/>
        <v>1993</v>
      </c>
      <c r="AE28" s="6">
        <f t="shared" si="5"/>
        <v>1994</v>
      </c>
      <c r="AF28" s="6">
        <f t="shared" si="5"/>
        <v>1995</v>
      </c>
      <c r="AG28" s="6">
        <f t="shared" si="5"/>
        <v>1996</v>
      </c>
      <c r="AH28" s="6">
        <f t="shared" si="5"/>
        <v>1997</v>
      </c>
      <c r="AI28" s="6">
        <f t="shared" si="5"/>
        <v>1998</v>
      </c>
      <c r="AJ28" s="6">
        <f t="shared" si="5"/>
        <v>1999</v>
      </c>
      <c r="AK28" s="6">
        <f t="shared" si="5"/>
        <v>2000</v>
      </c>
      <c r="AL28" s="6">
        <f t="shared" si="5"/>
        <v>2001</v>
      </c>
      <c r="AM28" s="6">
        <f t="shared" si="5"/>
        <v>2002</v>
      </c>
      <c r="AN28" s="6">
        <f t="shared" si="5"/>
        <v>2003</v>
      </c>
      <c r="AO28" s="6">
        <f t="shared" si="5"/>
        <v>2004</v>
      </c>
      <c r="AP28" s="6">
        <f t="shared" si="5"/>
        <v>2005</v>
      </c>
      <c r="AQ28" s="6">
        <f t="shared" ref="AQ28:AZ28" si="6">AP28+1</f>
        <v>2006</v>
      </c>
      <c r="AR28" s="6">
        <f t="shared" si="6"/>
        <v>2007</v>
      </c>
      <c r="AS28" s="6">
        <f t="shared" si="6"/>
        <v>2008</v>
      </c>
      <c r="AT28" s="6">
        <f t="shared" si="6"/>
        <v>2009</v>
      </c>
      <c r="AU28" s="6">
        <f t="shared" si="6"/>
        <v>2010</v>
      </c>
      <c r="AV28" s="6">
        <f t="shared" si="6"/>
        <v>2011</v>
      </c>
      <c r="AW28" s="6">
        <f t="shared" si="6"/>
        <v>2012</v>
      </c>
      <c r="AX28" s="6">
        <f t="shared" si="6"/>
        <v>2013</v>
      </c>
      <c r="AY28" s="6">
        <f t="shared" si="6"/>
        <v>2014</v>
      </c>
      <c r="AZ28" s="6">
        <f t="shared" si="6"/>
        <v>2015</v>
      </c>
      <c r="BA28" s="6">
        <f t="shared" ref="BA28:BF28" si="7">AZ28+1</f>
        <v>2016</v>
      </c>
      <c r="BB28" s="6">
        <f t="shared" si="7"/>
        <v>2017</v>
      </c>
      <c r="BC28" s="6">
        <f t="shared" si="7"/>
        <v>2018</v>
      </c>
      <c r="BD28" s="6">
        <f t="shared" si="7"/>
        <v>2019</v>
      </c>
      <c r="BE28" s="6">
        <f t="shared" si="7"/>
        <v>2020</v>
      </c>
      <c r="BF28" s="6">
        <f t="shared" si="7"/>
        <v>2021</v>
      </c>
      <c r="BG28" s="697"/>
    </row>
    <row r="29" spans="1:61">
      <c r="U29" s="261" t="s">
        <v>454</v>
      </c>
      <c r="V29" s="1064"/>
      <c r="W29" s="1064"/>
      <c r="X29" s="1064"/>
      <c r="Y29" s="1064"/>
      <c r="Z29" s="1064"/>
      <c r="AA29" s="3">
        <f t="shared" ref="AA29:BE29" si="8">AA5/AA$25</f>
        <v>0.19163930728068096</v>
      </c>
      <c r="AB29" s="3">
        <f t="shared" si="8"/>
        <v>0.2012981784877251</v>
      </c>
      <c r="AC29" s="3">
        <f t="shared" si="8"/>
        <v>0.20401775762342367</v>
      </c>
      <c r="AD29" s="3">
        <f t="shared" si="8"/>
        <v>0.208577138262693</v>
      </c>
      <c r="AE29" s="3">
        <f t="shared" si="8"/>
        <v>0.20819155223476565</v>
      </c>
      <c r="AF29" s="3">
        <f t="shared" si="8"/>
        <v>0.22357879209652565</v>
      </c>
      <c r="AG29" s="3">
        <f t="shared" si="8"/>
        <v>0.22165482819059679</v>
      </c>
      <c r="AH29" s="3">
        <f t="shared" si="8"/>
        <v>0.22201023205883544</v>
      </c>
      <c r="AI29" s="3">
        <f t="shared" si="8"/>
        <v>0.22739497995697391</v>
      </c>
      <c r="AJ29" s="3">
        <f t="shared" si="8"/>
        <v>0.28186778130716406</v>
      </c>
      <c r="AK29" s="3">
        <f t="shared" si="8"/>
        <v>0.25842621183214415</v>
      </c>
      <c r="AL29" s="3">
        <f t="shared" si="8"/>
        <v>0.29358906274745411</v>
      </c>
      <c r="AM29" s="3">
        <f t="shared" si="8"/>
        <v>0.29303789653250811</v>
      </c>
      <c r="AN29" s="3">
        <f t="shared" si="8"/>
        <v>0.2849470061390772</v>
      </c>
      <c r="AO29" s="3">
        <f t="shared" si="8"/>
        <v>0.27807245413544218</v>
      </c>
      <c r="AP29" s="3">
        <f t="shared" si="8"/>
        <v>0.28144530592574563</v>
      </c>
      <c r="AQ29" s="3">
        <f t="shared" si="8"/>
        <v>0.27386245218820637</v>
      </c>
      <c r="AR29" s="3">
        <f t="shared" si="8"/>
        <v>0.27926241610596581</v>
      </c>
      <c r="AS29" s="3">
        <f t="shared" si="8"/>
        <v>0.27777019219818638</v>
      </c>
      <c r="AT29" s="3">
        <f t="shared" si="8"/>
        <v>0.27226313869469482</v>
      </c>
      <c r="AU29" s="3">
        <f t="shared" si="8"/>
        <v>0.2700954067017301</v>
      </c>
      <c r="AV29" s="3">
        <f t="shared" si="8"/>
        <v>0.27560211472511137</v>
      </c>
      <c r="AW29" s="3">
        <f t="shared" si="8"/>
        <v>0.2783660967733852</v>
      </c>
      <c r="AX29" s="3">
        <f t="shared" si="8"/>
        <v>0.28079925412542778</v>
      </c>
      <c r="AY29" s="3">
        <f t="shared" si="8"/>
        <v>0.28172252114032686</v>
      </c>
      <c r="AZ29" s="3">
        <f t="shared" si="8"/>
        <v>0.28790696026439727</v>
      </c>
      <c r="BA29" s="3">
        <f t="shared" si="8"/>
        <v>0.28532210312436251</v>
      </c>
      <c r="BB29" s="3">
        <f t="shared" si="8"/>
        <v>0.29207644531245625</v>
      </c>
      <c r="BC29" s="3">
        <f t="shared" si="8"/>
        <v>0.28678286990337426</v>
      </c>
      <c r="BD29" s="3">
        <f t="shared" si="8"/>
        <v>0.26939293883233489</v>
      </c>
      <c r="BE29" s="3">
        <f t="shared" si="8"/>
        <v>0.25630424542143587</v>
      </c>
      <c r="BF29" s="3">
        <f>BF5/BF$25</f>
        <v>0.25895916765189897</v>
      </c>
      <c r="BG29" s="707"/>
    </row>
    <row r="30" spans="1:61">
      <c r="U30" s="261" t="s">
        <v>473</v>
      </c>
      <c r="V30" s="1064"/>
      <c r="W30" s="1064"/>
      <c r="X30" s="1064"/>
      <c r="Y30" s="1064"/>
      <c r="Z30" s="1064"/>
      <c r="AA30" s="3">
        <f t="shared" ref="AA30:BE30" si="9">AA13/AA$25</f>
        <v>0.30627633002264631</v>
      </c>
      <c r="AB30" s="3">
        <f t="shared" si="9"/>
        <v>0.29447793287813551</v>
      </c>
      <c r="AC30" s="3">
        <f t="shared" si="9"/>
        <v>0.29192546472721198</v>
      </c>
      <c r="AD30" s="3">
        <f t="shared" si="9"/>
        <v>0.28465411159648141</v>
      </c>
      <c r="AE30" s="3">
        <f t="shared" si="9"/>
        <v>0.30634330519096403</v>
      </c>
      <c r="AF30" s="3">
        <f t="shared" si="9"/>
        <v>0.30102919993156441</v>
      </c>
      <c r="AG30" s="3">
        <f t="shared" si="9"/>
        <v>0.32035441708077583</v>
      </c>
      <c r="AH30" s="3">
        <f t="shared" si="9"/>
        <v>0.33013037432683223</v>
      </c>
      <c r="AI30" s="3">
        <f t="shared" si="9"/>
        <v>0.30731702324659055</v>
      </c>
      <c r="AJ30" s="3">
        <f t="shared" si="9"/>
        <v>0.15169541798046315</v>
      </c>
      <c r="AK30" s="3">
        <f t="shared" si="9"/>
        <v>0.22143928200231594</v>
      </c>
      <c r="AL30" s="3">
        <f t="shared" si="9"/>
        <v>0.12570506334813381</v>
      </c>
      <c r="AM30" s="3">
        <f t="shared" si="9"/>
        <v>0.12329174610606679</v>
      </c>
      <c r="AN30" s="3">
        <f t="shared" si="9"/>
        <v>0.12569502441980288</v>
      </c>
      <c r="AO30" s="3">
        <f t="shared" si="9"/>
        <v>0.13254317642459773</v>
      </c>
      <c r="AP30" s="3">
        <f t="shared" si="9"/>
        <v>0.11479796228458312</v>
      </c>
      <c r="AQ30" s="3">
        <f t="shared" si="9"/>
        <v>0.12392098686450952</v>
      </c>
      <c r="AR30" s="3">
        <f t="shared" si="9"/>
        <v>9.4446419446993182E-2</v>
      </c>
      <c r="AS30" s="3">
        <f t="shared" si="9"/>
        <v>0.10629726028439355</v>
      </c>
      <c r="AT30" s="3">
        <f t="shared" si="9"/>
        <v>0.11225937847230419</v>
      </c>
      <c r="AU30" s="3">
        <f t="shared" si="9"/>
        <v>9.1414036131214127E-2</v>
      </c>
      <c r="AV30" s="3">
        <f t="shared" si="9"/>
        <v>7.9158030020411496E-2</v>
      </c>
      <c r="AW30" s="3">
        <f t="shared" si="9"/>
        <v>7.2450389868169984E-2</v>
      </c>
      <c r="AX30" s="3">
        <f t="shared" si="9"/>
        <v>7.3370923224659698E-2</v>
      </c>
      <c r="AY30" s="3">
        <f t="shared" si="9"/>
        <v>7.4293980082676125E-2</v>
      </c>
      <c r="AZ30" s="3">
        <f t="shared" si="9"/>
        <v>5.626855620055439E-2</v>
      </c>
      <c r="BA30" s="3">
        <f t="shared" si="9"/>
        <v>5.3095833277990043E-2</v>
      </c>
      <c r="BB30" s="3">
        <f t="shared" si="9"/>
        <v>4.8383061635836423E-2</v>
      </c>
      <c r="BC30" s="3">
        <f t="shared" si="9"/>
        <v>4.249774857076874E-2</v>
      </c>
      <c r="BD30" s="3">
        <f t="shared" si="9"/>
        <v>4.6441495045796269E-2</v>
      </c>
      <c r="BE30" s="3">
        <f t="shared" si="9"/>
        <v>5.4321422213293294E-2</v>
      </c>
      <c r="BF30" s="3">
        <f t="shared" ref="BF30" si="10">BF13/BF$25</f>
        <v>5.0853933951010219E-2</v>
      </c>
      <c r="BG30" s="707"/>
    </row>
    <row r="31" spans="1:61">
      <c r="U31" s="263" t="s">
        <v>455</v>
      </c>
      <c r="V31" s="1066"/>
      <c r="W31" s="1066"/>
      <c r="X31" s="1066"/>
      <c r="Y31" s="1066"/>
      <c r="Z31" s="1066"/>
      <c r="AA31" s="1038">
        <f t="shared" ref="AA31:BE31" si="11">AA16/AA$25</f>
        <v>0.36657713936131742</v>
      </c>
      <c r="AB31" s="1038">
        <f t="shared" si="11"/>
        <v>0.36499873985796305</v>
      </c>
      <c r="AC31" s="1038">
        <f t="shared" si="11"/>
        <v>0.36107669582730134</v>
      </c>
      <c r="AD31" s="1038">
        <f t="shared" si="11"/>
        <v>0.36327359664278963</v>
      </c>
      <c r="AE31" s="1038">
        <f t="shared" si="11"/>
        <v>0.34320727594428085</v>
      </c>
      <c r="AF31" s="1038">
        <f t="shared" si="11"/>
        <v>0.32833350293294672</v>
      </c>
      <c r="AG31" s="1038">
        <f t="shared" si="11"/>
        <v>0.31231296855122492</v>
      </c>
      <c r="AH31" s="1038">
        <f t="shared" si="11"/>
        <v>0.30247826228141683</v>
      </c>
      <c r="AI31" s="1038">
        <f t="shared" si="11"/>
        <v>0.31319384311332005</v>
      </c>
      <c r="AJ31" s="1038">
        <f t="shared" si="11"/>
        <v>0.38076887241846558</v>
      </c>
      <c r="AK31" s="1038">
        <f t="shared" si="11"/>
        <v>0.35121708091966874</v>
      </c>
      <c r="AL31" s="1038">
        <f t="shared" si="11"/>
        <v>0.3914028614910926</v>
      </c>
      <c r="AM31" s="1038">
        <f t="shared" si="11"/>
        <v>0.40007280049237509</v>
      </c>
      <c r="AN31" s="1038">
        <f t="shared" si="11"/>
        <v>0.40235116628420986</v>
      </c>
      <c r="AO31" s="1038">
        <f t="shared" si="11"/>
        <v>0.40087568406687185</v>
      </c>
      <c r="AP31" s="1038">
        <f t="shared" si="11"/>
        <v>0.41014316030192766</v>
      </c>
      <c r="AQ31" s="1038">
        <f t="shared" si="11"/>
        <v>0.41355836799068219</v>
      </c>
      <c r="AR31" s="1038">
        <f t="shared" si="11"/>
        <v>0.44121984608572351</v>
      </c>
      <c r="AS31" s="1038">
        <f t="shared" si="11"/>
        <v>0.42596284289682251</v>
      </c>
      <c r="AT31" s="1038">
        <f t="shared" si="11"/>
        <v>0.4290266572892617</v>
      </c>
      <c r="AU31" s="1038">
        <f t="shared" si="11"/>
        <v>0.45169830697188351</v>
      </c>
      <c r="AV31" s="1038">
        <f t="shared" si="11"/>
        <v>0.45302461044144521</v>
      </c>
      <c r="AW31" s="1038">
        <f t="shared" si="11"/>
        <v>0.45571342449677577</v>
      </c>
      <c r="AX31" s="1038">
        <f t="shared" si="11"/>
        <v>0.45145454507290256</v>
      </c>
      <c r="AY31" s="1038">
        <f t="shared" si="11"/>
        <v>0.45260725764415999</v>
      </c>
      <c r="AZ31" s="1038">
        <f t="shared" si="11"/>
        <v>0.45952289166408172</v>
      </c>
      <c r="BA31" s="1038">
        <f t="shared" si="11"/>
        <v>0.4673781942284449</v>
      </c>
      <c r="BB31" s="1038">
        <f t="shared" si="11"/>
        <v>0.4661036575739857</v>
      </c>
      <c r="BC31" s="1038">
        <f t="shared" si="11"/>
        <v>0.47280484019023844</v>
      </c>
      <c r="BD31" s="1038">
        <f t="shared" si="11"/>
        <v>0.47728821087391288</v>
      </c>
      <c r="BE31" s="1038">
        <f t="shared" si="11"/>
        <v>0.48391283397988594</v>
      </c>
      <c r="BF31" s="1038">
        <f t="shared" ref="BF31" si="12">BF16/BF$25</f>
        <v>0.48422631168417446</v>
      </c>
      <c r="BG31" s="707"/>
    </row>
    <row r="32" spans="1:61" ht="14.4" thickBot="1">
      <c r="U32" s="262" t="s">
        <v>456</v>
      </c>
      <c r="V32" s="1064"/>
      <c r="W32" s="1064"/>
      <c r="X32" s="1064"/>
      <c r="Y32" s="1064"/>
      <c r="Z32" s="1064"/>
      <c r="AA32" s="3">
        <f t="shared" ref="AA32:BE32" si="13">AA20/AA$25</f>
        <v>0.13550722333535531</v>
      </c>
      <c r="AB32" s="3">
        <f t="shared" si="13"/>
        <v>0.13922514877617648</v>
      </c>
      <c r="AC32" s="3">
        <f t="shared" si="13"/>
        <v>0.14298008182206298</v>
      </c>
      <c r="AD32" s="3">
        <f t="shared" si="13"/>
        <v>0.14349515349803593</v>
      </c>
      <c r="AE32" s="3">
        <f t="shared" si="13"/>
        <v>0.14225786662998938</v>
      </c>
      <c r="AF32" s="3">
        <f t="shared" si="13"/>
        <v>0.14705850503896314</v>
      </c>
      <c r="AG32" s="3">
        <f t="shared" si="13"/>
        <v>0.1456777861774024</v>
      </c>
      <c r="AH32" s="3">
        <f t="shared" si="13"/>
        <v>0.14538113133291555</v>
      </c>
      <c r="AI32" s="3">
        <f t="shared" si="13"/>
        <v>0.15209415368311535</v>
      </c>
      <c r="AJ32" s="3">
        <f t="shared" si="13"/>
        <v>0.18566792829390719</v>
      </c>
      <c r="AK32" s="3">
        <f t="shared" si="13"/>
        <v>0.16891742524587122</v>
      </c>
      <c r="AL32" s="3">
        <f t="shared" si="13"/>
        <v>0.18930301241331948</v>
      </c>
      <c r="AM32" s="3">
        <f t="shared" si="13"/>
        <v>0.18359755686905002</v>
      </c>
      <c r="AN32" s="3">
        <f t="shared" si="13"/>
        <v>0.18700680315691001</v>
      </c>
      <c r="AO32" s="3">
        <f t="shared" si="13"/>
        <v>0.18850868537308826</v>
      </c>
      <c r="AP32" s="3">
        <f t="shared" si="13"/>
        <v>0.19361357148774361</v>
      </c>
      <c r="AQ32" s="3">
        <f t="shared" si="13"/>
        <v>0.18865819295660191</v>
      </c>
      <c r="AR32" s="3">
        <f t="shared" si="13"/>
        <v>0.18507131836131757</v>
      </c>
      <c r="AS32" s="3">
        <f t="shared" si="13"/>
        <v>0.18996970462059759</v>
      </c>
      <c r="AT32" s="3">
        <f t="shared" si="13"/>
        <v>0.18645082554373921</v>
      </c>
      <c r="AU32" s="3">
        <f t="shared" si="13"/>
        <v>0.18679225019517215</v>
      </c>
      <c r="AV32" s="3">
        <f t="shared" si="13"/>
        <v>0.19221524481303179</v>
      </c>
      <c r="AW32" s="3">
        <f t="shared" si="13"/>
        <v>0.19347008886166892</v>
      </c>
      <c r="AX32" s="3">
        <f t="shared" si="13"/>
        <v>0.19437527757701001</v>
      </c>
      <c r="AY32" s="3">
        <f t="shared" si="13"/>
        <v>0.19137624113283691</v>
      </c>
      <c r="AZ32" s="3">
        <f t="shared" si="13"/>
        <v>0.19630159187096671</v>
      </c>
      <c r="BA32" s="3">
        <f t="shared" si="13"/>
        <v>0.19420386936920245</v>
      </c>
      <c r="BB32" s="3">
        <f t="shared" si="13"/>
        <v>0.19343683547772156</v>
      </c>
      <c r="BC32" s="3">
        <f t="shared" si="13"/>
        <v>0.1979145413356185</v>
      </c>
      <c r="BD32" s="3">
        <f t="shared" si="13"/>
        <v>0.20687735524795592</v>
      </c>
      <c r="BE32" s="3">
        <f t="shared" si="13"/>
        <v>0.20546149838538488</v>
      </c>
      <c r="BF32" s="3">
        <f t="shared" ref="BF32" si="14">BF20/BF$25</f>
        <v>0.20596058671291623</v>
      </c>
      <c r="BG32" s="707"/>
    </row>
    <row r="33" spans="21:59" ht="14.4" thickTop="1">
      <c r="U33" s="263" t="s">
        <v>29</v>
      </c>
      <c r="V33" s="1065"/>
      <c r="W33" s="1065"/>
      <c r="X33" s="1065"/>
      <c r="Y33" s="1065"/>
      <c r="Z33" s="1065"/>
      <c r="AA33" s="604">
        <f t="shared" ref="AA33:BE33" si="15">SUM(AA31,AA29,AA32,AA30)</f>
        <v>1</v>
      </c>
      <c r="AB33" s="604">
        <f t="shared" si="15"/>
        <v>1.0000000000000002</v>
      </c>
      <c r="AC33" s="604">
        <f t="shared" si="15"/>
        <v>1</v>
      </c>
      <c r="AD33" s="604">
        <f t="shared" si="15"/>
        <v>1</v>
      </c>
      <c r="AE33" s="604">
        <f t="shared" si="15"/>
        <v>1</v>
      </c>
      <c r="AF33" s="604">
        <f t="shared" si="15"/>
        <v>0.99999999999999989</v>
      </c>
      <c r="AG33" s="604">
        <f t="shared" si="15"/>
        <v>0.99999999999999989</v>
      </c>
      <c r="AH33" s="604">
        <f t="shared" si="15"/>
        <v>1</v>
      </c>
      <c r="AI33" s="604">
        <f t="shared" si="15"/>
        <v>0.99999999999999978</v>
      </c>
      <c r="AJ33" s="604">
        <f t="shared" si="15"/>
        <v>1</v>
      </c>
      <c r="AK33" s="604">
        <f t="shared" si="15"/>
        <v>1</v>
      </c>
      <c r="AL33" s="604">
        <f t="shared" si="15"/>
        <v>1</v>
      </c>
      <c r="AM33" s="604">
        <f t="shared" si="15"/>
        <v>1</v>
      </c>
      <c r="AN33" s="604">
        <f t="shared" si="15"/>
        <v>0.99999999999999989</v>
      </c>
      <c r="AO33" s="604">
        <f t="shared" si="15"/>
        <v>1</v>
      </c>
      <c r="AP33" s="604">
        <f t="shared" si="15"/>
        <v>1</v>
      </c>
      <c r="AQ33" s="604">
        <f t="shared" si="15"/>
        <v>0.99999999999999989</v>
      </c>
      <c r="AR33" s="604">
        <f t="shared" si="15"/>
        <v>1</v>
      </c>
      <c r="AS33" s="604">
        <f t="shared" si="15"/>
        <v>1</v>
      </c>
      <c r="AT33" s="604">
        <f t="shared" si="15"/>
        <v>0.99999999999999989</v>
      </c>
      <c r="AU33" s="604">
        <f t="shared" si="15"/>
        <v>1</v>
      </c>
      <c r="AV33" s="604">
        <f t="shared" si="15"/>
        <v>0.99999999999999978</v>
      </c>
      <c r="AW33" s="604">
        <f t="shared" si="15"/>
        <v>0.99999999999999989</v>
      </c>
      <c r="AX33" s="604">
        <f t="shared" si="15"/>
        <v>1</v>
      </c>
      <c r="AY33" s="604">
        <f t="shared" si="15"/>
        <v>1</v>
      </c>
      <c r="AZ33" s="604">
        <f t="shared" si="15"/>
        <v>1.0000000000000002</v>
      </c>
      <c r="BA33" s="604">
        <f t="shared" si="15"/>
        <v>0.99999999999999989</v>
      </c>
      <c r="BB33" s="604">
        <f t="shared" si="15"/>
        <v>0.99999999999999989</v>
      </c>
      <c r="BC33" s="604">
        <f t="shared" si="15"/>
        <v>0.99999999999999989</v>
      </c>
      <c r="BD33" s="604">
        <f t="shared" si="15"/>
        <v>1</v>
      </c>
      <c r="BE33" s="604">
        <f t="shared" si="15"/>
        <v>1</v>
      </c>
      <c r="BF33" s="604">
        <f t="shared" ref="BF33" si="16">SUM(BF31,BF29,BF32,BF30)</f>
        <v>0.99999999999999989</v>
      </c>
      <c r="BG33" s="707"/>
    </row>
    <row r="34" spans="21:59">
      <c r="V34" s="83"/>
      <c r="W34" s="83"/>
      <c r="X34" s="83"/>
      <c r="Y34" s="83"/>
      <c r="Z34" s="83"/>
    </row>
    <row r="35" spans="21:59">
      <c r="U35" s="83" t="s">
        <v>46</v>
      </c>
      <c r="V35" s="83"/>
      <c r="W35" s="83"/>
      <c r="X35" s="83"/>
      <c r="Y35" s="83"/>
      <c r="Z35" s="83"/>
    </row>
    <row r="36" spans="21:59">
      <c r="U36" s="481"/>
      <c r="V36" s="22"/>
      <c r="W36" s="22"/>
      <c r="X36" s="22"/>
      <c r="Y36" s="22"/>
      <c r="Z36" s="22"/>
      <c r="AA36" s="6">
        <v>1990</v>
      </c>
      <c r="AB36" s="6">
        <f t="shared" ref="AB36:AP36" si="17">AA36+1</f>
        <v>1991</v>
      </c>
      <c r="AC36" s="6">
        <f t="shared" si="17"/>
        <v>1992</v>
      </c>
      <c r="AD36" s="6">
        <f t="shared" si="17"/>
        <v>1993</v>
      </c>
      <c r="AE36" s="6">
        <f t="shared" si="17"/>
        <v>1994</v>
      </c>
      <c r="AF36" s="6">
        <f t="shared" si="17"/>
        <v>1995</v>
      </c>
      <c r="AG36" s="6">
        <f t="shared" si="17"/>
        <v>1996</v>
      </c>
      <c r="AH36" s="6">
        <f t="shared" si="17"/>
        <v>1997</v>
      </c>
      <c r="AI36" s="6">
        <f t="shared" si="17"/>
        <v>1998</v>
      </c>
      <c r="AJ36" s="6">
        <f t="shared" si="17"/>
        <v>1999</v>
      </c>
      <c r="AK36" s="6">
        <f t="shared" si="17"/>
        <v>2000</v>
      </c>
      <c r="AL36" s="6">
        <f t="shared" si="17"/>
        <v>2001</v>
      </c>
      <c r="AM36" s="6">
        <f t="shared" si="17"/>
        <v>2002</v>
      </c>
      <c r="AN36" s="6">
        <f t="shared" si="17"/>
        <v>2003</v>
      </c>
      <c r="AO36" s="6">
        <f t="shared" si="17"/>
        <v>2004</v>
      </c>
      <c r="AP36" s="6">
        <f t="shared" si="17"/>
        <v>2005</v>
      </c>
      <c r="AQ36" s="6">
        <f t="shared" ref="AQ36:AZ36" si="18">AP36+1</f>
        <v>2006</v>
      </c>
      <c r="AR36" s="6">
        <f t="shared" si="18"/>
        <v>2007</v>
      </c>
      <c r="AS36" s="6">
        <f t="shared" si="18"/>
        <v>2008</v>
      </c>
      <c r="AT36" s="6">
        <f t="shared" si="18"/>
        <v>2009</v>
      </c>
      <c r="AU36" s="6">
        <f t="shared" si="18"/>
        <v>2010</v>
      </c>
      <c r="AV36" s="6">
        <f t="shared" si="18"/>
        <v>2011</v>
      </c>
      <c r="AW36" s="6">
        <f t="shared" si="18"/>
        <v>2012</v>
      </c>
      <c r="AX36" s="6">
        <f t="shared" si="18"/>
        <v>2013</v>
      </c>
      <c r="AY36" s="6">
        <f t="shared" si="18"/>
        <v>2014</v>
      </c>
      <c r="AZ36" s="6">
        <f t="shared" si="18"/>
        <v>2015</v>
      </c>
      <c r="BA36" s="6">
        <f t="shared" ref="BA36:BF36" si="19">AZ36+1</f>
        <v>2016</v>
      </c>
      <c r="BB36" s="6">
        <f t="shared" si="19"/>
        <v>2017</v>
      </c>
      <c r="BC36" s="6">
        <f t="shared" si="19"/>
        <v>2018</v>
      </c>
      <c r="BD36" s="6">
        <f t="shared" si="19"/>
        <v>2019</v>
      </c>
      <c r="BE36" s="6">
        <f t="shared" si="19"/>
        <v>2020</v>
      </c>
      <c r="BF36" s="6">
        <f t="shared" si="19"/>
        <v>2021</v>
      </c>
      <c r="BG36" s="697"/>
    </row>
    <row r="37" spans="21:59">
      <c r="U37" s="292" t="s">
        <v>454</v>
      </c>
      <c r="V37" s="1042"/>
      <c r="W37" s="1042"/>
      <c r="X37" s="1042"/>
      <c r="Y37" s="1042"/>
      <c r="Z37" s="1042"/>
      <c r="AA37" s="103"/>
      <c r="AB37" s="1061">
        <f>AB5/AA5-1</f>
        <v>3.9846451595572763E-2</v>
      </c>
      <c r="AC37" s="1061">
        <f t="shared" ref="AC37:BF37" si="20">AC5/AB5-1</f>
        <v>1.8657117310510563E-2</v>
      </c>
      <c r="AD37" s="1061">
        <f t="shared" si="20"/>
        <v>1.8598296571434414E-2</v>
      </c>
      <c r="AE37" s="1061">
        <f t="shared" si="20"/>
        <v>3.692735851793949E-2</v>
      </c>
      <c r="AF37" s="1061">
        <f t="shared" si="20"/>
        <v>8.2741150678308895E-2</v>
      </c>
      <c r="AG37" s="1061">
        <f t="shared" si="20"/>
        <v>2.400035538538714E-2</v>
      </c>
      <c r="AH37" s="1061">
        <f t="shared" si="20"/>
        <v>2.4725443824317184E-2</v>
      </c>
      <c r="AI37" s="1061">
        <f t="shared" si="20"/>
        <v>-2.1075221951283085E-2</v>
      </c>
      <c r="AJ37" s="1061">
        <f t="shared" si="20"/>
        <v>1.5866079022441193E-2</v>
      </c>
      <c r="AK37" s="1061">
        <f t="shared" si="20"/>
        <v>4.4984003645032189E-4</v>
      </c>
      <c r="AL37" s="1061">
        <f t="shared" si="20"/>
        <v>1.2093440410820833E-4</v>
      </c>
      <c r="AM37" s="1061">
        <f t="shared" si="20"/>
        <v>-2.3538968569467578E-2</v>
      </c>
      <c r="AN37" s="1061">
        <f t="shared" si="20"/>
        <v>-3.2765045503940105E-2</v>
      </c>
      <c r="AO37" s="1061">
        <f t="shared" si="20"/>
        <v>-3.0423040595759843E-2</v>
      </c>
      <c r="AP37" s="1061">
        <f t="shared" si="20"/>
        <v>-1.1903009432721046E-3</v>
      </c>
      <c r="AQ37" s="1061">
        <f t="shared" si="20"/>
        <v>-3.1801518130805007E-2</v>
      </c>
      <c r="AR37" s="1061">
        <f t="shared" si="20"/>
        <v>-2.8363964349968906E-3</v>
      </c>
      <c r="AS37" s="1061">
        <f t="shared" si="20"/>
        <v>-4.1137837979784098E-2</v>
      </c>
      <c r="AT37" s="1061">
        <f t="shared" si="20"/>
        <v>-4.3635523957125E-2</v>
      </c>
      <c r="AU37" s="1061">
        <f t="shared" si="20"/>
        <v>-2.8625851848464556E-2</v>
      </c>
      <c r="AV37" s="1061">
        <f t="shared" si="20"/>
        <v>2.9402191095333485E-3</v>
      </c>
      <c r="AW37" s="1061">
        <f t="shared" si="20"/>
        <v>-6.2561000560515945E-3</v>
      </c>
      <c r="AX37" s="1061">
        <f t="shared" si="20"/>
        <v>6.9299156644235804E-3</v>
      </c>
      <c r="AY37" s="1061">
        <f t="shared" si="20"/>
        <v>-1.6572145235402846E-2</v>
      </c>
      <c r="AZ37" s="1061">
        <f t="shared" si="20"/>
        <v>7.8854417478995131E-3</v>
      </c>
      <c r="BA37" s="1061">
        <f t="shared" si="20"/>
        <v>-3.2743991860593513E-2</v>
      </c>
      <c r="BB37" s="1061">
        <f t="shared" si="20"/>
        <v>3.6996280048414709E-2</v>
      </c>
      <c r="BC37" s="1061">
        <f t="shared" si="20"/>
        <v>-3.9909417074421416E-2</v>
      </c>
      <c r="BD37" s="1061">
        <f t="shared" si="20"/>
        <v>-7.6734320906730935E-2</v>
      </c>
      <c r="BE37" s="1061">
        <f t="shared" si="20"/>
        <v>-6.0426311856471404E-2</v>
      </c>
      <c r="BF37" s="1061">
        <f t="shared" si="20"/>
        <v>8.0580931618619012E-3</v>
      </c>
      <c r="BG37" s="491"/>
    </row>
    <row r="38" spans="21:59">
      <c r="U38" s="292" t="s">
        <v>474</v>
      </c>
      <c r="V38" s="1042"/>
      <c r="W38" s="1439"/>
      <c r="X38" s="1439"/>
      <c r="Y38" s="1439"/>
      <c r="Z38" s="1439"/>
      <c r="AA38" s="812"/>
      <c r="AB38" s="1061">
        <f t="shared" ref="AB38:BF38" si="21">AB13/AA13-1</f>
        <v>-4.8183382339202385E-2</v>
      </c>
      <c r="AC38" s="1061">
        <f t="shared" si="21"/>
        <v>-3.6334855814227351E-3</v>
      </c>
      <c r="AD38" s="1061">
        <f t="shared" si="21"/>
        <v>-2.8484594007519681E-2</v>
      </c>
      <c r="AE38" s="1061">
        <f t="shared" si="21"/>
        <v>0.11800273752218571</v>
      </c>
      <c r="AF38" s="1061">
        <f t="shared" si="21"/>
        <v>-9.2653068250856396E-3</v>
      </c>
      <c r="AG38" s="1061">
        <f t="shared" si="21"/>
        <v>9.9197189414726106E-2</v>
      </c>
      <c r="AH38" s="1061">
        <f t="shared" si="21"/>
        <v>5.4305549884818172E-2</v>
      </c>
      <c r="AI38" s="1061">
        <f t="shared" si="21"/>
        <v>-0.11030208511895334</v>
      </c>
      <c r="AJ38" s="1061">
        <f t="shared" si="21"/>
        <v>-0.59546347464180549</v>
      </c>
      <c r="AK38" s="1061">
        <f t="shared" si="21"/>
        <v>0.59289223910049871</v>
      </c>
      <c r="AL38" s="1061">
        <f t="shared" si="21"/>
        <v>-0.50025631650692182</v>
      </c>
      <c r="AM38" s="1061">
        <f t="shared" si="21"/>
        <v>-4.0483974728554806E-2</v>
      </c>
      <c r="AN38" s="1061">
        <f t="shared" si="21"/>
        <v>1.4088263000453072E-2</v>
      </c>
      <c r="AO38" s="1061">
        <f t="shared" si="21"/>
        <v>4.7677706740626435E-2</v>
      </c>
      <c r="AP38" s="1061">
        <f t="shared" si="21"/>
        <v>-0.14528068965870167</v>
      </c>
      <c r="AQ38" s="1061">
        <f t="shared" si="21"/>
        <v>7.4079922757466443E-2</v>
      </c>
      <c r="AR38" s="1061">
        <f t="shared" si="21"/>
        <v>-0.25470697886317906</v>
      </c>
      <c r="AS38" s="1061">
        <f t="shared" si="21"/>
        <v>8.4974686947834277E-2</v>
      </c>
      <c r="AT38" s="1061">
        <f t="shared" si="21"/>
        <v>3.0435448728674652E-2</v>
      </c>
      <c r="AU38" s="1061">
        <f t="shared" si="21"/>
        <v>-0.20265102474387209</v>
      </c>
      <c r="AV38" s="1061">
        <f t="shared" si="21"/>
        <v>-0.14887804507445457</v>
      </c>
      <c r="AW38" s="1061">
        <f t="shared" si="21"/>
        <v>-9.9494373157499205E-2</v>
      </c>
      <c r="AX38" s="1061">
        <f t="shared" si="21"/>
        <v>1.0887650033230667E-2</v>
      </c>
      <c r="AY38" s="1061">
        <f t="shared" si="21"/>
        <v>-7.4634010577897536E-3</v>
      </c>
      <c r="AZ38" s="1061">
        <f t="shared" si="21"/>
        <v>-0.2530479546419373</v>
      </c>
      <c r="BA38" s="1061">
        <f t="shared" si="21"/>
        <v>-7.9014372255020504E-2</v>
      </c>
      <c r="BB38" s="1061">
        <f t="shared" si="21"/>
        <v>-7.6899499759932266E-2</v>
      </c>
      <c r="BC38" s="1061">
        <f t="shared" si="21"/>
        <v>-0.14112865383918305</v>
      </c>
      <c r="BD38" s="1061">
        <f t="shared" si="21"/>
        <v>7.4073395725044122E-2</v>
      </c>
      <c r="BE38" s="1061">
        <f t="shared" si="21"/>
        <v>0.15511758182309898</v>
      </c>
      <c r="BF38" s="1061">
        <f t="shared" si="21"/>
        <v>-6.5964263329089667E-2</v>
      </c>
      <c r="BG38" s="491"/>
    </row>
    <row r="39" spans="21:59">
      <c r="U39" s="290" t="s">
        <v>475</v>
      </c>
      <c r="V39" s="1042"/>
      <c r="W39" s="1439"/>
      <c r="X39" s="1439"/>
      <c r="Y39" s="1439"/>
      <c r="Z39" s="1439"/>
      <c r="AA39" s="812"/>
      <c r="AB39" s="1061">
        <f t="shared" ref="AB39:BF39" si="22">AB16/AA16-1</f>
        <v>-1.4310912101538564E-2</v>
      </c>
      <c r="AC39" s="1061">
        <f t="shared" si="22"/>
        <v>-5.7216254899611352E-3</v>
      </c>
      <c r="AD39" s="1061">
        <f t="shared" si="22"/>
        <v>2.3942921641511017E-3</v>
      </c>
      <c r="AE39" s="1061">
        <f t="shared" si="22"/>
        <v>-1.8535519481876483E-2</v>
      </c>
      <c r="AF39" s="1061">
        <f t="shared" si="22"/>
        <v>-3.5469746138074965E-2</v>
      </c>
      <c r="AG39" s="1061">
        <f t="shared" si="22"/>
        <v>-1.7509555161515977E-2</v>
      </c>
      <c r="AH39" s="1061">
        <f t="shared" si="22"/>
        <v>-9.131834157396268E-3</v>
      </c>
      <c r="AI39" s="1061">
        <f t="shared" si="22"/>
        <v>-1.0398178955453474E-2</v>
      </c>
      <c r="AJ39" s="1061">
        <f t="shared" si="22"/>
        <v>-3.6312067549125748E-3</v>
      </c>
      <c r="AK39" s="1061">
        <f t="shared" si="22"/>
        <v>6.5106759022766081E-3</v>
      </c>
      <c r="AL39" s="1061">
        <f t="shared" si="22"/>
        <v>-1.8935469835280716E-2</v>
      </c>
      <c r="AM39" s="1061">
        <f t="shared" si="22"/>
        <v>-3.2165913275927771E-5</v>
      </c>
      <c r="AN39" s="1061">
        <f t="shared" si="22"/>
        <v>3.6366989898262148E-4</v>
      </c>
      <c r="AO39" s="1061">
        <f t="shared" si="22"/>
        <v>-1.009648903507776E-2</v>
      </c>
      <c r="AP39" s="1061">
        <f t="shared" si="22"/>
        <v>9.6537682712878325E-3</v>
      </c>
      <c r="AQ39" s="1061">
        <f t="shared" si="22"/>
        <v>3.2917793774789317E-3</v>
      </c>
      <c r="AR39" s="1061">
        <f t="shared" si="22"/>
        <v>4.3289041841346965E-2</v>
      </c>
      <c r="AS39" s="1061">
        <f t="shared" si="22"/>
        <v>-6.9321436163387151E-2</v>
      </c>
      <c r="AT39" s="1061">
        <f t="shared" si="22"/>
        <v>-1.7273224163055212E-2</v>
      </c>
      <c r="AU39" s="1061">
        <f t="shared" si="22"/>
        <v>3.0913850629634254E-2</v>
      </c>
      <c r="AV39" s="1061">
        <f t="shared" si="22"/>
        <v>-1.4213121449964006E-2</v>
      </c>
      <c r="AW39" s="1061">
        <f t="shared" si="22"/>
        <v>-1.0283733255357141E-2</v>
      </c>
      <c r="AX39" s="1061">
        <f t="shared" si="22"/>
        <v>-1.1123989730339789E-2</v>
      </c>
      <c r="AY39" s="1061">
        <f t="shared" si="22"/>
        <v>-1.7292268847066916E-2</v>
      </c>
      <c r="AZ39" s="1061">
        <f t="shared" si="22"/>
        <v>1.304600687669133E-3</v>
      </c>
      <c r="BA39" s="1061">
        <f t="shared" si="22"/>
        <v>-7.2966696529307429E-3</v>
      </c>
      <c r="BB39" s="1061">
        <f t="shared" si="22"/>
        <v>1.025299172825811E-2</v>
      </c>
      <c r="BC39" s="1061">
        <f t="shared" si="22"/>
        <v>-8.129575324144489E-3</v>
      </c>
      <c r="BD39" s="1061">
        <f t="shared" si="22"/>
        <v>-7.8153962024446466E-3</v>
      </c>
      <c r="BE39" s="1061">
        <f t="shared" si="22"/>
        <v>1.2618924119969233E-3</v>
      </c>
      <c r="BF39" s="1061">
        <f t="shared" si="22"/>
        <v>-1.6304790051188123E-3</v>
      </c>
      <c r="BG39" s="491"/>
    </row>
    <row r="40" spans="21:59" ht="14.4" thickBot="1">
      <c r="U40" s="1188" t="s">
        <v>456</v>
      </c>
      <c r="V40" s="1182"/>
      <c r="W40" s="1182"/>
      <c r="X40" s="1182"/>
      <c r="Y40" s="1182"/>
      <c r="Z40" s="1182"/>
      <c r="AA40" s="103"/>
      <c r="AB40" s="1061">
        <f t="shared" ref="AB40:BF40" si="23">AB20/AA20-1</f>
        <v>1.7113001464105215E-2</v>
      </c>
      <c r="AC40" s="1061">
        <f t="shared" si="23"/>
        <v>3.2185490100978598E-2</v>
      </c>
      <c r="AD40" s="1061">
        <f t="shared" si="23"/>
        <v>-7.8508553762790534E-5</v>
      </c>
      <c r="AE40" s="1061">
        <f t="shared" si="23"/>
        <v>2.9890359366470332E-2</v>
      </c>
      <c r="AF40" s="1061">
        <f t="shared" si="23"/>
        <v>4.2247820953553061E-2</v>
      </c>
      <c r="AG40" s="1061">
        <f t="shared" si="23"/>
        <v>2.3190981069090233E-2</v>
      </c>
      <c r="AH40" s="1061">
        <f t="shared" si="23"/>
        <v>2.1001631233536155E-2</v>
      </c>
      <c r="AI40" s="1061">
        <f t="shared" si="23"/>
        <v>-1.2452595206768891E-4</v>
      </c>
      <c r="AJ40" s="1061">
        <f t="shared" si="23"/>
        <v>4.5202063601901266E-4</v>
      </c>
      <c r="AK40" s="1061">
        <f t="shared" si="23"/>
        <v>-7.2457474079703488E-3</v>
      </c>
      <c r="AL40" s="1061">
        <f t="shared" si="23"/>
        <v>-1.3420064068225268E-2</v>
      </c>
      <c r="AM40" s="1061">
        <f t="shared" si="23"/>
        <v>-5.1187553429683064E-2</v>
      </c>
      <c r="AN40" s="1061">
        <f t="shared" si="23"/>
        <v>1.3169671911134051E-2</v>
      </c>
      <c r="AO40" s="1061">
        <f t="shared" si="23"/>
        <v>1.5263355788379673E-3</v>
      </c>
      <c r="AP40" s="1061">
        <f t="shared" si="23"/>
        <v>1.3563920091452353E-2</v>
      </c>
      <c r="AQ40" s="1061">
        <f t="shared" si="23"/>
        <v>-3.0459872330265259E-2</v>
      </c>
      <c r="AR40" s="1061">
        <f t="shared" si="23"/>
        <v>-4.0710108239747966E-2</v>
      </c>
      <c r="AS40" s="1061">
        <f t="shared" si="23"/>
        <v>-1.0471603486812864E-2</v>
      </c>
      <c r="AT40" s="1061">
        <f t="shared" si="23"/>
        <v>-4.2364600500338301E-2</v>
      </c>
      <c r="AU40" s="1061">
        <f t="shared" si="23"/>
        <v>-1.903676126702103E-2</v>
      </c>
      <c r="AV40" s="1061">
        <f t="shared" si="23"/>
        <v>1.1436624462553446E-2</v>
      </c>
      <c r="AW40" s="1061">
        <f t="shared" si="23"/>
        <v>-9.7002176435140308E-3</v>
      </c>
      <c r="AX40" s="1061">
        <f t="shared" si="23"/>
        <v>2.8750555266541244E-3</v>
      </c>
      <c r="AY40" s="1061">
        <f t="shared" si="23"/>
        <v>-3.4918740221017375E-2</v>
      </c>
      <c r="AZ40" s="1061">
        <f t="shared" si="23"/>
        <v>1.1617597213637199E-2</v>
      </c>
      <c r="BA40" s="1061">
        <f t="shared" si="23"/>
        <v>-3.4411152757241159E-2</v>
      </c>
      <c r="BB40" s="1061">
        <f t="shared" si="23"/>
        <v>9.014438222251675E-3</v>
      </c>
      <c r="BC40" s="1061">
        <f t="shared" si="23"/>
        <v>4.4694711108816954E-4</v>
      </c>
      <c r="BD40" s="1061">
        <f t="shared" si="23"/>
        <v>2.7374876838231588E-2</v>
      </c>
      <c r="BE40" s="1061">
        <f t="shared" si="23"/>
        <v>-1.9203855501734757E-2</v>
      </c>
      <c r="BF40" s="1061">
        <f t="shared" si="23"/>
        <v>1.4677619984482249E-4</v>
      </c>
      <c r="BG40" s="491"/>
    </row>
    <row r="41" spans="21:59" ht="14.4" thickTop="1">
      <c r="U41" s="1189" t="s">
        <v>29</v>
      </c>
      <c r="V41" s="1067"/>
      <c r="W41" s="1067"/>
      <c r="X41" s="1067"/>
      <c r="Y41" s="1067"/>
      <c r="Z41" s="1067"/>
      <c r="AA41" s="800"/>
      <c r="AB41" s="1071">
        <f t="shared" ref="AB41:BF41" si="24">AB25/AA25-1</f>
        <v>-1.0048401038058818E-2</v>
      </c>
      <c r="AC41" s="1071">
        <f t="shared" si="24"/>
        <v>5.0783059612458104E-3</v>
      </c>
      <c r="AD41" s="1071">
        <f t="shared" si="24"/>
        <v>-3.6676976370555447E-3</v>
      </c>
      <c r="AE41" s="1071">
        <f t="shared" si="24"/>
        <v>3.8847824056182256E-2</v>
      </c>
      <c r="AF41" s="1071">
        <f t="shared" si="24"/>
        <v>8.2242538051369163E-3</v>
      </c>
      <c r="AG41" s="1071">
        <f t="shared" si="24"/>
        <v>3.2888678457356102E-2</v>
      </c>
      <c r="AH41" s="1071">
        <f t="shared" si="24"/>
        <v>2.3085017690618992E-2</v>
      </c>
      <c r="AI41" s="1071">
        <f t="shared" si="24"/>
        <v>-4.4256310390574538E-2</v>
      </c>
      <c r="AJ41" s="1071">
        <f t="shared" si="24"/>
        <v>-0.18045671766031524</v>
      </c>
      <c r="AK41" s="1071">
        <f t="shared" si="24"/>
        <v>9.1199591252553169E-2</v>
      </c>
      <c r="AL41" s="1071">
        <f t="shared" si="24"/>
        <v>-0.11966249003491114</v>
      </c>
      <c r="AM41" s="1071">
        <f t="shared" si="24"/>
        <v>-2.1702372220994359E-2</v>
      </c>
      <c r="AN41" s="1071">
        <f t="shared" si="24"/>
        <v>-5.3010194467472127E-3</v>
      </c>
      <c r="AO41" s="1071">
        <f t="shared" si="24"/>
        <v>-6.4530028238622972E-3</v>
      </c>
      <c r="AP41" s="1071">
        <f t="shared" si="24"/>
        <v>-1.3160076280455124E-2</v>
      </c>
      <c r="AQ41" s="1071">
        <f t="shared" si="24"/>
        <v>-4.9935076924985111E-3</v>
      </c>
      <c r="AR41" s="1071">
        <f t="shared" si="24"/>
        <v>-2.2118072624859764E-2</v>
      </c>
      <c r="AS41" s="1071">
        <f t="shared" si="24"/>
        <v>-3.5986683958870613E-2</v>
      </c>
      <c r="AT41" s="1071">
        <f t="shared" si="24"/>
        <v>-2.4291185374762714E-2</v>
      </c>
      <c r="AU41" s="1071">
        <f t="shared" si="24"/>
        <v>-2.0829796210938611E-2</v>
      </c>
      <c r="AV41" s="1071">
        <f t="shared" si="24"/>
        <v>-1.7099173393136047E-2</v>
      </c>
      <c r="AW41" s="1071">
        <f t="shared" si="24"/>
        <v>-1.6123286943622639E-2</v>
      </c>
      <c r="AX41" s="1071">
        <f t="shared" si="24"/>
        <v>-1.7952461417262144E-3</v>
      </c>
      <c r="AY41" s="1071">
        <f t="shared" si="24"/>
        <v>-1.9795055836095754E-2</v>
      </c>
      <c r="AZ41" s="1071">
        <f t="shared" si="24"/>
        <v>-1.376462934729894E-2</v>
      </c>
      <c r="BA41" s="1071">
        <f t="shared" si="24"/>
        <v>-2.3981198612182397E-2</v>
      </c>
      <c r="BB41" s="1071">
        <f t="shared" si="24"/>
        <v>1.3015476955120731E-2</v>
      </c>
      <c r="BC41" s="1071">
        <f t="shared" si="24"/>
        <v>-2.2187605789185216E-2</v>
      </c>
      <c r="BD41" s="1071">
        <f t="shared" si="24"/>
        <v>-1.7135407181375406E-2</v>
      </c>
      <c r="BE41" s="1071">
        <f t="shared" si="24"/>
        <v>-1.2445085791186083E-2</v>
      </c>
      <c r="BF41" s="1071">
        <f t="shared" si="24"/>
        <v>-2.276801970065967E-3</v>
      </c>
      <c r="BG41" s="491"/>
    </row>
    <row r="42" spans="21:59">
      <c r="V42" s="83"/>
      <c r="W42" s="83"/>
      <c r="X42" s="83"/>
      <c r="Y42" s="83"/>
      <c r="Z42" s="83"/>
    </row>
    <row r="43" spans="21:59">
      <c r="U43" s="83" t="s">
        <v>176</v>
      </c>
      <c r="V43" s="83"/>
      <c r="W43" s="83"/>
      <c r="X43" s="83"/>
      <c r="Y43" s="83"/>
      <c r="Z43" s="83"/>
    </row>
    <row r="44" spans="21:59">
      <c r="U44" s="481"/>
      <c r="V44" s="22"/>
      <c r="W44" s="22"/>
      <c r="X44" s="22"/>
      <c r="Y44" s="22"/>
      <c r="Z44" s="22"/>
      <c r="AA44" s="6">
        <v>1990</v>
      </c>
      <c r="AB44" s="6">
        <f t="shared" ref="AB44:AZ44" si="25">AA44+1</f>
        <v>1991</v>
      </c>
      <c r="AC44" s="6">
        <f t="shared" si="25"/>
        <v>1992</v>
      </c>
      <c r="AD44" s="6">
        <f t="shared" si="25"/>
        <v>1993</v>
      </c>
      <c r="AE44" s="6">
        <f t="shared" si="25"/>
        <v>1994</v>
      </c>
      <c r="AF44" s="6">
        <f t="shared" si="25"/>
        <v>1995</v>
      </c>
      <c r="AG44" s="6">
        <f t="shared" si="25"/>
        <v>1996</v>
      </c>
      <c r="AH44" s="6">
        <f t="shared" si="25"/>
        <v>1997</v>
      </c>
      <c r="AI44" s="6">
        <f t="shared" si="25"/>
        <v>1998</v>
      </c>
      <c r="AJ44" s="6">
        <f t="shared" si="25"/>
        <v>1999</v>
      </c>
      <c r="AK44" s="6">
        <f t="shared" si="25"/>
        <v>2000</v>
      </c>
      <c r="AL44" s="6">
        <f t="shared" si="25"/>
        <v>2001</v>
      </c>
      <c r="AM44" s="6">
        <f t="shared" si="25"/>
        <v>2002</v>
      </c>
      <c r="AN44" s="6">
        <f t="shared" si="25"/>
        <v>2003</v>
      </c>
      <c r="AO44" s="6">
        <f t="shared" si="25"/>
        <v>2004</v>
      </c>
      <c r="AP44" s="6">
        <f t="shared" si="25"/>
        <v>2005</v>
      </c>
      <c r="AQ44" s="6">
        <f t="shared" si="25"/>
        <v>2006</v>
      </c>
      <c r="AR44" s="6">
        <f t="shared" si="25"/>
        <v>2007</v>
      </c>
      <c r="AS44" s="6">
        <f t="shared" si="25"/>
        <v>2008</v>
      </c>
      <c r="AT44" s="6">
        <f t="shared" si="25"/>
        <v>2009</v>
      </c>
      <c r="AU44" s="6">
        <f t="shared" si="25"/>
        <v>2010</v>
      </c>
      <c r="AV44" s="6">
        <f t="shared" si="25"/>
        <v>2011</v>
      </c>
      <c r="AW44" s="6">
        <f t="shared" si="25"/>
        <v>2012</v>
      </c>
      <c r="AX44" s="6">
        <f t="shared" si="25"/>
        <v>2013</v>
      </c>
      <c r="AY44" s="6">
        <f t="shared" si="25"/>
        <v>2014</v>
      </c>
      <c r="AZ44" s="6">
        <f t="shared" si="25"/>
        <v>2015</v>
      </c>
      <c r="BA44" s="6">
        <f t="shared" ref="BA44:BF44" si="26">AZ44+1</f>
        <v>2016</v>
      </c>
      <c r="BB44" s="6">
        <f t="shared" si="26"/>
        <v>2017</v>
      </c>
      <c r="BC44" s="6">
        <f t="shared" si="26"/>
        <v>2018</v>
      </c>
      <c r="BD44" s="6">
        <f t="shared" si="26"/>
        <v>2019</v>
      </c>
      <c r="BE44" s="6">
        <f t="shared" si="26"/>
        <v>2020</v>
      </c>
      <c r="BF44" s="6">
        <f t="shared" si="26"/>
        <v>2021</v>
      </c>
      <c r="BG44" s="697"/>
    </row>
    <row r="45" spans="21:59">
      <c r="U45" s="292" t="s">
        <v>454</v>
      </c>
      <c r="V45" s="1042"/>
      <c r="W45" s="1042"/>
      <c r="X45" s="1042"/>
      <c r="Y45" s="1042"/>
      <c r="Z45" s="1042"/>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61">
        <f>AY5/$AX5-1</f>
        <v>-1.6572145235402846E-2</v>
      </c>
      <c r="AZ45" s="1061">
        <f t="shared" ref="AZ45:BE45" si="27">AZ5/$AX5-1</f>
        <v>-8.8173821733946722E-3</v>
      </c>
      <c r="BA45" s="1061">
        <f t="shared" si="27"/>
        <v>-4.12726577438709E-2</v>
      </c>
      <c r="BB45" s="1061">
        <f t="shared" si="27"/>
        <v>-5.8033124996907937E-3</v>
      </c>
      <c r="BC45" s="1061">
        <f t="shared" si="27"/>
        <v>-4.5481122755148817E-2</v>
      </c>
      <c r="BD45" s="1061">
        <f t="shared" si="27"/>
        <v>-0.11872548059318777</v>
      </c>
      <c r="BE45" s="1061">
        <f t="shared" si="27"/>
        <v>-0.17197764953402583</v>
      </c>
      <c r="BF45" s="1061">
        <f t="shared" ref="BF45" si="28">BF5/$AX5-1</f>
        <v>-0.16530536829386711</v>
      </c>
      <c r="BG45" s="491"/>
    </row>
    <row r="46" spans="21:59">
      <c r="U46" s="292" t="s">
        <v>477</v>
      </c>
      <c r="V46" s="1042"/>
      <c r="W46" s="1439"/>
      <c r="X46" s="1439"/>
      <c r="Y46" s="1439"/>
      <c r="Z46" s="1439"/>
      <c r="AA46" s="812"/>
      <c r="AB46" s="812"/>
      <c r="AC46" s="812"/>
      <c r="AD46" s="812"/>
      <c r="AE46" s="812"/>
      <c r="AF46" s="812"/>
      <c r="AG46" s="812"/>
      <c r="AH46" s="812"/>
      <c r="AI46" s="812"/>
      <c r="AJ46" s="812"/>
      <c r="AK46" s="812"/>
      <c r="AL46" s="812"/>
      <c r="AM46" s="812"/>
      <c r="AN46" s="812"/>
      <c r="AO46" s="812"/>
      <c r="AP46" s="812"/>
      <c r="AQ46" s="812"/>
      <c r="AR46" s="812"/>
      <c r="AS46" s="812"/>
      <c r="AT46" s="812"/>
      <c r="AU46" s="812"/>
      <c r="AV46" s="812"/>
      <c r="AW46" s="812"/>
      <c r="AX46" s="812"/>
      <c r="AY46" s="1072">
        <f>AY13/$AX13-1</f>
        <v>-7.4634010577897536E-3</v>
      </c>
      <c r="AZ46" s="1072">
        <f t="shared" ref="AZ46:BE46" si="29">AZ13/$AX13-1</f>
        <v>-0.25862275732738094</v>
      </c>
      <c r="BA46" s="1072">
        <f t="shared" si="29"/>
        <v>-0.31720221476131594</v>
      </c>
      <c r="BB46" s="1072">
        <f t="shared" si="29"/>
        <v>-0.36970902288336038</v>
      </c>
      <c r="BC46" s="1072">
        <f t="shared" si="29"/>
        <v>-0.45866114001081504</v>
      </c>
      <c r="BD46" s="1072">
        <f t="shared" si="29"/>
        <v>-0.41856233241349194</v>
      </c>
      <c r="BE46" s="1072">
        <f t="shared" si="29"/>
        <v>-0.3283711274366099</v>
      </c>
      <c r="BF46" s="1072">
        <f t="shared" ref="BF46" si="30">BF13/$AX13-1</f>
        <v>-0.37267463124580102</v>
      </c>
      <c r="BG46" s="491"/>
    </row>
    <row r="47" spans="21:59">
      <c r="U47" s="290" t="s">
        <v>478</v>
      </c>
      <c r="V47" s="1042"/>
      <c r="W47" s="1439"/>
      <c r="X47" s="1439"/>
      <c r="Y47" s="1439"/>
      <c r="Z47" s="1439"/>
      <c r="AA47" s="812"/>
      <c r="AB47" s="812"/>
      <c r="AC47" s="812"/>
      <c r="AD47" s="812"/>
      <c r="AE47" s="812"/>
      <c r="AF47" s="812"/>
      <c r="AG47" s="812"/>
      <c r="AH47" s="812"/>
      <c r="AI47" s="812"/>
      <c r="AJ47" s="812"/>
      <c r="AK47" s="812"/>
      <c r="AL47" s="812"/>
      <c r="AM47" s="812"/>
      <c r="AN47" s="812"/>
      <c r="AO47" s="812"/>
      <c r="AP47" s="812"/>
      <c r="AQ47" s="812"/>
      <c r="AR47" s="812"/>
      <c r="AS47" s="812"/>
      <c r="AT47" s="812"/>
      <c r="AU47" s="812"/>
      <c r="AV47" s="812"/>
      <c r="AW47" s="812"/>
      <c r="AX47" s="812"/>
      <c r="AY47" s="1061">
        <f>AY16/$AX16-1</f>
        <v>-1.7292268847066916E-2</v>
      </c>
      <c r="AZ47" s="1061">
        <f t="shared" ref="AZ47:BE47" si="31">AZ16/$AX16-1</f>
        <v>-1.6010227665226973E-2</v>
      </c>
      <c r="BA47" s="1061">
        <f t="shared" si="31"/>
        <v>-2.3190075975816349E-2</v>
      </c>
      <c r="BB47" s="1061">
        <f t="shared" si="31"/>
        <v>-1.3174851904715901E-2</v>
      </c>
      <c r="BC47" s="1061">
        <f t="shared" si="31"/>
        <v>-2.1197321277916514E-2</v>
      </c>
      <c r="BD47" s="1061">
        <f t="shared" si="31"/>
        <v>-2.8847052016143793E-2</v>
      </c>
      <c r="BE47" s="1061">
        <f t="shared" si="31"/>
        <v>-2.7621561480194456E-2</v>
      </c>
      <c r="BF47" s="1061">
        <f t="shared" ref="BF47" si="32">BF16/$AX16-1</f>
        <v>-2.9207004109231272E-2</v>
      </c>
      <c r="BG47" s="491"/>
    </row>
    <row r="48" spans="21:59" ht="14.4" thickBot="1">
      <c r="U48" s="292" t="s">
        <v>456</v>
      </c>
      <c r="V48" s="1042"/>
      <c r="W48" s="1439"/>
      <c r="X48" s="1439"/>
      <c r="Y48" s="1439"/>
      <c r="Z48" s="1439"/>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192">
        <f t="shared" ref="AY48" si="33">AY20/$AX20-1</f>
        <v>-3.4918740221017375E-2</v>
      </c>
      <c r="AZ48" s="1192">
        <f t="shared" ref="AZ48:BE48" si="34">AZ20/$AX20-1</f>
        <v>-2.3706814866475523E-2</v>
      </c>
      <c r="BA48" s="1192">
        <f t="shared" si="34"/>
        <v>-5.730218879595872E-2</v>
      </c>
      <c r="BB48" s="1192">
        <f t="shared" si="34"/>
        <v>-4.8804297614608139E-2</v>
      </c>
      <c r="BC48" s="1192">
        <f t="shared" si="34"/>
        <v>-4.8379163443347473E-2</v>
      </c>
      <c r="BD48" s="1192">
        <f t="shared" si="34"/>
        <v>-2.2328660245914289E-2</v>
      </c>
      <c r="BE48" s="1192">
        <f t="shared" si="34"/>
        <v>-4.1103719382739157E-2</v>
      </c>
      <c r="BF48" s="1192">
        <f t="shared" ref="BF48" si="35">BF20/$AX20-1</f>
        <v>-4.0962976230624726E-2</v>
      </c>
      <c r="BG48" s="491"/>
    </row>
    <row r="49" spans="21:59" ht="14.4" thickTop="1">
      <c r="U49" s="1189" t="s">
        <v>29</v>
      </c>
      <c r="V49" s="1067"/>
      <c r="W49" s="1437"/>
      <c r="X49" s="1437"/>
      <c r="Y49" s="1437"/>
      <c r="Z49" s="143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62">
        <f>AY25/$AX25-1</f>
        <v>-1.9795055836095754E-2</v>
      </c>
      <c r="AZ49" s="1062">
        <f t="shared" ref="AZ49:BE49" si="36">AZ25/$AX25-1</f>
        <v>-3.3287213576901786E-2</v>
      </c>
      <c r="BA49" s="1062">
        <f t="shared" si="36"/>
        <v>-5.6470144909050335E-2</v>
      </c>
      <c r="BB49" s="1062">
        <f t="shared" si="36"/>
        <v>-4.4189653823645592E-2</v>
      </c>
      <c r="BC49" s="1062">
        <f t="shared" si="36"/>
        <v>-6.5396796993831274E-2</v>
      </c>
      <c r="BD49" s="1062">
        <f t="shared" si="36"/>
        <v>-8.1411603430359691E-2</v>
      </c>
      <c r="BE49" s="1062">
        <f t="shared" si="36"/>
        <v>-9.2843514832456897E-2</v>
      </c>
      <c r="BF49" s="1062">
        <f t="shared" ref="BF49" si="37">BF25/$AX25-1</f>
        <v>-9.4908930505044453E-2</v>
      </c>
      <c r="BG49" s="491"/>
    </row>
    <row r="50" spans="21:59">
      <c r="V50" s="83"/>
      <c r="W50" s="83"/>
      <c r="X50" s="83"/>
      <c r="Y50" s="83"/>
      <c r="Z50" s="83"/>
    </row>
    <row r="54" spans="21:59">
      <c r="BG54" s="5"/>
    </row>
    <row r="55" spans="21:59">
      <c r="BG55" s="5"/>
    </row>
    <row r="56" spans="21:59">
      <c r="BG56" s="5"/>
    </row>
    <row r="57" spans="21:59">
      <c r="BG57" s="5"/>
    </row>
    <row r="58" spans="21:59">
      <c r="BG58" s="5"/>
    </row>
    <row r="59" spans="21:59">
      <c r="BG59" s="5"/>
    </row>
    <row r="60" spans="21:59">
      <c r="BG60" s="5"/>
    </row>
    <row r="61" spans="21:59">
      <c r="BG61" s="5"/>
    </row>
    <row r="62" spans="21:59">
      <c r="BG62" s="5"/>
    </row>
    <row r="63" spans="21:59">
      <c r="BG63" s="5"/>
    </row>
    <row r="64" spans="21:59">
      <c r="BG64" s="5"/>
    </row>
    <row r="65" spans="59:59">
      <c r="BG65" s="5"/>
    </row>
    <row r="66" spans="59:59">
      <c r="BG66" s="5"/>
    </row>
    <row r="67" spans="59:59">
      <c r="BG67" s="5"/>
    </row>
    <row r="68" spans="59:59">
      <c r="BG68" s="5"/>
    </row>
    <row r="69" spans="59:59">
      <c r="BG69" s="5"/>
    </row>
    <row r="70" spans="59:59">
      <c r="BG70" s="5"/>
    </row>
    <row r="71" spans="59:59">
      <c r="BG71" s="5"/>
    </row>
    <row r="72" spans="59:59">
      <c r="BG72" s="5"/>
    </row>
    <row r="73" spans="59:59">
      <c r="BG73" s="5"/>
    </row>
    <row r="74" spans="59:59">
      <c r="BG74" s="5"/>
    </row>
    <row r="75" spans="59:59">
      <c r="BG75" s="5"/>
    </row>
    <row r="76" spans="59:59">
      <c r="BG76" s="5"/>
    </row>
  </sheetData>
  <mergeCells count="2">
    <mergeCell ref="U2:V2"/>
    <mergeCell ref="U1:V1"/>
  </mergeCells>
  <phoneticPr fontId="10"/>
  <pageMargins left="0.78740157480314965" right="0.78740157480314965" top="0.98425196850393704" bottom="0.98425196850393704" header="0.51181102362204722" footer="0.51181102362204722"/>
  <pageSetup paperSize="9" scale="2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0.Contents</vt:lpstr>
      <vt:lpstr>Notes</vt:lpstr>
      <vt:lpstr>1.Summary</vt:lpstr>
      <vt:lpstr>2.CO2-Sector</vt:lpstr>
      <vt:lpstr>3.Allocated_CO2-Sector</vt:lpstr>
      <vt:lpstr>4.CO2-Share</vt:lpstr>
      <vt:lpstr>5.CO2-fuel</vt:lpstr>
      <vt:lpstr>6.CH4</vt:lpstr>
      <vt:lpstr>7.N2O</vt:lpstr>
      <vt:lpstr>8.F-gas</vt:lpstr>
      <vt:lpstr>9.GHG-capita</vt:lpstr>
      <vt:lpstr>10.GHG-GDP</vt:lpstr>
      <vt:lpstr>11.Household (per household)</vt:lpstr>
      <vt:lpstr>12.Household (per capita)</vt:lpstr>
      <vt:lpstr>13.NDC-LULUCF</vt:lpstr>
      <vt:lpstr>14.【Annex】GHG-bunker</vt:lpstr>
      <vt:lpstr>15.【Annex】CRF-CO2</vt:lpstr>
      <vt:lpstr>リンク切公表時削除 QC用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Hirata</dc:creator>
  <cp:lastModifiedBy>Midori YANAGAWA</cp:lastModifiedBy>
  <cp:lastPrinted>2022-12-12T02:52:32Z</cp:lastPrinted>
  <dcterms:created xsi:type="dcterms:W3CDTF">2003-03-19T00:52:35Z</dcterms:created>
  <dcterms:modified xsi:type="dcterms:W3CDTF">2023-02-07T07:03:08Z</dcterms:modified>
</cp:coreProperties>
</file>